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53F57D3B-1439-4313-BFA5-9C18D89B60EF}" xr6:coauthVersionLast="47" xr6:coauthVersionMax="47" xr10:uidLastSave="{00000000-0000-0000-0000-000000000000}"/>
  <bookViews>
    <workbookView xWindow="3456" yWindow="780" windowWidth="15516" windowHeight="16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786" i="1" l="1"/>
  <c r="AM2787" i="1"/>
  <c r="AM2788" i="1"/>
  <c r="AM2789" i="1"/>
  <c r="AM2790" i="1"/>
  <c r="AM2791" i="1"/>
  <c r="AM2792" i="1"/>
  <c r="AM2793" i="1"/>
  <c r="AM2794" i="1"/>
  <c r="AM2795" i="1"/>
  <c r="AM2796" i="1"/>
  <c r="AM2797" i="1"/>
  <c r="AM2798" i="1"/>
  <c r="AM2799" i="1"/>
  <c r="AM2800" i="1"/>
  <c r="AM2801" i="1"/>
  <c r="AM2802" i="1"/>
  <c r="AM2803" i="1"/>
  <c r="AM2804" i="1"/>
  <c r="AM2805" i="1"/>
  <c r="AM2806" i="1"/>
  <c r="AM2807" i="1"/>
  <c r="AM2808" i="1"/>
  <c r="AM2809" i="1"/>
  <c r="AM2810" i="1"/>
  <c r="AM2811" i="1"/>
  <c r="AM2812" i="1"/>
  <c r="AM2813" i="1"/>
  <c r="AM2814" i="1"/>
  <c r="AM2815" i="1"/>
  <c r="AM2816" i="1"/>
  <c r="AM2817" i="1"/>
  <c r="AM2818" i="1"/>
  <c r="AM2819" i="1"/>
  <c r="AM2820" i="1"/>
  <c r="AM2821" i="1"/>
  <c r="AM2822" i="1"/>
  <c r="AM2823" i="1"/>
  <c r="AM2824" i="1"/>
  <c r="AM2825" i="1"/>
  <c r="AM2826" i="1"/>
  <c r="AM2827" i="1"/>
  <c r="AM2828" i="1"/>
  <c r="AM2829" i="1"/>
  <c r="AM2830" i="1"/>
  <c r="AM2831" i="1"/>
  <c r="AM2832" i="1"/>
  <c r="AM2833" i="1"/>
  <c r="AM2834" i="1"/>
  <c r="AM2835" i="1"/>
  <c r="AM2836" i="1"/>
  <c r="AM2837" i="1"/>
  <c r="AM2838" i="1"/>
  <c r="AM2839" i="1"/>
  <c r="AM2840" i="1"/>
  <c r="AM2841" i="1"/>
  <c r="AM2842" i="1"/>
  <c r="AM2843" i="1"/>
  <c r="AM2844" i="1"/>
  <c r="AM2845" i="1"/>
  <c r="AM2846" i="1"/>
  <c r="AM2847" i="1"/>
  <c r="AM2848" i="1"/>
  <c r="AM2849" i="1"/>
  <c r="AM2850" i="1"/>
  <c r="AM2851" i="1"/>
  <c r="AM2852" i="1"/>
  <c r="AM2853" i="1"/>
  <c r="AM2854" i="1"/>
  <c r="AM2855" i="1"/>
  <c r="AM2856" i="1"/>
  <c r="AM2857" i="1"/>
  <c r="AM2858" i="1"/>
  <c r="AM2859" i="1"/>
  <c r="AM2860" i="1"/>
  <c r="AM2861" i="1"/>
  <c r="AM2862" i="1"/>
  <c r="AM2863" i="1"/>
  <c r="AM2864" i="1"/>
  <c r="AM2865" i="1"/>
  <c r="AM2866" i="1"/>
  <c r="AM2867" i="1"/>
  <c r="AM2868" i="1"/>
  <c r="AM2869" i="1"/>
  <c r="AM2870" i="1"/>
  <c r="AM2871" i="1"/>
  <c r="AM2872" i="1"/>
  <c r="AM2873" i="1"/>
  <c r="AM2874" i="1"/>
  <c r="AM2875" i="1"/>
  <c r="AM2876" i="1"/>
  <c r="AM2877" i="1"/>
  <c r="AM2878" i="1"/>
  <c r="AM2879" i="1"/>
  <c r="AM2880" i="1"/>
  <c r="AM2881" i="1"/>
  <c r="AM2882" i="1"/>
  <c r="AM2883" i="1"/>
  <c r="AM2884" i="1"/>
  <c r="AM2885" i="1"/>
  <c r="AM2886" i="1"/>
  <c r="AM2887" i="1"/>
  <c r="AM2888" i="1"/>
  <c r="AM2889" i="1"/>
  <c r="AM2890" i="1"/>
  <c r="AM2891" i="1"/>
  <c r="AM2892" i="1"/>
  <c r="AM2893" i="1"/>
  <c r="AM2894" i="1"/>
  <c r="AM2895" i="1"/>
  <c r="AM2896" i="1"/>
  <c r="AM2897" i="1"/>
  <c r="AM2898" i="1"/>
  <c r="AM2899" i="1"/>
  <c r="AM2900" i="1"/>
  <c r="AM2901" i="1"/>
  <c r="AM2902" i="1"/>
  <c r="AM2903" i="1"/>
  <c r="AM2904" i="1"/>
  <c r="AM2905" i="1"/>
  <c r="AM2906" i="1"/>
  <c r="AM2907" i="1"/>
  <c r="AM2908" i="1"/>
  <c r="AM2909" i="1"/>
  <c r="AM2910" i="1"/>
  <c r="AM2911" i="1"/>
  <c r="AM2912" i="1"/>
  <c r="AM2913" i="1"/>
  <c r="AM2914" i="1"/>
  <c r="AM2915" i="1"/>
  <c r="AM2916" i="1"/>
  <c r="AM2917" i="1"/>
  <c r="AM2918" i="1"/>
  <c r="AM2919" i="1"/>
  <c r="AM2920" i="1"/>
  <c r="AM2921" i="1"/>
  <c r="AM2922" i="1"/>
  <c r="AM2923" i="1"/>
  <c r="AM2924" i="1"/>
  <c r="AM2925" i="1"/>
  <c r="AM2926" i="1"/>
  <c r="AM2927" i="1"/>
  <c r="AM2928" i="1"/>
  <c r="AM2929" i="1"/>
  <c r="AM2930" i="1"/>
  <c r="AM2931" i="1"/>
  <c r="AM2932" i="1"/>
  <c r="AM2933" i="1"/>
  <c r="AM2934" i="1"/>
  <c r="AM2935" i="1"/>
  <c r="AM2936" i="1"/>
  <c r="AM2937" i="1"/>
  <c r="AM2938" i="1"/>
  <c r="AM2939" i="1"/>
  <c r="AM2940" i="1"/>
  <c r="AM2941" i="1"/>
  <c r="AM2942" i="1"/>
  <c r="AM2943" i="1"/>
  <c r="AM2944" i="1"/>
  <c r="AM2945" i="1"/>
  <c r="AM2946" i="1"/>
  <c r="AM2947" i="1"/>
  <c r="AM2948" i="1"/>
  <c r="AM2949" i="1"/>
  <c r="AM2950" i="1"/>
  <c r="AM2951" i="1"/>
  <c r="AM2952" i="1"/>
  <c r="AM2953" i="1"/>
  <c r="AM2954" i="1"/>
  <c r="AM2955" i="1"/>
  <c r="AM2956" i="1"/>
  <c r="AM2957" i="1"/>
  <c r="AM2958" i="1"/>
  <c r="AM2959" i="1"/>
  <c r="AM2960" i="1"/>
  <c r="AM2961" i="1"/>
  <c r="AM2962" i="1"/>
  <c r="AM2963" i="1"/>
  <c r="AM2964" i="1"/>
  <c r="AM2965" i="1"/>
  <c r="AM2966" i="1"/>
  <c r="AM2967" i="1"/>
  <c r="AM2968" i="1"/>
  <c r="AM2969" i="1"/>
  <c r="AM2970" i="1"/>
  <c r="AM2971" i="1"/>
  <c r="AM2972" i="1"/>
  <c r="AM2973" i="1"/>
  <c r="AM2974" i="1"/>
  <c r="AM2975" i="1"/>
  <c r="AM2976" i="1"/>
  <c r="AM2977" i="1"/>
  <c r="AM2978" i="1"/>
  <c r="AM2979" i="1"/>
  <c r="AM2980" i="1"/>
  <c r="AM2981" i="1"/>
  <c r="AM2982" i="1"/>
  <c r="AM2983" i="1"/>
  <c r="AM2984" i="1"/>
  <c r="AM2985" i="1"/>
  <c r="AM2986" i="1"/>
  <c r="AM2987" i="1"/>
  <c r="AM2988" i="1"/>
  <c r="AM2989" i="1"/>
  <c r="AM2990" i="1"/>
  <c r="AM2991" i="1"/>
  <c r="AM2992" i="1"/>
  <c r="AM2993" i="1"/>
  <c r="AM2994" i="1"/>
  <c r="AM2995" i="1"/>
  <c r="AM2996" i="1"/>
  <c r="AM2997" i="1"/>
  <c r="AM2998" i="1"/>
  <c r="AM2999" i="1"/>
  <c r="AM3000" i="1"/>
  <c r="AM3001" i="1"/>
  <c r="AM3002" i="1"/>
  <c r="AM3003" i="1"/>
  <c r="AM3004" i="1"/>
  <c r="AM3005" i="1"/>
  <c r="AM3006" i="1"/>
  <c r="AM3007" i="1"/>
  <c r="AM3008" i="1"/>
  <c r="AM3009" i="1"/>
  <c r="AM3010" i="1"/>
  <c r="AM3011" i="1"/>
  <c r="AM3012" i="1"/>
  <c r="AM3013" i="1"/>
  <c r="AM3014" i="1"/>
  <c r="AM3015" i="1"/>
  <c r="AM3016" i="1"/>
  <c r="AM3017" i="1"/>
  <c r="AM3018" i="1"/>
  <c r="AM3019" i="1"/>
  <c r="AM3020" i="1"/>
  <c r="AM3021" i="1"/>
  <c r="AM3022" i="1"/>
  <c r="AM3023" i="1"/>
  <c r="AM3024" i="1"/>
  <c r="AM3025" i="1"/>
  <c r="AM3026" i="1"/>
  <c r="AM3027" i="1"/>
  <c r="AM3028" i="1"/>
  <c r="AM3029" i="1"/>
  <c r="AM3030" i="1"/>
  <c r="AM3031" i="1"/>
  <c r="AM3032" i="1"/>
  <c r="AM3033" i="1"/>
  <c r="AM3034" i="1"/>
  <c r="AM3035" i="1"/>
  <c r="AM3036" i="1"/>
  <c r="AM3037" i="1"/>
  <c r="AM3038" i="1"/>
  <c r="AM3039" i="1"/>
  <c r="AM3040" i="1"/>
  <c r="AM3041" i="1"/>
  <c r="AM3042" i="1"/>
  <c r="AM3043" i="1"/>
  <c r="AM3044" i="1"/>
  <c r="AM3045" i="1"/>
  <c r="AM3046" i="1"/>
  <c r="AM3047" i="1"/>
  <c r="AM3048" i="1"/>
  <c r="AM3049" i="1"/>
  <c r="AM3050" i="1"/>
  <c r="AM3051" i="1"/>
  <c r="AM3052" i="1"/>
  <c r="AM3053" i="1"/>
  <c r="AM3054" i="1"/>
  <c r="AM3055" i="1"/>
  <c r="AM3056" i="1"/>
  <c r="AM3057" i="1"/>
  <c r="AM3058" i="1"/>
  <c r="AM3059" i="1"/>
  <c r="AM3060" i="1"/>
  <c r="AM3061" i="1"/>
  <c r="AM3062" i="1"/>
  <c r="AM3063" i="1"/>
  <c r="AM3064" i="1"/>
  <c r="AM3065" i="1"/>
  <c r="AM3066" i="1"/>
  <c r="AM3067" i="1"/>
  <c r="AM3068" i="1"/>
  <c r="AM3069" i="1"/>
  <c r="AM3070" i="1"/>
  <c r="AM3071" i="1"/>
  <c r="AM3072" i="1"/>
  <c r="AM3073" i="1"/>
  <c r="AM3074" i="1"/>
  <c r="AM3075" i="1"/>
  <c r="AM3076" i="1"/>
  <c r="AM3077" i="1"/>
  <c r="AM3078" i="1"/>
  <c r="AM3079" i="1"/>
  <c r="AM3080" i="1"/>
  <c r="AM3081" i="1"/>
  <c r="AM3082" i="1"/>
  <c r="AM3083" i="1"/>
  <c r="AM3084" i="1"/>
  <c r="AM3085" i="1"/>
  <c r="AM3086" i="1"/>
  <c r="AM3087" i="1"/>
  <c r="AM3088" i="1"/>
  <c r="AM3089" i="1"/>
  <c r="AM3090" i="1"/>
  <c r="AM3091" i="1"/>
  <c r="AM3092" i="1"/>
  <c r="AM3093" i="1"/>
  <c r="AM3094" i="1"/>
  <c r="AM3095" i="1"/>
  <c r="AM3096" i="1"/>
  <c r="AM3097" i="1"/>
  <c r="AM3098" i="1"/>
  <c r="AM3099" i="1"/>
  <c r="AM3100" i="1"/>
  <c r="AM3101" i="1"/>
  <c r="AM3102" i="1"/>
  <c r="AM3103" i="1"/>
  <c r="AM3104" i="1"/>
  <c r="AM3105" i="1"/>
  <c r="AM3106" i="1"/>
  <c r="AM3107" i="1"/>
  <c r="AM3108" i="1"/>
  <c r="AM3109" i="1"/>
  <c r="AM3110" i="1"/>
  <c r="AM3111" i="1"/>
  <c r="AM3112" i="1"/>
  <c r="AM3113" i="1"/>
  <c r="AM3114" i="1"/>
  <c r="AM3115" i="1"/>
  <c r="AM3116" i="1"/>
  <c r="AM3117" i="1"/>
  <c r="AM3118" i="1"/>
  <c r="AM3119" i="1"/>
  <c r="AM3120" i="1"/>
  <c r="AM3121" i="1"/>
  <c r="AM3122" i="1"/>
  <c r="AM3123" i="1"/>
  <c r="AM3124" i="1"/>
  <c r="AM3125" i="1"/>
  <c r="AM3126" i="1"/>
  <c r="AM3127" i="1"/>
  <c r="AM3128" i="1"/>
  <c r="AM3129" i="1"/>
  <c r="AM3130" i="1"/>
  <c r="AM3131" i="1"/>
  <c r="AM3132" i="1"/>
  <c r="AM3133" i="1"/>
  <c r="AL2786" i="1"/>
  <c r="AL2787" i="1"/>
  <c r="AL2788" i="1"/>
  <c r="AL2789" i="1"/>
  <c r="AL2790" i="1"/>
  <c r="AL2791" i="1"/>
  <c r="AL2792" i="1"/>
  <c r="AL2793" i="1"/>
  <c r="AL2794" i="1"/>
  <c r="AL2795" i="1"/>
  <c r="AL2796" i="1"/>
  <c r="AL2797" i="1"/>
  <c r="AL2798" i="1"/>
  <c r="AL2799" i="1"/>
  <c r="AL2800" i="1"/>
  <c r="AL2801" i="1"/>
  <c r="AL2802" i="1"/>
  <c r="AL2803" i="1"/>
  <c r="AL2804" i="1"/>
  <c r="AL2805" i="1"/>
  <c r="AL2806" i="1"/>
  <c r="AL2807" i="1"/>
  <c r="AL2808" i="1"/>
  <c r="AL2809" i="1"/>
  <c r="AL2810" i="1"/>
  <c r="AL2811" i="1"/>
  <c r="AL2812" i="1"/>
  <c r="AL2813" i="1"/>
  <c r="AL2814" i="1"/>
  <c r="AL2815" i="1"/>
  <c r="AL2816" i="1"/>
  <c r="AL2817" i="1"/>
  <c r="AL2818" i="1"/>
  <c r="AL2819" i="1"/>
  <c r="AL2820" i="1"/>
  <c r="AL2821" i="1"/>
  <c r="AL2822" i="1"/>
  <c r="AL2823" i="1"/>
  <c r="AL2824" i="1"/>
  <c r="AL2825" i="1"/>
  <c r="AL2826" i="1"/>
  <c r="AL2827" i="1"/>
  <c r="AL2828" i="1"/>
  <c r="AL2829" i="1"/>
  <c r="AL2830" i="1"/>
  <c r="AL2831" i="1"/>
  <c r="AL2832" i="1"/>
  <c r="AL2833" i="1"/>
  <c r="AL2834" i="1"/>
  <c r="AL2835" i="1"/>
  <c r="AL2836" i="1"/>
  <c r="AL2837" i="1"/>
  <c r="AL2838" i="1"/>
  <c r="AL2839" i="1"/>
  <c r="AL2840" i="1"/>
  <c r="AL2841" i="1"/>
  <c r="AL2842" i="1"/>
  <c r="AL2843" i="1"/>
  <c r="AL2844" i="1"/>
  <c r="AL2845" i="1"/>
  <c r="AL2846" i="1"/>
  <c r="AL2847" i="1"/>
  <c r="AL2848" i="1"/>
  <c r="AL2849" i="1"/>
  <c r="AL2850" i="1"/>
  <c r="AL2851" i="1"/>
  <c r="AL2852" i="1"/>
  <c r="AL2853" i="1"/>
  <c r="AL2854" i="1"/>
  <c r="AL2855" i="1"/>
  <c r="AL2856" i="1"/>
  <c r="AL2857" i="1"/>
  <c r="AL2858" i="1"/>
  <c r="AL2859" i="1"/>
  <c r="AL2860" i="1"/>
  <c r="AL2861" i="1"/>
  <c r="AL2862" i="1"/>
  <c r="AL2863" i="1"/>
  <c r="AL2864" i="1"/>
  <c r="AL2865" i="1"/>
  <c r="AL2866" i="1"/>
  <c r="AL2867" i="1"/>
  <c r="AL2868" i="1"/>
  <c r="AL2869" i="1"/>
  <c r="AL2870" i="1"/>
  <c r="AL2871" i="1"/>
  <c r="AL2872" i="1"/>
  <c r="AL2873" i="1"/>
  <c r="AL2874" i="1"/>
  <c r="AL2875" i="1"/>
  <c r="AL2876" i="1"/>
  <c r="AL2877" i="1"/>
  <c r="AL2878" i="1"/>
  <c r="AL2879" i="1"/>
  <c r="AL2880" i="1"/>
  <c r="AL2881" i="1"/>
  <c r="AL2882" i="1"/>
  <c r="AL2883" i="1"/>
  <c r="AL2884" i="1"/>
  <c r="AL2885" i="1"/>
  <c r="AL2886" i="1"/>
  <c r="AL2887" i="1"/>
  <c r="AL2888" i="1"/>
  <c r="AL2889" i="1"/>
  <c r="AL2890" i="1"/>
  <c r="AL2891" i="1"/>
  <c r="AL2892" i="1"/>
  <c r="AL2893" i="1"/>
  <c r="AL2894" i="1"/>
  <c r="AL2895" i="1"/>
  <c r="AL2896" i="1"/>
  <c r="AL2897" i="1"/>
  <c r="AL2898" i="1"/>
  <c r="AL2899" i="1"/>
  <c r="AL2900" i="1"/>
  <c r="AL2901" i="1"/>
  <c r="AL2902" i="1"/>
  <c r="AL2903" i="1"/>
  <c r="AL2904" i="1"/>
  <c r="AL2905" i="1"/>
  <c r="AL2906" i="1"/>
  <c r="AL2907" i="1"/>
  <c r="AL2908" i="1"/>
  <c r="AL2909" i="1"/>
  <c r="AL2910" i="1"/>
  <c r="AL2911" i="1"/>
  <c r="AL2912" i="1"/>
  <c r="AL2913" i="1"/>
  <c r="AL2914" i="1"/>
  <c r="AL2915" i="1"/>
  <c r="AL2916" i="1"/>
  <c r="AL2917" i="1"/>
  <c r="AL2918" i="1"/>
  <c r="AL2919" i="1"/>
  <c r="AL2920" i="1"/>
  <c r="AL2921" i="1"/>
  <c r="AL2922" i="1"/>
  <c r="AL2923" i="1"/>
  <c r="AL2924" i="1"/>
  <c r="AL2925" i="1"/>
  <c r="AL2926" i="1"/>
  <c r="AL2927" i="1"/>
  <c r="AL2928" i="1"/>
  <c r="AL2929" i="1"/>
  <c r="AL2930" i="1"/>
  <c r="AL2931" i="1"/>
  <c r="AL2932" i="1"/>
  <c r="AL2933" i="1"/>
  <c r="AL2934" i="1"/>
  <c r="AL2935" i="1"/>
  <c r="AL2936" i="1"/>
  <c r="AL2937" i="1"/>
  <c r="AL2938" i="1"/>
  <c r="AL2939" i="1"/>
  <c r="AL2940" i="1"/>
  <c r="AL2941" i="1"/>
  <c r="AL2942" i="1"/>
  <c r="AL2943" i="1"/>
  <c r="AL2944" i="1"/>
  <c r="AL2945" i="1"/>
  <c r="AL2946" i="1"/>
  <c r="AL2947" i="1"/>
  <c r="AL2948" i="1"/>
  <c r="AL2949" i="1"/>
  <c r="AL2950" i="1"/>
  <c r="AL2951" i="1"/>
  <c r="AL2952" i="1"/>
  <c r="AL2953" i="1"/>
  <c r="AL2954" i="1"/>
  <c r="AL2955" i="1"/>
  <c r="AL2956" i="1"/>
  <c r="AL2957" i="1"/>
  <c r="AL2958" i="1"/>
  <c r="AL2959" i="1"/>
  <c r="AL2960" i="1"/>
  <c r="AL2961" i="1"/>
  <c r="AL2962" i="1"/>
  <c r="AL2963" i="1"/>
  <c r="AL2964" i="1"/>
  <c r="AL2965" i="1"/>
  <c r="AL2966" i="1"/>
  <c r="AL2967" i="1"/>
  <c r="AL2968" i="1"/>
  <c r="AL2969" i="1"/>
  <c r="AL2970" i="1"/>
  <c r="AL2971" i="1"/>
  <c r="AL2972" i="1"/>
  <c r="AL2973" i="1"/>
  <c r="AL2974" i="1"/>
  <c r="AL2975" i="1"/>
  <c r="AL2976" i="1"/>
  <c r="AL2977" i="1"/>
  <c r="AL2978" i="1"/>
  <c r="AL2979" i="1"/>
  <c r="AL2980" i="1"/>
  <c r="AL2981" i="1"/>
  <c r="AL2982" i="1"/>
  <c r="AL2983" i="1"/>
  <c r="AL2984" i="1"/>
  <c r="AL2985" i="1"/>
  <c r="AL2986" i="1"/>
  <c r="AL2987" i="1"/>
  <c r="AL2988" i="1"/>
  <c r="AL2989" i="1"/>
  <c r="AL2990" i="1"/>
  <c r="AL2991" i="1"/>
  <c r="AL2992" i="1"/>
  <c r="AL2993" i="1"/>
  <c r="AL2994" i="1"/>
  <c r="AL2995" i="1"/>
  <c r="AL2996" i="1"/>
  <c r="AL2997" i="1"/>
  <c r="AL2998" i="1"/>
  <c r="AL2999" i="1"/>
  <c r="AL3000" i="1"/>
  <c r="AL3001" i="1"/>
  <c r="AL3002" i="1"/>
  <c r="AL3003" i="1"/>
  <c r="AL3004" i="1"/>
  <c r="AL3005" i="1"/>
  <c r="AL3006" i="1"/>
  <c r="AL3007" i="1"/>
  <c r="AL3008" i="1"/>
  <c r="AL3009" i="1"/>
  <c r="AL3010" i="1"/>
  <c r="AL3011" i="1"/>
  <c r="AL3012" i="1"/>
  <c r="AL3013" i="1"/>
  <c r="AL3014" i="1"/>
  <c r="AL3015" i="1"/>
  <c r="AL3016" i="1"/>
  <c r="AL3017" i="1"/>
  <c r="AL3018" i="1"/>
  <c r="AL3019" i="1"/>
  <c r="AL3020" i="1"/>
  <c r="AL3021" i="1"/>
  <c r="AL3022" i="1"/>
  <c r="AL3023" i="1"/>
  <c r="AL3024" i="1"/>
  <c r="AL3025" i="1"/>
  <c r="AL3026" i="1"/>
  <c r="AL3027" i="1"/>
  <c r="AL3028" i="1"/>
  <c r="AL3029" i="1"/>
  <c r="AL3030" i="1"/>
  <c r="AL3031" i="1"/>
  <c r="AL3032" i="1"/>
  <c r="AL3033" i="1"/>
  <c r="AL3034" i="1"/>
  <c r="AL3035" i="1"/>
  <c r="AL3036" i="1"/>
  <c r="AL3037" i="1"/>
  <c r="AL3038" i="1"/>
  <c r="AL3039" i="1"/>
  <c r="AL3040" i="1"/>
  <c r="AL3041" i="1"/>
  <c r="AL3042" i="1"/>
  <c r="AL3043" i="1"/>
  <c r="AL3044" i="1"/>
  <c r="AL3045" i="1"/>
  <c r="AL3046" i="1"/>
  <c r="AL3047" i="1"/>
  <c r="AL3048" i="1"/>
  <c r="AL3049" i="1"/>
  <c r="AL3050" i="1"/>
  <c r="AL3051" i="1"/>
  <c r="AL3052" i="1"/>
  <c r="AL3053" i="1"/>
  <c r="AL3054" i="1"/>
  <c r="AL3055" i="1"/>
  <c r="AL3056" i="1"/>
  <c r="AL3057" i="1"/>
  <c r="AL3058" i="1"/>
  <c r="AL3059" i="1"/>
  <c r="AL3060" i="1"/>
  <c r="AL3061" i="1"/>
  <c r="AL3062" i="1"/>
  <c r="AL3063" i="1"/>
  <c r="AL3064" i="1"/>
  <c r="AL3065" i="1"/>
  <c r="AL3066" i="1"/>
  <c r="AL3067" i="1"/>
  <c r="AL3068" i="1"/>
  <c r="AL3069" i="1"/>
  <c r="AL3070" i="1"/>
  <c r="AL3071" i="1"/>
  <c r="AL3072" i="1"/>
  <c r="AL3073" i="1"/>
  <c r="AL3074" i="1"/>
  <c r="AL3075" i="1"/>
  <c r="AL3076" i="1"/>
  <c r="AL3077" i="1"/>
  <c r="AL3078" i="1"/>
  <c r="AL3079" i="1"/>
  <c r="AL3080" i="1"/>
  <c r="AL3081" i="1"/>
  <c r="AL3082" i="1"/>
  <c r="AL3083" i="1"/>
  <c r="AL3084" i="1"/>
  <c r="AL3085" i="1"/>
  <c r="AL3086" i="1"/>
  <c r="AL3087" i="1"/>
  <c r="AL3088" i="1"/>
  <c r="AL3089" i="1"/>
  <c r="AL3090" i="1"/>
  <c r="AL3091" i="1"/>
  <c r="AL3092" i="1"/>
  <c r="AL3093" i="1"/>
  <c r="AL3094" i="1"/>
  <c r="AL3095" i="1"/>
  <c r="AL3096" i="1"/>
  <c r="AL3097" i="1"/>
  <c r="AL3098" i="1"/>
  <c r="AL3099" i="1"/>
  <c r="AL3100" i="1"/>
  <c r="AL3101" i="1"/>
  <c r="AL3102" i="1"/>
  <c r="AL3103" i="1"/>
  <c r="AL3104" i="1"/>
  <c r="AL3105" i="1"/>
  <c r="AL3106" i="1"/>
  <c r="AL3107" i="1"/>
  <c r="AL3108" i="1"/>
  <c r="AL3109" i="1"/>
  <c r="AL3110" i="1"/>
  <c r="AL3111" i="1"/>
  <c r="AL3112" i="1"/>
  <c r="AL3113" i="1"/>
  <c r="AL3114" i="1"/>
  <c r="AL3115" i="1"/>
  <c r="AL3116" i="1"/>
  <c r="AL3117" i="1"/>
  <c r="AL3118" i="1"/>
  <c r="AL3119" i="1"/>
  <c r="AL3120" i="1"/>
  <c r="AL3121" i="1"/>
  <c r="AL3122" i="1"/>
  <c r="AL3123" i="1"/>
  <c r="AL3124" i="1"/>
  <c r="AL3125" i="1"/>
  <c r="AL3126" i="1"/>
  <c r="AL3127" i="1"/>
  <c r="AL3128" i="1"/>
  <c r="AL3129" i="1"/>
  <c r="AL3130" i="1"/>
  <c r="AL3131" i="1"/>
  <c r="AL3132" i="1"/>
  <c r="AL3133" i="1"/>
  <c r="AN2786" i="1"/>
  <c r="AN2787" i="1"/>
  <c r="AN2788" i="1"/>
  <c r="AN2789" i="1"/>
  <c r="AN2790" i="1"/>
  <c r="AN2791" i="1"/>
  <c r="AN2792" i="1"/>
  <c r="AN2793" i="1"/>
  <c r="AN2794" i="1"/>
  <c r="AN2795" i="1"/>
  <c r="AN2796" i="1"/>
  <c r="AN2797" i="1"/>
  <c r="AN2798" i="1"/>
  <c r="AN2799" i="1"/>
  <c r="AN2800" i="1"/>
  <c r="AN2801" i="1"/>
  <c r="AN2802" i="1"/>
  <c r="AN2803" i="1"/>
  <c r="AN2804" i="1"/>
  <c r="AN2805" i="1"/>
  <c r="AN2806" i="1"/>
  <c r="AN2807" i="1"/>
  <c r="AN2808" i="1"/>
  <c r="AN2809" i="1"/>
  <c r="AN2810" i="1"/>
  <c r="AN2811" i="1"/>
  <c r="AN2812" i="1"/>
  <c r="AN2813" i="1"/>
  <c r="AN2814" i="1"/>
  <c r="AN2815" i="1"/>
  <c r="AN2816" i="1"/>
  <c r="AN2817" i="1"/>
  <c r="AN2818" i="1"/>
  <c r="AN2819" i="1"/>
  <c r="AN2820" i="1"/>
  <c r="AN2821" i="1"/>
  <c r="AN2822" i="1"/>
  <c r="AN2823" i="1"/>
  <c r="AN2824" i="1"/>
  <c r="AN2825" i="1"/>
  <c r="AN2826" i="1"/>
  <c r="AN2827" i="1"/>
  <c r="AN2828" i="1"/>
  <c r="AN2829" i="1"/>
  <c r="AN2830" i="1"/>
  <c r="AN2831" i="1"/>
  <c r="AN2832" i="1"/>
  <c r="AN2833" i="1"/>
  <c r="AN2834" i="1"/>
  <c r="AN2835" i="1"/>
  <c r="AN2836" i="1"/>
  <c r="AN2837" i="1"/>
  <c r="AN2838" i="1"/>
  <c r="AN2839" i="1"/>
  <c r="AN2840" i="1"/>
  <c r="AN2841" i="1"/>
  <c r="AN2842" i="1"/>
  <c r="AN2843" i="1"/>
  <c r="AN2844" i="1"/>
  <c r="AN2845" i="1"/>
  <c r="AN2846" i="1"/>
  <c r="AN2847" i="1"/>
  <c r="AN2848" i="1"/>
  <c r="AN2849" i="1"/>
  <c r="AN2850" i="1"/>
  <c r="AN2851" i="1"/>
  <c r="AN2852" i="1"/>
  <c r="AN2853" i="1"/>
  <c r="AN2854" i="1"/>
  <c r="AN2855" i="1"/>
  <c r="AN2856" i="1"/>
  <c r="AN2857" i="1"/>
  <c r="AN2858" i="1"/>
  <c r="AN2859" i="1"/>
  <c r="AN2860" i="1"/>
  <c r="AN2861" i="1"/>
  <c r="AN2862" i="1"/>
  <c r="AN2863" i="1"/>
  <c r="AN2864" i="1"/>
  <c r="AN2865" i="1"/>
  <c r="AN2866" i="1"/>
  <c r="AN2867" i="1"/>
  <c r="AN2868" i="1"/>
  <c r="AN2869" i="1"/>
  <c r="AN2870" i="1"/>
  <c r="AN2871" i="1"/>
  <c r="AN2872" i="1"/>
  <c r="AN2873" i="1"/>
  <c r="AN2874" i="1"/>
  <c r="AN2875" i="1"/>
  <c r="AN2876" i="1"/>
  <c r="AN2877" i="1"/>
  <c r="AN2878" i="1"/>
  <c r="AN2879" i="1"/>
  <c r="AN2880" i="1"/>
  <c r="AN2881" i="1"/>
  <c r="AN2882" i="1"/>
  <c r="AN2883" i="1"/>
  <c r="AN2884" i="1"/>
  <c r="AN2885" i="1"/>
  <c r="AN2886" i="1"/>
  <c r="AN2887" i="1"/>
  <c r="AN2888" i="1"/>
  <c r="AN2889" i="1"/>
  <c r="AN2890" i="1"/>
  <c r="AN2891" i="1"/>
  <c r="AN2892" i="1"/>
  <c r="AN2893" i="1"/>
  <c r="AN2894" i="1"/>
  <c r="AN2895" i="1"/>
  <c r="AN2896" i="1"/>
  <c r="AN2897" i="1"/>
  <c r="AN2898" i="1"/>
  <c r="AN2899" i="1"/>
  <c r="AN2900" i="1"/>
  <c r="AN2901" i="1"/>
  <c r="AN2902" i="1"/>
  <c r="AN2903" i="1"/>
  <c r="AN2904" i="1"/>
  <c r="AN2905" i="1"/>
  <c r="AN2906" i="1"/>
  <c r="AN2907" i="1"/>
  <c r="AN2908" i="1"/>
  <c r="AN2909" i="1"/>
  <c r="AN2910" i="1"/>
  <c r="AN2911" i="1"/>
  <c r="AN2912" i="1"/>
  <c r="AN2913" i="1"/>
  <c r="AN2914" i="1"/>
  <c r="AN2915" i="1"/>
  <c r="AN2916" i="1"/>
  <c r="AN2917" i="1"/>
  <c r="AN2918" i="1"/>
  <c r="AN2919" i="1"/>
  <c r="AN2920" i="1"/>
  <c r="AN2921" i="1"/>
  <c r="AN2922" i="1"/>
  <c r="AN2923" i="1"/>
  <c r="AN2924" i="1"/>
  <c r="AN2925" i="1"/>
  <c r="AN2926" i="1"/>
  <c r="AN2927" i="1"/>
  <c r="AN2928" i="1"/>
  <c r="AN2929" i="1"/>
  <c r="AN2930" i="1"/>
  <c r="AN2931" i="1"/>
  <c r="AN2932" i="1"/>
  <c r="AN2933" i="1"/>
  <c r="AN2934" i="1"/>
  <c r="AN2935" i="1"/>
  <c r="AN2936" i="1"/>
  <c r="AN2937" i="1"/>
  <c r="AN2938" i="1"/>
  <c r="AN2939" i="1"/>
  <c r="AN2940" i="1"/>
  <c r="AN2941" i="1"/>
  <c r="AN2942" i="1"/>
  <c r="AN2943" i="1"/>
  <c r="AN2944" i="1"/>
  <c r="AN2945" i="1"/>
  <c r="AN2946" i="1"/>
  <c r="AN2947" i="1"/>
  <c r="AN2948" i="1"/>
  <c r="AN2949" i="1"/>
  <c r="AN2950" i="1"/>
  <c r="AN2951" i="1"/>
  <c r="AN2952" i="1"/>
  <c r="AN2953" i="1"/>
  <c r="AN2954" i="1"/>
  <c r="AN2955" i="1"/>
  <c r="AN2956" i="1"/>
  <c r="AN2957" i="1"/>
  <c r="AN2958" i="1"/>
  <c r="AN2959" i="1"/>
  <c r="AN2960" i="1"/>
  <c r="AN2961" i="1"/>
  <c r="AN2962" i="1"/>
  <c r="AN2963" i="1"/>
  <c r="AN2964" i="1"/>
  <c r="AN2965" i="1"/>
  <c r="AN2966" i="1"/>
  <c r="AN2967" i="1"/>
  <c r="AN2968" i="1"/>
  <c r="AN2969" i="1"/>
  <c r="AN2970" i="1"/>
  <c r="AN2971" i="1"/>
  <c r="AN2972" i="1"/>
  <c r="AN2973" i="1"/>
  <c r="AN2974" i="1"/>
  <c r="AN2975" i="1"/>
  <c r="AN2976" i="1"/>
  <c r="AN2977" i="1"/>
  <c r="AN2978" i="1"/>
  <c r="AN2979" i="1"/>
  <c r="AN2980" i="1"/>
  <c r="AN2981" i="1"/>
  <c r="AN2982" i="1"/>
  <c r="AN2983" i="1"/>
  <c r="AN2984" i="1"/>
  <c r="AN2985" i="1"/>
  <c r="AN2986" i="1"/>
  <c r="AN2987" i="1"/>
  <c r="AN2988" i="1"/>
  <c r="AN2989" i="1"/>
  <c r="AN2990" i="1"/>
  <c r="AN2991" i="1"/>
  <c r="AN2992" i="1"/>
  <c r="AN2993" i="1"/>
  <c r="AN2994" i="1"/>
  <c r="AN2995" i="1"/>
  <c r="AN2996" i="1"/>
  <c r="AN2997" i="1"/>
  <c r="AN2998" i="1"/>
  <c r="AN2999" i="1"/>
  <c r="AN3000" i="1"/>
  <c r="AN3001" i="1"/>
  <c r="AN3002" i="1"/>
  <c r="AN3003" i="1"/>
  <c r="AN3004" i="1"/>
  <c r="AN3005" i="1"/>
  <c r="AN3006" i="1"/>
  <c r="AN3007" i="1"/>
  <c r="AN3008" i="1"/>
  <c r="AN3009" i="1"/>
  <c r="AN3010" i="1"/>
  <c r="AN3011" i="1"/>
  <c r="AN3012" i="1"/>
  <c r="AN3013" i="1"/>
  <c r="AN3014" i="1"/>
  <c r="AN3015" i="1"/>
  <c r="AN3016" i="1"/>
  <c r="AN3017" i="1"/>
  <c r="AN3018" i="1"/>
  <c r="AN3019" i="1"/>
  <c r="AN3020" i="1"/>
  <c r="AN3021" i="1"/>
  <c r="AN3022" i="1"/>
  <c r="AN3023" i="1"/>
  <c r="AN3024" i="1"/>
  <c r="AN3025" i="1"/>
  <c r="AN3026" i="1"/>
  <c r="AN3027" i="1"/>
  <c r="AN3028" i="1"/>
  <c r="AN3029" i="1"/>
  <c r="AN3030" i="1"/>
  <c r="AN3031" i="1"/>
  <c r="AN3032" i="1"/>
  <c r="AN3033" i="1"/>
  <c r="AN3034" i="1"/>
  <c r="AN3035" i="1"/>
  <c r="AN3036" i="1"/>
  <c r="AN3037" i="1"/>
  <c r="AN3038" i="1"/>
  <c r="AN3039" i="1"/>
  <c r="AN3040" i="1"/>
  <c r="AN3041" i="1"/>
  <c r="AN3042" i="1"/>
  <c r="AN3043" i="1"/>
  <c r="AN3044" i="1"/>
  <c r="AN3045" i="1"/>
  <c r="AN3046" i="1"/>
  <c r="AN3047" i="1"/>
  <c r="AN3048" i="1"/>
  <c r="AN3049" i="1"/>
  <c r="AN3050" i="1"/>
  <c r="AN3051" i="1"/>
  <c r="AN3052" i="1"/>
  <c r="AN3053" i="1"/>
  <c r="AN3054" i="1"/>
  <c r="AN3055" i="1"/>
  <c r="AN3056" i="1"/>
  <c r="AN3057" i="1"/>
  <c r="AN3058" i="1"/>
  <c r="AN3059" i="1"/>
  <c r="AN3060" i="1"/>
  <c r="AN3061" i="1"/>
  <c r="AN3062" i="1"/>
  <c r="AN3063" i="1"/>
  <c r="AN3064" i="1"/>
  <c r="AN3065" i="1"/>
  <c r="AN3066" i="1"/>
  <c r="AN3067" i="1"/>
  <c r="AN3068" i="1"/>
  <c r="AN3069" i="1"/>
  <c r="AN3070" i="1"/>
  <c r="AN3071" i="1"/>
  <c r="AN3072" i="1"/>
  <c r="AN3073" i="1"/>
  <c r="AN3074" i="1"/>
  <c r="AN3075" i="1"/>
  <c r="AN3076" i="1"/>
  <c r="AN3077" i="1"/>
  <c r="AN3078" i="1"/>
  <c r="AN3079" i="1"/>
  <c r="AN3080" i="1"/>
  <c r="AN3081" i="1"/>
  <c r="AN3082" i="1"/>
  <c r="AN3083" i="1"/>
  <c r="AN3084" i="1"/>
  <c r="AN3085" i="1"/>
  <c r="AN3086" i="1"/>
  <c r="AN3087" i="1"/>
  <c r="AN3088" i="1"/>
  <c r="AN3089" i="1"/>
  <c r="AN3090" i="1"/>
  <c r="AN3091" i="1"/>
  <c r="AN3092" i="1"/>
  <c r="AN3093" i="1"/>
  <c r="AN3094" i="1"/>
  <c r="AN3095" i="1"/>
  <c r="AN3096" i="1"/>
  <c r="AN3097" i="1"/>
  <c r="AN3098" i="1"/>
  <c r="AN3099" i="1"/>
  <c r="AN3100" i="1"/>
  <c r="AN3101" i="1"/>
  <c r="AN3102" i="1"/>
  <c r="AN3103" i="1"/>
  <c r="AN3104" i="1"/>
  <c r="AN3105" i="1"/>
  <c r="AN3106" i="1"/>
  <c r="AN3107" i="1"/>
  <c r="AN3108" i="1"/>
  <c r="AN3109" i="1"/>
  <c r="AN3110" i="1"/>
  <c r="AN3111" i="1"/>
  <c r="AN3112" i="1"/>
  <c r="AN3113" i="1"/>
  <c r="AN3114" i="1"/>
  <c r="AN3115" i="1"/>
  <c r="AN3116" i="1"/>
  <c r="AN3117" i="1"/>
  <c r="AN3118" i="1"/>
  <c r="AN3119" i="1"/>
  <c r="AN3120" i="1"/>
  <c r="AN3121" i="1"/>
  <c r="AN3122" i="1"/>
  <c r="AN3123" i="1"/>
  <c r="AN3124" i="1"/>
  <c r="AN3125" i="1"/>
  <c r="AN3126" i="1"/>
  <c r="AN3127" i="1"/>
  <c r="AN3128" i="1"/>
  <c r="AN3129" i="1"/>
  <c r="AN3130" i="1"/>
  <c r="AN3131" i="1"/>
  <c r="AN3132" i="1"/>
  <c r="AN3133" i="1"/>
  <c r="AS2992" i="1"/>
  <c r="AS2883" i="1"/>
  <c r="AS2827" i="1"/>
  <c r="AS2805" i="1"/>
  <c r="AS2779" i="1"/>
  <c r="AS2742" i="1"/>
  <c r="AS2737" i="1"/>
  <c r="AS2704" i="1"/>
  <c r="AS2685" i="1"/>
  <c r="AS2508" i="1"/>
  <c r="AS2507" i="1"/>
  <c r="AS2431" i="1"/>
  <c r="AS2356" i="1"/>
  <c r="AS2337" i="1"/>
  <c r="AS2258" i="1"/>
  <c r="AS2248" i="1"/>
  <c r="AS2244" i="1"/>
  <c r="AS2159" i="1"/>
  <c r="AS2093" i="1"/>
  <c r="AS2051" i="1"/>
  <c r="AS2008" i="1"/>
  <c r="AS1989" i="1"/>
  <c r="AS1961" i="1"/>
  <c r="AS1926" i="1"/>
  <c r="AS1863" i="1"/>
  <c r="AS1835" i="1"/>
  <c r="AS1811" i="1"/>
  <c r="AS1803" i="1"/>
  <c r="AS1745" i="1"/>
  <c r="AS1703" i="1"/>
  <c r="AS1641" i="1"/>
  <c r="AS1608" i="1"/>
  <c r="AS1463" i="1"/>
  <c r="AS1445" i="1"/>
  <c r="AS1355" i="1"/>
  <c r="AS1312" i="1"/>
  <c r="AS1262" i="1"/>
  <c r="AS1260" i="1"/>
  <c r="AS1085" i="1"/>
  <c r="AS975" i="1"/>
  <c r="AS912" i="1"/>
  <c r="AS843" i="1"/>
  <c r="AS791" i="1"/>
  <c r="AS737" i="1"/>
  <c r="AS701" i="1"/>
  <c r="AS627" i="1"/>
  <c r="AS564" i="1"/>
  <c r="AS523" i="1"/>
  <c r="AS447" i="1"/>
  <c r="AS123" i="1"/>
  <c r="J348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3" i="1"/>
  <c r="J332" i="1"/>
  <c r="J331" i="1"/>
  <c r="J330" i="1"/>
  <c r="J328" i="1"/>
  <c r="J326" i="1"/>
  <c r="J324" i="1"/>
  <c r="J323" i="1"/>
  <c r="J321" i="1"/>
  <c r="J320" i="1"/>
  <c r="J319" i="1"/>
  <c r="J318" i="1"/>
  <c r="J317" i="1"/>
  <c r="J316" i="1"/>
  <c r="J315" i="1"/>
  <c r="J311" i="1"/>
  <c r="J310" i="1"/>
  <c r="J309" i="1"/>
  <c r="J306" i="1"/>
  <c r="J303" i="1"/>
  <c r="J300" i="1"/>
  <c r="J298" i="1"/>
  <c r="J297" i="1"/>
  <c r="J296" i="1"/>
  <c r="J295" i="1"/>
  <c r="J294" i="1"/>
  <c r="J293" i="1"/>
  <c r="J291" i="1"/>
  <c r="J290" i="1"/>
  <c r="J289" i="1"/>
  <c r="J288" i="1"/>
  <c r="J287" i="1"/>
  <c r="J285" i="1"/>
  <c r="J283" i="1"/>
  <c r="J281" i="1"/>
  <c r="J278" i="1"/>
  <c r="J277" i="1"/>
  <c r="J275" i="1"/>
  <c r="J273" i="1"/>
  <c r="J272" i="1"/>
  <c r="J271" i="1"/>
  <c r="J269" i="1"/>
  <c r="J268" i="1"/>
  <c r="J267" i="1"/>
  <c r="J262" i="1"/>
  <c r="J260" i="1"/>
  <c r="J259" i="1"/>
  <c r="J256" i="1"/>
  <c r="J255" i="1"/>
  <c r="J254" i="1"/>
  <c r="J253" i="1"/>
  <c r="J252" i="1"/>
  <c r="J250" i="1"/>
  <c r="J248" i="1"/>
  <c r="J247" i="1"/>
  <c r="J246" i="1"/>
  <c r="J245" i="1"/>
  <c r="J243" i="1"/>
  <c r="J242" i="1"/>
  <c r="J240" i="1"/>
  <c r="J239" i="1"/>
  <c r="J238" i="1"/>
  <c r="J237" i="1"/>
  <c r="J236" i="1"/>
  <c r="J235" i="1"/>
  <c r="J233" i="1"/>
  <c r="J232" i="1"/>
  <c r="J229" i="1"/>
  <c r="J227" i="1"/>
  <c r="J226" i="1"/>
  <c r="J225" i="1"/>
  <c r="J223" i="1"/>
  <c r="J222" i="1"/>
  <c r="J221" i="1"/>
  <c r="J220" i="1"/>
  <c r="J217" i="1"/>
  <c r="J212" i="1"/>
  <c r="J210" i="1"/>
  <c r="J209" i="1"/>
  <c r="J206" i="1"/>
  <c r="J205" i="1"/>
  <c r="J204" i="1"/>
  <c r="J203" i="1"/>
  <c r="J202" i="1"/>
  <c r="J201" i="1"/>
  <c r="J200" i="1"/>
  <c r="J198" i="1"/>
  <c r="J197" i="1"/>
  <c r="J194" i="1"/>
  <c r="J193" i="1"/>
  <c r="J192" i="1"/>
  <c r="J191" i="1"/>
  <c r="J190" i="1"/>
  <c r="J189" i="1"/>
  <c r="J188" i="1"/>
  <c r="J187" i="1"/>
  <c r="J185" i="1"/>
  <c r="J184" i="1"/>
  <c r="J183" i="1"/>
  <c r="J182" i="1"/>
  <c r="J181" i="1"/>
  <c r="J180" i="1"/>
  <c r="J178" i="1"/>
  <c r="J173" i="1"/>
  <c r="J172" i="1"/>
  <c r="J167" i="1"/>
  <c r="J165" i="1"/>
  <c r="J164" i="1"/>
  <c r="J163" i="1"/>
  <c r="J160" i="1"/>
  <c r="J156" i="1"/>
  <c r="J155" i="1"/>
  <c r="J154" i="1"/>
  <c r="J152" i="1"/>
  <c r="J150" i="1"/>
  <c r="J149" i="1"/>
  <c r="J148" i="1"/>
  <c r="J145" i="1"/>
  <c r="J144" i="1"/>
  <c r="J143" i="1"/>
  <c r="J141" i="1"/>
  <c r="J140" i="1"/>
  <c r="J139" i="1"/>
  <c r="J138" i="1"/>
  <c r="J137" i="1"/>
  <c r="J136" i="1"/>
  <c r="J135" i="1"/>
  <c r="J133" i="1"/>
  <c r="J129" i="1"/>
  <c r="J128" i="1"/>
  <c r="J119" i="1"/>
  <c r="J115" i="1"/>
  <c r="J114" i="1"/>
  <c r="J113" i="1"/>
  <c r="J112" i="1"/>
  <c r="J110" i="1"/>
  <c r="J109" i="1"/>
  <c r="J104" i="1"/>
  <c r="J103" i="1"/>
  <c r="J102" i="1"/>
  <c r="J100" i="1"/>
  <c r="J99" i="1"/>
  <c r="J98" i="1"/>
  <c r="J97" i="1"/>
  <c r="J96" i="1"/>
  <c r="J95" i="1"/>
  <c r="J90" i="1"/>
  <c r="J88" i="1"/>
  <c r="J87" i="1"/>
  <c r="J85" i="1"/>
  <c r="J84" i="1"/>
  <c r="J82" i="1"/>
  <c r="J79" i="1"/>
  <c r="J76" i="1"/>
  <c r="J75" i="1"/>
  <c r="J74" i="1"/>
  <c r="J72" i="1"/>
  <c r="J70" i="1"/>
  <c r="J69" i="1"/>
  <c r="J68" i="1"/>
  <c r="J65" i="1"/>
  <c r="J63" i="1"/>
  <c r="J62" i="1"/>
  <c r="J61" i="1"/>
  <c r="J59" i="1"/>
  <c r="J58" i="1"/>
  <c r="J57" i="1"/>
  <c r="J56" i="1"/>
  <c r="J55" i="1"/>
  <c r="J53" i="1"/>
  <c r="J52" i="1"/>
  <c r="J51" i="1"/>
  <c r="J50" i="1"/>
  <c r="J49" i="1"/>
  <c r="J48" i="1"/>
  <c r="J47" i="1"/>
  <c r="J46" i="1"/>
  <c r="J45" i="1"/>
  <c r="J44" i="1"/>
  <c r="J41" i="1"/>
  <c r="J39" i="1"/>
  <c r="J38" i="1"/>
  <c r="J37" i="1"/>
  <c r="J36" i="1"/>
  <c r="J35" i="1"/>
  <c r="J33" i="1"/>
  <c r="J32" i="1"/>
  <c r="J31" i="1"/>
  <c r="J30" i="1"/>
  <c r="J29" i="1"/>
  <c r="J28" i="1"/>
  <c r="J26" i="1"/>
  <c r="J25" i="1"/>
  <c r="J24" i="1"/>
  <c r="J23" i="1"/>
  <c r="J22" i="1"/>
  <c r="J20" i="1"/>
  <c r="J19" i="1"/>
  <c r="J18" i="1"/>
  <c r="J17" i="1"/>
  <c r="J16" i="1"/>
  <c r="J15" i="1"/>
  <c r="J13" i="1"/>
  <c r="J12" i="1"/>
  <c r="J10" i="1"/>
  <c r="J9" i="1"/>
  <c r="J7" i="1"/>
  <c r="J6" i="1"/>
  <c r="J2" i="1"/>
  <c r="AN14" i="1"/>
  <c r="AN15" i="1"/>
  <c r="AN16" i="1"/>
  <c r="AN17" i="1"/>
  <c r="AN19" i="1"/>
  <c r="AN20" i="1"/>
  <c r="AN21" i="1"/>
  <c r="AN22" i="1"/>
  <c r="AN23" i="1"/>
  <c r="AN24" i="1"/>
  <c r="AN25" i="1"/>
  <c r="AN26" i="1"/>
  <c r="AN28" i="1"/>
  <c r="AN29" i="1"/>
  <c r="AN30" i="1"/>
  <c r="AN31" i="1"/>
  <c r="AN33" i="1"/>
  <c r="AN35" i="1"/>
  <c r="AN36" i="1"/>
  <c r="AN37" i="1"/>
  <c r="AN38" i="1"/>
  <c r="AN39" i="1"/>
  <c r="AN40" i="1"/>
  <c r="AN41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6" i="1"/>
  <c r="AN57" i="1"/>
  <c r="AN58" i="1"/>
  <c r="AN59" i="1"/>
  <c r="AN61" i="1"/>
  <c r="AN62" i="1"/>
  <c r="AN63" i="1"/>
  <c r="AN65" i="1"/>
  <c r="AN66" i="1"/>
  <c r="AN68" i="1"/>
  <c r="AN69" i="1"/>
  <c r="AN70" i="1"/>
  <c r="AN71" i="1"/>
  <c r="AN72" i="1"/>
  <c r="AN73" i="1"/>
  <c r="AN74" i="1"/>
  <c r="AN75" i="1"/>
  <c r="AN77" i="1"/>
  <c r="AN79" i="1"/>
  <c r="AN82" i="1"/>
  <c r="AN83" i="1"/>
  <c r="AN84" i="1"/>
  <c r="AN85" i="1"/>
  <c r="AN86" i="1"/>
  <c r="AN87" i="1"/>
  <c r="AN88" i="1"/>
  <c r="AN91" i="1"/>
  <c r="AN92" i="1"/>
  <c r="AN93" i="1"/>
  <c r="AN94" i="1"/>
  <c r="AN95" i="1"/>
  <c r="AN96" i="1"/>
  <c r="AN97" i="1"/>
  <c r="AN98" i="1"/>
  <c r="AN99" i="1"/>
  <c r="AN100" i="1"/>
  <c r="AN103" i="1"/>
  <c r="AN104" i="1"/>
  <c r="AN105" i="1"/>
  <c r="AN106" i="1"/>
  <c r="AN108" i="1"/>
  <c r="AN109" i="1"/>
  <c r="AN110" i="1"/>
  <c r="AN111" i="1"/>
  <c r="AN112" i="1"/>
  <c r="AN113" i="1"/>
  <c r="AN114" i="1"/>
  <c r="AN116" i="1"/>
  <c r="AN117" i="1"/>
  <c r="AN118" i="1"/>
  <c r="AN119" i="1"/>
  <c r="AN120" i="1"/>
  <c r="AN121" i="1"/>
  <c r="AN122" i="1"/>
  <c r="AN123" i="1"/>
  <c r="AN124" i="1"/>
  <c r="AN125" i="1"/>
  <c r="AN126" i="1"/>
  <c r="AN128" i="1"/>
  <c r="AN129" i="1"/>
  <c r="AN131" i="1"/>
  <c r="AN132" i="1"/>
  <c r="AN133" i="1"/>
  <c r="AN135" i="1"/>
  <c r="AN137" i="1"/>
  <c r="AN138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60" i="1"/>
  <c r="AN161" i="1"/>
  <c r="AN164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80" i="1"/>
  <c r="AN181" i="1"/>
  <c r="AN182" i="1"/>
  <c r="AN183" i="1"/>
  <c r="AN184" i="1"/>
  <c r="AN186" i="1"/>
  <c r="AN187" i="1"/>
  <c r="AN188" i="1"/>
  <c r="AN189" i="1"/>
  <c r="AN190" i="1"/>
  <c r="AN191" i="1"/>
  <c r="AN192" i="1"/>
  <c r="AN193" i="1"/>
  <c r="AN194" i="1"/>
  <c r="AN195" i="1"/>
  <c r="AN197" i="1"/>
  <c r="AN199" i="1"/>
  <c r="AN202" i="1"/>
  <c r="AN203" i="1"/>
  <c r="AN205" i="1"/>
  <c r="AN207" i="1"/>
  <c r="AN208" i="1"/>
  <c r="AN209" i="1"/>
  <c r="AN212" i="1"/>
  <c r="AN213" i="1"/>
  <c r="AN214" i="1"/>
  <c r="AN215" i="1"/>
  <c r="AN216" i="1"/>
  <c r="AN217" i="1"/>
  <c r="AN218" i="1"/>
  <c r="AN219" i="1"/>
  <c r="AN220" i="1"/>
  <c r="AN221" i="1"/>
  <c r="AN222" i="1"/>
  <c r="AN223" i="1"/>
  <c r="AN225" i="1"/>
  <c r="AN226" i="1"/>
  <c r="AN227" i="1"/>
  <c r="AN229" i="1"/>
  <c r="AN230" i="1"/>
  <c r="AN231" i="1"/>
  <c r="AN232" i="1"/>
  <c r="AN233" i="1"/>
  <c r="AN234" i="1"/>
  <c r="AN237" i="1"/>
  <c r="AN239" i="1"/>
  <c r="AN240" i="1"/>
  <c r="AN242" i="1"/>
  <c r="AN243" i="1"/>
  <c r="AN244" i="1"/>
  <c r="AN245" i="1"/>
  <c r="AN246" i="1"/>
  <c r="AN247" i="1"/>
  <c r="AN248" i="1"/>
  <c r="AN249" i="1"/>
  <c r="AN250" i="1"/>
  <c r="AN252" i="1"/>
  <c r="AN253" i="1"/>
  <c r="AN254" i="1"/>
  <c r="AN255" i="1"/>
  <c r="AN256" i="1"/>
  <c r="AN257" i="1"/>
  <c r="AN258" i="1"/>
  <c r="AN259" i="1"/>
  <c r="AN260" i="1"/>
  <c r="AN261" i="1"/>
  <c r="AN262" i="1"/>
  <c r="AN263" i="1"/>
  <c r="AN264" i="1"/>
  <c r="AN265" i="1"/>
  <c r="AN267" i="1"/>
  <c r="AN268" i="1"/>
  <c r="AN269" i="1"/>
  <c r="AN271" i="1"/>
  <c r="AN272" i="1"/>
  <c r="AN275" i="1"/>
  <c r="AN276" i="1"/>
  <c r="AN278" i="1"/>
  <c r="AN279" i="1"/>
  <c r="AN281" i="1"/>
  <c r="AN283" i="1"/>
  <c r="AN285" i="1"/>
  <c r="AN286" i="1"/>
  <c r="AN287" i="1"/>
  <c r="AN288" i="1"/>
  <c r="AN289" i="1"/>
  <c r="AN290" i="1"/>
  <c r="AN291" i="1"/>
  <c r="AN292" i="1"/>
  <c r="AN293" i="1"/>
  <c r="AN294" i="1"/>
  <c r="AN296" i="1"/>
  <c r="AN298" i="1"/>
  <c r="AN299" i="1"/>
  <c r="AN300" i="1"/>
  <c r="AN301" i="1"/>
  <c r="AN302" i="1"/>
  <c r="AN303" i="1"/>
  <c r="AN304" i="1"/>
  <c r="AN305" i="1"/>
  <c r="AN306" i="1"/>
  <c r="AN307" i="1"/>
  <c r="AN308" i="1"/>
  <c r="AN310" i="1"/>
  <c r="AN311" i="1"/>
  <c r="AN312" i="1"/>
  <c r="AN313" i="1"/>
  <c r="AN315" i="1"/>
  <c r="AN316" i="1"/>
  <c r="AN317" i="1"/>
  <c r="AN318" i="1"/>
  <c r="AN319" i="1"/>
  <c r="AN320" i="1"/>
  <c r="AN321" i="1"/>
  <c r="AN323" i="1"/>
  <c r="AN324" i="1"/>
  <c r="AN325" i="1"/>
  <c r="AN326" i="1"/>
  <c r="AN327" i="1"/>
  <c r="AN328" i="1"/>
  <c r="AN329" i="1"/>
  <c r="AN330" i="1"/>
  <c r="AN331" i="1"/>
  <c r="AN333" i="1"/>
  <c r="AN335" i="1"/>
  <c r="AN336" i="1"/>
  <c r="AN338" i="1"/>
  <c r="AN339" i="1"/>
  <c r="AN340" i="1"/>
  <c r="AN341" i="1"/>
  <c r="AN342" i="1"/>
  <c r="AN343" i="1"/>
  <c r="AN344" i="1"/>
  <c r="AN345" i="1"/>
  <c r="AN346" i="1"/>
  <c r="AN347" i="1"/>
  <c r="AN348" i="1"/>
  <c r="AN349" i="1"/>
  <c r="AN352" i="1"/>
  <c r="AN353" i="1"/>
  <c r="AN354" i="1"/>
  <c r="AN355" i="1"/>
  <c r="AN356" i="1"/>
  <c r="AN357" i="1"/>
  <c r="AN358" i="1"/>
  <c r="AN362" i="1"/>
  <c r="AN363" i="1"/>
  <c r="AN365" i="1"/>
  <c r="AN367" i="1"/>
  <c r="AN369" i="1"/>
  <c r="AN370" i="1"/>
  <c r="AN371" i="1"/>
  <c r="AN373" i="1"/>
  <c r="AN374" i="1"/>
  <c r="AN376" i="1"/>
  <c r="AN377" i="1"/>
  <c r="AN378" i="1"/>
  <c r="AN379" i="1"/>
  <c r="AN381" i="1"/>
  <c r="AN382" i="1"/>
  <c r="AN384" i="1"/>
  <c r="AN385" i="1"/>
  <c r="AN386" i="1"/>
  <c r="AN387" i="1"/>
  <c r="AN388" i="1"/>
  <c r="AN389" i="1"/>
  <c r="AN390" i="1"/>
  <c r="AN391" i="1"/>
  <c r="AN392" i="1"/>
  <c r="AN393" i="1"/>
  <c r="AN394" i="1"/>
  <c r="AN395" i="1"/>
  <c r="AN396" i="1"/>
  <c r="AN398" i="1"/>
  <c r="AN399" i="1"/>
  <c r="AN400" i="1"/>
  <c r="AN401" i="1"/>
  <c r="AN402" i="1"/>
  <c r="AN404" i="1"/>
  <c r="AN405" i="1"/>
  <c r="AN406" i="1"/>
  <c r="AN407" i="1"/>
  <c r="AN410" i="1"/>
  <c r="AN411" i="1"/>
  <c r="AN414" i="1"/>
  <c r="AN417" i="1"/>
  <c r="AN418" i="1"/>
  <c r="AN419" i="1"/>
  <c r="AN420" i="1"/>
  <c r="AN421" i="1"/>
  <c r="AN422" i="1"/>
  <c r="AN423" i="1"/>
  <c r="AN425" i="1"/>
  <c r="AN427" i="1"/>
  <c r="AN430" i="1"/>
  <c r="AN431" i="1"/>
  <c r="AN432" i="1"/>
  <c r="AN433" i="1"/>
  <c r="AN434" i="1"/>
  <c r="AN435" i="1"/>
  <c r="AN436" i="1"/>
  <c r="AN439" i="1"/>
  <c r="AN440" i="1"/>
  <c r="AN441" i="1"/>
  <c r="AN442" i="1"/>
  <c r="AN443" i="1"/>
  <c r="AN444" i="1"/>
  <c r="AN447" i="1"/>
  <c r="AN448" i="1"/>
  <c r="AN451" i="1"/>
  <c r="AN452" i="1"/>
  <c r="AN453" i="1"/>
  <c r="AN454" i="1"/>
  <c r="AN456" i="1"/>
  <c r="AN457" i="1"/>
  <c r="AN460" i="1"/>
  <c r="AN461" i="1"/>
  <c r="AN462" i="1"/>
  <c r="AN464" i="1"/>
  <c r="AN465" i="1"/>
  <c r="AN466" i="1"/>
  <c r="AN467" i="1"/>
  <c r="AN468" i="1"/>
  <c r="AN469" i="1"/>
  <c r="AN470" i="1"/>
  <c r="AN471" i="1"/>
  <c r="AN472" i="1"/>
  <c r="AN473" i="1"/>
  <c r="AN474" i="1"/>
  <c r="AN477" i="1"/>
  <c r="AN479" i="1"/>
  <c r="AN480" i="1"/>
  <c r="AN481" i="1"/>
  <c r="AN482" i="1"/>
  <c r="AN483" i="1"/>
  <c r="AN485" i="1"/>
  <c r="AN487" i="1"/>
  <c r="AN489" i="1"/>
  <c r="AN490" i="1"/>
  <c r="AN491" i="1"/>
  <c r="AN492" i="1"/>
  <c r="AN493" i="1"/>
  <c r="AN494" i="1"/>
  <c r="AN495" i="1"/>
  <c r="AN499" i="1"/>
  <c r="AN500" i="1"/>
  <c r="AN501" i="1"/>
  <c r="AN502" i="1"/>
  <c r="AN503" i="1"/>
  <c r="AN504" i="1"/>
  <c r="AN505" i="1"/>
  <c r="AN506" i="1"/>
  <c r="AN508" i="1"/>
  <c r="AN509" i="1"/>
  <c r="AN512" i="1"/>
  <c r="AN513" i="1"/>
  <c r="AN514" i="1"/>
  <c r="AN515" i="1"/>
  <c r="AN516" i="1"/>
  <c r="AN518" i="1"/>
  <c r="AN519" i="1"/>
  <c r="AN520" i="1"/>
  <c r="AN521" i="1"/>
  <c r="AN522" i="1"/>
  <c r="AN523" i="1"/>
  <c r="AN524" i="1"/>
  <c r="AN525" i="1"/>
  <c r="AN526" i="1"/>
  <c r="AN528" i="1"/>
  <c r="AN529" i="1"/>
  <c r="AN531" i="1"/>
  <c r="AN532" i="1"/>
  <c r="AN534" i="1"/>
  <c r="AN535" i="1"/>
  <c r="AN536" i="1"/>
  <c r="AN537" i="1"/>
  <c r="AN538" i="1"/>
  <c r="AN539" i="1"/>
  <c r="AN540" i="1"/>
  <c r="AN541" i="1"/>
  <c r="AN542" i="1"/>
  <c r="AN543" i="1"/>
  <c r="AN545" i="1"/>
  <c r="AN547" i="1"/>
  <c r="AN551" i="1"/>
  <c r="AN553" i="1"/>
  <c r="AN555" i="1"/>
  <c r="AN556" i="1"/>
  <c r="AN557" i="1"/>
  <c r="AN560" i="1"/>
  <c r="AN561" i="1"/>
  <c r="AN562" i="1"/>
  <c r="AN564" i="1"/>
  <c r="AN565" i="1"/>
  <c r="AN566" i="1"/>
  <c r="AN568" i="1"/>
  <c r="AN569" i="1"/>
  <c r="AN570" i="1"/>
  <c r="AN571" i="1"/>
  <c r="AN573" i="1"/>
  <c r="AN574" i="1"/>
  <c r="AN575" i="1"/>
  <c r="AN578" i="1"/>
  <c r="AN579" i="1"/>
  <c r="AN580" i="1"/>
  <c r="AN581" i="1"/>
  <c r="AN582" i="1"/>
  <c r="AN584" i="1"/>
  <c r="AN585" i="1"/>
  <c r="AN587" i="1"/>
  <c r="AN590" i="1"/>
  <c r="AN592" i="1"/>
  <c r="AN593" i="1"/>
  <c r="AN594" i="1"/>
  <c r="AN595" i="1"/>
  <c r="AN596" i="1"/>
  <c r="AN597" i="1"/>
  <c r="AN601" i="1"/>
  <c r="AN603" i="1"/>
  <c r="AN605" i="1"/>
  <c r="AN606" i="1"/>
  <c r="AN607" i="1"/>
  <c r="AN609" i="1"/>
  <c r="AN610" i="1"/>
  <c r="AN611" i="1"/>
  <c r="AN612" i="1"/>
  <c r="AN613" i="1"/>
  <c r="AN616" i="1"/>
  <c r="AN617" i="1"/>
  <c r="AN623" i="1"/>
  <c r="AN624" i="1"/>
  <c r="AN625" i="1"/>
  <c r="AN626" i="1"/>
  <c r="AN629" i="1"/>
  <c r="AN630" i="1"/>
  <c r="AN631" i="1"/>
  <c r="AN633" i="1"/>
  <c r="AN634" i="1"/>
  <c r="AN635" i="1"/>
  <c r="AN637" i="1"/>
  <c r="AN638" i="1"/>
  <c r="AN639" i="1"/>
  <c r="AN640" i="1"/>
  <c r="AN642" i="1"/>
  <c r="AN643" i="1"/>
  <c r="AN644" i="1"/>
  <c r="AN646" i="1"/>
  <c r="AN647" i="1"/>
  <c r="AN648" i="1"/>
  <c r="AN649" i="1"/>
  <c r="AN650" i="1"/>
  <c r="AN651" i="1"/>
  <c r="AN652" i="1"/>
  <c r="AN653" i="1"/>
  <c r="AN654" i="1"/>
  <c r="AN655" i="1"/>
  <c r="AN656" i="1"/>
  <c r="AN658" i="1"/>
  <c r="AN660" i="1"/>
  <c r="AN661" i="1"/>
  <c r="AN663" i="1"/>
  <c r="AN665" i="1"/>
  <c r="AN666" i="1"/>
  <c r="AN667" i="1"/>
  <c r="AN668" i="1"/>
  <c r="AN669" i="1"/>
  <c r="AN671" i="1"/>
  <c r="AN672" i="1"/>
  <c r="AN673" i="1"/>
  <c r="AN674" i="1"/>
  <c r="AN675" i="1"/>
  <c r="AN676" i="1"/>
  <c r="AN677" i="1"/>
  <c r="AN678" i="1"/>
  <c r="AN679" i="1"/>
  <c r="AN683" i="1"/>
  <c r="AN684" i="1"/>
  <c r="AN686" i="1"/>
  <c r="AN688" i="1"/>
  <c r="AN689" i="1"/>
  <c r="AN691" i="1"/>
  <c r="AN692" i="1"/>
  <c r="AN694" i="1"/>
  <c r="AN695" i="1"/>
  <c r="AN696" i="1"/>
  <c r="AN697" i="1"/>
  <c r="AN700" i="1"/>
  <c r="AN701" i="1"/>
  <c r="AN702" i="1"/>
  <c r="AN703" i="1"/>
  <c r="AN704" i="1"/>
  <c r="AN705" i="1"/>
  <c r="AN706" i="1"/>
  <c r="AN710" i="1"/>
  <c r="AN711" i="1"/>
  <c r="AN713" i="1"/>
  <c r="AN715" i="1"/>
  <c r="AN717" i="1"/>
  <c r="AN718" i="1"/>
  <c r="AN719" i="1"/>
  <c r="AN721" i="1"/>
  <c r="AN722" i="1"/>
  <c r="AN724" i="1"/>
  <c r="AN725" i="1"/>
  <c r="AN726" i="1"/>
  <c r="AN727" i="1"/>
  <c r="AN729" i="1"/>
  <c r="AN730" i="1"/>
  <c r="AN732" i="1"/>
  <c r="AN733" i="1"/>
  <c r="AN734" i="1"/>
  <c r="AN735" i="1"/>
  <c r="AN736" i="1"/>
  <c r="AN737" i="1"/>
  <c r="AN738" i="1"/>
  <c r="AN739" i="1"/>
  <c r="AN740" i="1"/>
  <c r="AN741" i="1"/>
  <c r="AN742" i="1"/>
  <c r="AN743" i="1"/>
  <c r="AN744" i="1"/>
  <c r="AN746" i="1"/>
  <c r="AN747" i="1"/>
  <c r="AN748" i="1"/>
  <c r="AN749" i="1"/>
  <c r="AN750" i="1"/>
  <c r="AN752" i="1"/>
  <c r="AN753" i="1"/>
  <c r="AN754" i="1"/>
  <c r="AN755" i="1"/>
  <c r="AN758" i="1"/>
  <c r="AN759" i="1"/>
  <c r="AN762" i="1"/>
  <c r="AN765" i="1"/>
  <c r="AN766" i="1"/>
  <c r="AN767" i="1"/>
  <c r="AN768" i="1"/>
  <c r="AN769" i="1"/>
  <c r="AN770" i="1"/>
  <c r="AN771" i="1"/>
  <c r="AN773" i="1"/>
  <c r="AN775" i="1"/>
  <c r="AN778" i="1"/>
  <c r="AN779" i="1"/>
  <c r="AN780" i="1"/>
  <c r="AN781" i="1"/>
  <c r="AN782" i="1"/>
  <c r="AN783" i="1"/>
  <c r="AN784" i="1"/>
  <c r="AN787" i="1"/>
  <c r="AN788" i="1"/>
  <c r="AN789" i="1"/>
  <c r="AN790" i="1"/>
  <c r="AN791" i="1"/>
  <c r="AN792" i="1"/>
  <c r="AN795" i="1"/>
  <c r="AN796" i="1"/>
  <c r="AN799" i="1"/>
  <c r="AN800" i="1"/>
  <c r="AN801" i="1"/>
  <c r="AN802" i="1"/>
  <c r="AN804" i="1"/>
  <c r="AN805" i="1"/>
  <c r="AN808" i="1"/>
  <c r="AN809" i="1"/>
  <c r="AN810" i="1"/>
  <c r="AN812" i="1"/>
  <c r="AN813" i="1"/>
  <c r="AN814" i="1"/>
  <c r="AN815" i="1"/>
  <c r="AN816" i="1"/>
  <c r="AN817" i="1"/>
  <c r="AN818" i="1"/>
  <c r="AN819" i="1"/>
  <c r="AN820" i="1"/>
  <c r="AN821" i="1"/>
  <c r="AN822" i="1"/>
  <c r="AN825" i="1"/>
  <c r="AN827" i="1"/>
  <c r="AN828" i="1"/>
  <c r="AN829" i="1"/>
  <c r="AN830" i="1"/>
  <c r="AN831" i="1"/>
  <c r="AN833" i="1"/>
  <c r="AN835" i="1"/>
  <c r="AN837" i="1"/>
  <c r="AN838" i="1"/>
  <c r="AN839" i="1"/>
  <c r="AN840" i="1"/>
  <c r="AN841" i="1"/>
  <c r="AN842" i="1"/>
  <c r="AN843" i="1"/>
  <c r="AN847" i="1"/>
  <c r="AN848" i="1"/>
  <c r="AN849" i="1"/>
  <c r="AN850" i="1"/>
  <c r="AN851" i="1"/>
  <c r="AN852" i="1"/>
  <c r="AN853" i="1"/>
  <c r="AN854" i="1"/>
  <c r="AN856" i="1"/>
  <c r="AN857" i="1"/>
  <c r="AN860" i="1"/>
  <c r="AN861" i="1"/>
  <c r="AN862" i="1"/>
  <c r="AN863" i="1"/>
  <c r="AN864" i="1"/>
  <c r="AN866" i="1"/>
  <c r="AN867" i="1"/>
  <c r="AN868" i="1"/>
  <c r="AN869" i="1"/>
  <c r="AN870" i="1"/>
  <c r="AN871" i="1"/>
  <c r="AN872" i="1"/>
  <c r="AN873" i="1"/>
  <c r="AN874" i="1"/>
  <c r="AN876" i="1"/>
  <c r="AN877" i="1"/>
  <c r="AN879" i="1"/>
  <c r="AN880" i="1"/>
  <c r="AN882" i="1"/>
  <c r="AN883" i="1"/>
  <c r="AN884" i="1"/>
  <c r="AN885" i="1"/>
  <c r="AN886" i="1"/>
  <c r="AN887" i="1"/>
  <c r="AN888" i="1"/>
  <c r="AN889" i="1"/>
  <c r="AN890" i="1"/>
  <c r="AN891" i="1"/>
  <c r="AN893" i="1"/>
  <c r="AN895" i="1"/>
  <c r="AN899" i="1"/>
  <c r="AN901" i="1"/>
  <c r="AN903" i="1"/>
  <c r="AN904" i="1"/>
  <c r="AN905" i="1"/>
  <c r="AN908" i="1"/>
  <c r="AN909" i="1"/>
  <c r="AN910" i="1"/>
  <c r="AN912" i="1"/>
  <c r="AN913" i="1"/>
  <c r="AN914" i="1"/>
  <c r="AN916" i="1"/>
  <c r="AN917" i="1"/>
  <c r="AN918" i="1"/>
  <c r="AN919" i="1"/>
  <c r="AN921" i="1"/>
  <c r="AN922" i="1"/>
  <c r="AN923" i="1"/>
  <c r="AN926" i="1"/>
  <c r="AN927" i="1"/>
  <c r="AN928" i="1"/>
  <c r="AN929" i="1"/>
  <c r="AN930" i="1"/>
  <c r="AN932" i="1"/>
  <c r="AN933" i="1"/>
  <c r="AN935" i="1"/>
  <c r="AN938" i="1"/>
  <c r="AN940" i="1"/>
  <c r="AN941" i="1"/>
  <c r="AN942" i="1"/>
  <c r="AN943" i="1"/>
  <c r="AN944" i="1"/>
  <c r="AN945" i="1"/>
  <c r="AN949" i="1"/>
  <c r="AN951" i="1"/>
  <c r="AN953" i="1"/>
  <c r="AN954" i="1"/>
  <c r="AN955" i="1"/>
  <c r="AN957" i="1"/>
  <c r="AN958" i="1"/>
  <c r="AN959" i="1"/>
  <c r="AN960" i="1"/>
  <c r="AN961" i="1"/>
  <c r="AN964" i="1"/>
  <c r="AN965" i="1"/>
  <c r="AN971" i="1"/>
  <c r="AN972" i="1"/>
  <c r="AN973" i="1"/>
  <c r="AN974" i="1"/>
  <c r="AN977" i="1"/>
  <c r="AN978" i="1"/>
  <c r="AN979" i="1"/>
  <c r="AN981" i="1"/>
  <c r="AN982" i="1"/>
  <c r="AN983" i="1"/>
  <c r="AN985" i="1"/>
  <c r="AN986" i="1"/>
  <c r="AN987" i="1"/>
  <c r="AN988" i="1"/>
  <c r="AN990" i="1"/>
  <c r="AN991" i="1"/>
  <c r="AN992" i="1"/>
  <c r="AN994" i="1"/>
  <c r="AN995" i="1"/>
  <c r="AN996" i="1"/>
  <c r="AN997" i="1"/>
  <c r="AN998" i="1"/>
  <c r="AN999" i="1"/>
  <c r="AN1000" i="1"/>
  <c r="AN1001" i="1"/>
  <c r="AN1002" i="1"/>
  <c r="AN1003" i="1"/>
  <c r="AN1004" i="1"/>
  <c r="AN1006" i="1"/>
  <c r="AN1008" i="1"/>
  <c r="AN1009" i="1"/>
  <c r="AN1011" i="1"/>
  <c r="AN1013" i="1"/>
  <c r="AN1014" i="1"/>
  <c r="AN1015" i="1"/>
  <c r="AN1016" i="1"/>
  <c r="AN1017" i="1"/>
  <c r="AN1019" i="1"/>
  <c r="AN1020" i="1"/>
  <c r="AN1021" i="1"/>
  <c r="AN1022" i="1"/>
  <c r="AN1023" i="1"/>
  <c r="AN1024" i="1"/>
  <c r="AN1025" i="1"/>
  <c r="AN1026" i="1"/>
  <c r="AN1027" i="1"/>
  <c r="AN1031" i="1"/>
  <c r="AN1032" i="1"/>
  <c r="AN1034" i="1"/>
  <c r="AN1036" i="1"/>
  <c r="AN1037" i="1"/>
  <c r="AN1039" i="1"/>
  <c r="AN1040" i="1"/>
  <c r="AN1042" i="1"/>
  <c r="AN1043" i="1"/>
  <c r="AN1044" i="1"/>
  <c r="AN1045" i="1"/>
  <c r="AN1048" i="1"/>
  <c r="AN1049" i="1"/>
  <c r="AN1050" i="1"/>
  <c r="AN1051" i="1"/>
  <c r="AN1052" i="1"/>
  <c r="AN1053" i="1"/>
  <c r="AN1054" i="1"/>
  <c r="AN1058" i="1"/>
  <c r="AN1059" i="1"/>
  <c r="AN1061" i="1"/>
  <c r="AN1063" i="1"/>
  <c r="AN1065" i="1"/>
  <c r="AN1066" i="1"/>
  <c r="AN1067" i="1"/>
  <c r="AN1069" i="1"/>
  <c r="AN1070" i="1"/>
  <c r="AN1072" i="1"/>
  <c r="AN1073" i="1"/>
  <c r="AN1074" i="1"/>
  <c r="AN1075" i="1"/>
  <c r="AN1077" i="1"/>
  <c r="AN1078" i="1"/>
  <c r="AN1080" i="1"/>
  <c r="AN1081" i="1"/>
  <c r="AN1082" i="1"/>
  <c r="AN1083" i="1"/>
  <c r="AN1084" i="1"/>
  <c r="AN1085" i="1"/>
  <c r="AN1086" i="1"/>
  <c r="AN1087" i="1"/>
  <c r="AN1088" i="1"/>
  <c r="AN1089" i="1"/>
  <c r="AN1090" i="1"/>
  <c r="AN1091" i="1"/>
  <c r="AN1092" i="1"/>
  <c r="AN1094" i="1"/>
  <c r="AN1095" i="1"/>
  <c r="AN1096" i="1"/>
  <c r="AN1097" i="1"/>
  <c r="AN1098" i="1"/>
  <c r="AN1100" i="1"/>
  <c r="AN1101" i="1"/>
  <c r="AN1102" i="1"/>
  <c r="AN1103" i="1"/>
  <c r="AN1106" i="1"/>
  <c r="AN1107" i="1"/>
  <c r="AN1110" i="1"/>
  <c r="AN1113" i="1"/>
  <c r="AN1114" i="1"/>
  <c r="AN1115" i="1"/>
  <c r="AN1116" i="1"/>
  <c r="AN1117" i="1"/>
  <c r="AN1118" i="1"/>
  <c r="AN1119" i="1"/>
  <c r="AN1121" i="1"/>
  <c r="AN1123" i="1"/>
  <c r="AN1126" i="1"/>
  <c r="AN1127" i="1"/>
  <c r="AN1128" i="1"/>
  <c r="AN1129" i="1"/>
  <c r="AN1130" i="1"/>
  <c r="AN1131" i="1"/>
  <c r="AN1132" i="1"/>
  <c r="AN1135" i="1"/>
  <c r="AN1136" i="1"/>
  <c r="AN1137" i="1"/>
  <c r="AN1138" i="1"/>
  <c r="AN1139" i="1"/>
  <c r="AN1140" i="1"/>
  <c r="AN1143" i="1"/>
  <c r="AN1144" i="1"/>
  <c r="AN1147" i="1"/>
  <c r="AN1148" i="1"/>
  <c r="AN1149" i="1"/>
  <c r="AN1150" i="1"/>
  <c r="AN1152" i="1"/>
  <c r="AN1153" i="1"/>
  <c r="AN1156" i="1"/>
  <c r="AN1157" i="1"/>
  <c r="AN1158" i="1"/>
  <c r="AN1160" i="1"/>
  <c r="AN1161" i="1"/>
  <c r="AN1162" i="1"/>
  <c r="AN1163" i="1"/>
  <c r="AN1164" i="1"/>
  <c r="AN1165" i="1"/>
  <c r="AN1166" i="1"/>
  <c r="AN1167" i="1"/>
  <c r="AN1168" i="1"/>
  <c r="AN1169" i="1"/>
  <c r="AN1170" i="1"/>
  <c r="AN1173" i="1"/>
  <c r="AN1175" i="1"/>
  <c r="AN1176" i="1"/>
  <c r="AN1177" i="1"/>
  <c r="AN1178" i="1"/>
  <c r="AN1179" i="1"/>
  <c r="AN1181" i="1"/>
  <c r="AN1183" i="1"/>
  <c r="AN1185" i="1"/>
  <c r="AN1186" i="1"/>
  <c r="AN1187" i="1"/>
  <c r="AN1188" i="1"/>
  <c r="AN1189" i="1"/>
  <c r="AN1190" i="1"/>
  <c r="AN1191" i="1"/>
  <c r="AN1195" i="1"/>
  <c r="AN1196" i="1"/>
  <c r="AN1197" i="1"/>
  <c r="AN1198" i="1"/>
  <c r="AN1199" i="1"/>
  <c r="AN1200" i="1"/>
  <c r="AN1201" i="1"/>
  <c r="AN1202" i="1"/>
  <c r="AN1204" i="1"/>
  <c r="AN1205" i="1"/>
  <c r="AN1208" i="1"/>
  <c r="AN1209" i="1"/>
  <c r="AN1210" i="1"/>
  <c r="AN1211" i="1"/>
  <c r="AN1212" i="1"/>
  <c r="AN1214" i="1"/>
  <c r="AN1215" i="1"/>
  <c r="AN1216" i="1"/>
  <c r="AN1217" i="1"/>
  <c r="AN1218" i="1"/>
  <c r="AN1219" i="1"/>
  <c r="AN1220" i="1"/>
  <c r="AN1221" i="1"/>
  <c r="AN1222" i="1"/>
  <c r="AN1224" i="1"/>
  <c r="AN1225" i="1"/>
  <c r="AN1227" i="1"/>
  <c r="AN1228" i="1"/>
  <c r="AN1230" i="1"/>
  <c r="AN1231" i="1"/>
  <c r="AN1232" i="1"/>
  <c r="AN1233" i="1"/>
  <c r="AN1234" i="1"/>
  <c r="AN1235" i="1"/>
  <c r="AN1236" i="1"/>
  <c r="AN1237" i="1"/>
  <c r="AN1238" i="1"/>
  <c r="AN1239" i="1"/>
  <c r="AN1241" i="1"/>
  <c r="AN1243" i="1"/>
  <c r="AN1247" i="1"/>
  <c r="AN1249" i="1"/>
  <c r="AN1251" i="1"/>
  <c r="AN1252" i="1"/>
  <c r="AN1253" i="1"/>
  <c r="AN1256" i="1"/>
  <c r="AN1257" i="1"/>
  <c r="AN1258" i="1"/>
  <c r="AN1260" i="1"/>
  <c r="AN1261" i="1"/>
  <c r="AN1262" i="1"/>
  <c r="AN1264" i="1"/>
  <c r="AN1265" i="1"/>
  <c r="AN1266" i="1"/>
  <c r="AN1267" i="1"/>
  <c r="AN1269" i="1"/>
  <c r="AN1270" i="1"/>
  <c r="AN1271" i="1"/>
  <c r="AN1274" i="1"/>
  <c r="AN1275" i="1"/>
  <c r="AN1276" i="1"/>
  <c r="AN1277" i="1"/>
  <c r="AN1278" i="1"/>
  <c r="AN1280" i="1"/>
  <c r="AN1281" i="1"/>
  <c r="AN1283" i="1"/>
  <c r="AN1286" i="1"/>
  <c r="AN1288" i="1"/>
  <c r="AN1289" i="1"/>
  <c r="AN1290" i="1"/>
  <c r="AN1291" i="1"/>
  <c r="AN1292" i="1"/>
  <c r="AN1293" i="1"/>
  <c r="AN1297" i="1"/>
  <c r="AN1299" i="1"/>
  <c r="AN1301" i="1"/>
  <c r="AN1302" i="1"/>
  <c r="AN1303" i="1"/>
  <c r="AN1305" i="1"/>
  <c r="AN1306" i="1"/>
  <c r="AN1307" i="1"/>
  <c r="AN1308" i="1"/>
  <c r="AN1309" i="1"/>
  <c r="AN1312" i="1"/>
  <c r="AN1313" i="1"/>
  <c r="AN1319" i="1"/>
  <c r="AN1320" i="1"/>
  <c r="AN1321" i="1"/>
  <c r="AN1322" i="1"/>
  <c r="AN1325" i="1"/>
  <c r="AN1326" i="1"/>
  <c r="AN1327" i="1"/>
  <c r="AN1329" i="1"/>
  <c r="AN1330" i="1"/>
  <c r="AN1331" i="1"/>
  <c r="AN1333" i="1"/>
  <c r="AN1334" i="1"/>
  <c r="AN1335" i="1"/>
  <c r="AN1336" i="1"/>
  <c r="AN1338" i="1"/>
  <c r="AN1339" i="1"/>
  <c r="AN1340" i="1"/>
  <c r="AN1342" i="1"/>
  <c r="AN1343" i="1"/>
  <c r="AN1344" i="1"/>
  <c r="AN1345" i="1"/>
  <c r="AN1346" i="1"/>
  <c r="AN1347" i="1"/>
  <c r="AN1348" i="1"/>
  <c r="AN1349" i="1"/>
  <c r="AN1350" i="1"/>
  <c r="AN1351" i="1"/>
  <c r="AN1352" i="1"/>
  <c r="AN1354" i="1"/>
  <c r="AN1356" i="1"/>
  <c r="AN1357" i="1"/>
  <c r="AN1359" i="1"/>
  <c r="AN1361" i="1"/>
  <c r="AN1362" i="1"/>
  <c r="AN1363" i="1"/>
  <c r="AN1364" i="1"/>
  <c r="AN1365" i="1"/>
  <c r="AN1367" i="1"/>
  <c r="AN1368" i="1"/>
  <c r="AN1369" i="1"/>
  <c r="AN1370" i="1"/>
  <c r="AN1371" i="1"/>
  <c r="AN1372" i="1"/>
  <c r="AN1373" i="1"/>
  <c r="AN1374" i="1"/>
  <c r="AN1375" i="1"/>
  <c r="AN1379" i="1"/>
  <c r="AN1380" i="1"/>
  <c r="AN1382" i="1"/>
  <c r="AN1384" i="1"/>
  <c r="AN1385" i="1"/>
  <c r="AN1387" i="1"/>
  <c r="AN1388" i="1"/>
  <c r="AN1390" i="1"/>
  <c r="AN1391" i="1"/>
  <c r="AN1392" i="1"/>
  <c r="AN1393" i="1"/>
  <c r="AN1396" i="1"/>
  <c r="AN1397" i="1"/>
  <c r="AN1398" i="1"/>
  <c r="AN1399" i="1"/>
  <c r="AN1400" i="1"/>
  <c r="AN1401" i="1"/>
  <c r="AN1402" i="1"/>
  <c r="AN1406" i="1"/>
  <c r="AN1407" i="1"/>
  <c r="AN1409" i="1"/>
  <c r="AN1411" i="1"/>
  <c r="AN1413" i="1"/>
  <c r="AN1414" i="1"/>
  <c r="AN1415" i="1"/>
  <c r="AN1417" i="1"/>
  <c r="AN1418" i="1"/>
  <c r="AN1420" i="1"/>
  <c r="AN1421" i="1"/>
  <c r="AN1422" i="1"/>
  <c r="AN1423" i="1"/>
  <c r="AN1425" i="1"/>
  <c r="AN1426" i="1"/>
  <c r="AN1428" i="1"/>
  <c r="AN1429" i="1"/>
  <c r="AN1430" i="1"/>
  <c r="AN1431" i="1"/>
  <c r="AN1432" i="1"/>
  <c r="AN1433" i="1"/>
  <c r="AN1434" i="1"/>
  <c r="AN1435" i="1"/>
  <c r="AN1436" i="1"/>
  <c r="AN1437" i="1"/>
  <c r="AN1438" i="1"/>
  <c r="AN1439" i="1"/>
  <c r="AN1440" i="1"/>
  <c r="AN1442" i="1"/>
  <c r="AN1443" i="1"/>
  <c r="AN1444" i="1"/>
  <c r="AN1445" i="1"/>
  <c r="AN1446" i="1"/>
  <c r="AN1448" i="1"/>
  <c r="AN1449" i="1"/>
  <c r="AN1450" i="1"/>
  <c r="AN1451" i="1"/>
  <c r="AN1454" i="1"/>
  <c r="AN1455" i="1"/>
  <c r="AN1458" i="1"/>
  <c r="AN1461" i="1"/>
  <c r="AN1462" i="1"/>
  <c r="AN1463" i="1"/>
  <c r="AN1464" i="1"/>
  <c r="AN1465" i="1"/>
  <c r="AN1466" i="1"/>
  <c r="AN1467" i="1"/>
  <c r="AN1469" i="1"/>
  <c r="AN1471" i="1"/>
  <c r="AN1474" i="1"/>
  <c r="AN1475" i="1"/>
  <c r="AN1476" i="1"/>
  <c r="AN1477" i="1"/>
  <c r="AN1478" i="1"/>
  <c r="AN1479" i="1"/>
  <c r="AN1480" i="1"/>
  <c r="AN1483" i="1"/>
  <c r="AN1484" i="1"/>
  <c r="AN1485" i="1"/>
  <c r="AN1486" i="1"/>
  <c r="AN1487" i="1"/>
  <c r="AN1488" i="1"/>
  <c r="AN1491" i="1"/>
  <c r="AN1492" i="1"/>
  <c r="AN1495" i="1"/>
  <c r="AN1496" i="1"/>
  <c r="AN1497" i="1"/>
  <c r="AN1498" i="1"/>
  <c r="AN1500" i="1"/>
  <c r="AN1501" i="1"/>
  <c r="AN1504" i="1"/>
  <c r="AN1505" i="1"/>
  <c r="AN1506" i="1"/>
  <c r="AN1508" i="1"/>
  <c r="AN1509" i="1"/>
  <c r="AN1510" i="1"/>
  <c r="AN1511" i="1"/>
  <c r="AN1512" i="1"/>
  <c r="AN1513" i="1"/>
  <c r="AN1514" i="1"/>
  <c r="AN1515" i="1"/>
  <c r="AN1516" i="1"/>
  <c r="AN1517" i="1"/>
  <c r="AN1518" i="1"/>
  <c r="AN1521" i="1"/>
  <c r="AN1523" i="1"/>
  <c r="AN1524" i="1"/>
  <c r="AN1525" i="1"/>
  <c r="AN1526" i="1"/>
  <c r="AN1527" i="1"/>
  <c r="AN1529" i="1"/>
  <c r="AN1531" i="1"/>
  <c r="AN1533" i="1"/>
  <c r="AN1534" i="1"/>
  <c r="AN1535" i="1"/>
  <c r="AN1536" i="1"/>
  <c r="AN1537" i="1"/>
  <c r="AN1538" i="1"/>
  <c r="AN1539" i="1"/>
  <c r="AN1543" i="1"/>
  <c r="AN1544" i="1"/>
  <c r="AN1545" i="1"/>
  <c r="AN1546" i="1"/>
  <c r="AN1547" i="1"/>
  <c r="AN1548" i="1"/>
  <c r="AN1549" i="1"/>
  <c r="AN1550" i="1"/>
  <c r="AN1552" i="1"/>
  <c r="AN1553" i="1"/>
  <c r="AN1556" i="1"/>
  <c r="AN1557" i="1"/>
  <c r="AN1558" i="1"/>
  <c r="AN1559" i="1"/>
  <c r="AN1560" i="1"/>
  <c r="AN1562" i="1"/>
  <c r="AN1563" i="1"/>
  <c r="AN1564" i="1"/>
  <c r="AN1565" i="1"/>
  <c r="AN1566" i="1"/>
  <c r="AN1567" i="1"/>
  <c r="AN1568" i="1"/>
  <c r="AN1569" i="1"/>
  <c r="AN1570" i="1"/>
  <c r="AN1572" i="1"/>
  <c r="AN1573" i="1"/>
  <c r="AN1575" i="1"/>
  <c r="AN1576" i="1"/>
  <c r="AN1578" i="1"/>
  <c r="AN1579" i="1"/>
  <c r="AN1580" i="1"/>
  <c r="AN1581" i="1"/>
  <c r="AN1582" i="1"/>
  <c r="AN1583" i="1"/>
  <c r="AN1584" i="1"/>
  <c r="AN1585" i="1"/>
  <c r="AN1586" i="1"/>
  <c r="AN1587" i="1"/>
  <c r="AN1589" i="1"/>
  <c r="AN1591" i="1"/>
  <c r="AN1595" i="1"/>
  <c r="AN1597" i="1"/>
  <c r="AN1599" i="1"/>
  <c r="AN1600" i="1"/>
  <c r="AN1601" i="1"/>
  <c r="AN1604" i="1"/>
  <c r="AN1605" i="1"/>
  <c r="AN1606" i="1"/>
  <c r="AN1608" i="1"/>
  <c r="AN1609" i="1"/>
  <c r="AN1610" i="1"/>
  <c r="AN1612" i="1"/>
  <c r="AN1613" i="1"/>
  <c r="AN1614" i="1"/>
  <c r="AN1615" i="1"/>
  <c r="AN1617" i="1"/>
  <c r="AN1618" i="1"/>
  <c r="AN1619" i="1"/>
  <c r="AN1622" i="1"/>
  <c r="AN1623" i="1"/>
  <c r="AN1624" i="1"/>
  <c r="AN1625" i="1"/>
  <c r="AN1626" i="1"/>
  <c r="AN1628" i="1"/>
  <c r="AN1629" i="1"/>
  <c r="AN1631" i="1"/>
  <c r="AN1634" i="1"/>
  <c r="AN1636" i="1"/>
  <c r="AN1637" i="1"/>
  <c r="AN1638" i="1"/>
  <c r="AN1639" i="1"/>
  <c r="AN1640" i="1"/>
  <c r="AN1641" i="1"/>
  <c r="AN1645" i="1"/>
  <c r="AN1647" i="1"/>
  <c r="AN1649" i="1"/>
  <c r="AN1650" i="1"/>
  <c r="AN1651" i="1"/>
  <c r="AN1653" i="1"/>
  <c r="AN1654" i="1"/>
  <c r="AN1655" i="1"/>
  <c r="AN1656" i="1"/>
  <c r="AN1657" i="1"/>
  <c r="AN1660" i="1"/>
  <c r="AN1661" i="1"/>
  <c r="AN1667" i="1"/>
  <c r="AN1668" i="1"/>
  <c r="AN1669" i="1"/>
  <c r="AN1670" i="1"/>
  <c r="AN1673" i="1"/>
  <c r="AN1674" i="1"/>
  <c r="AN1675" i="1"/>
  <c r="AN1677" i="1"/>
  <c r="AN1678" i="1"/>
  <c r="AN1679" i="1"/>
  <c r="AN1681" i="1"/>
  <c r="AN1682" i="1"/>
  <c r="AN1683" i="1"/>
  <c r="AN1684" i="1"/>
  <c r="AN1686" i="1"/>
  <c r="AN1687" i="1"/>
  <c r="AN1688" i="1"/>
  <c r="AN1690" i="1"/>
  <c r="AN1691" i="1"/>
  <c r="AN1692" i="1"/>
  <c r="AN1693" i="1"/>
  <c r="AN1694" i="1"/>
  <c r="AN1695" i="1"/>
  <c r="AN1696" i="1"/>
  <c r="AN1697" i="1"/>
  <c r="AN1698" i="1"/>
  <c r="AN1699" i="1"/>
  <c r="AN1700" i="1"/>
  <c r="AN1702" i="1"/>
  <c r="AN1704" i="1"/>
  <c r="AN1705" i="1"/>
  <c r="AN1707" i="1"/>
  <c r="AN1709" i="1"/>
  <c r="AN1710" i="1"/>
  <c r="AN1711" i="1"/>
  <c r="AN1712" i="1"/>
  <c r="AN1713" i="1"/>
  <c r="AN1715" i="1"/>
  <c r="AN1716" i="1"/>
  <c r="AN1717" i="1"/>
  <c r="AN1718" i="1"/>
  <c r="AN1719" i="1"/>
  <c r="AN1720" i="1"/>
  <c r="AN1721" i="1"/>
  <c r="AN1722" i="1"/>
  <c r="AN1723" i="1"/>
  <c r="AN1727" i="1"/>
  <c r="AN1728" i="1"/>
  <c r="AN1730" i="1"/>
  <c r="AN1732" i="1"/>
  <c r="AN1733" i="1"/>
  <c r="AN1735" i="1"/>
  <c r="AN1736" i="1"/>
  <c r="AN1738" i="1"/>
  <c r="AN1739" i="1"/>
  <c r="AN1740" i="1"/>
  <c r="AN1741" i="1"/>
  <c r="AN1744" i="1"/>
  <c r="AN1745" i="1"/>
  <c r="AN1746" i="1"/>
  <c r="AN1747" i="1"/>
  <c r="AN1748" i="1"/>
  <c r="AN1749" i="1"/>
  <c r="AN1750" i="1"/>
  <c r="AN1754" i="1"/>
  <c r="AN1755" i="1"/>
  <c r="AN1757" i="1"/>
  <c r="AN1759" i="1"/>
  <c r="AN1761" i="1"/>
  <c r="AN1762" i="1"/>
  <c r="AN1763" i="1"/>
  <c r="AN1765" i="1"/>
  <c r="AN1766" i="1"/>
  <c r="AN1768" i="1"/>
  <c r="AN1769" i="1"/>
  <c r="AN1770" i="1"/>
  <c r="AN1771" i="1"/>
  <c r="AN1773" i="1"/>
  <c r="AN1774" i="1"/>
  <c r="AN1776" i="1"/>
  <c r="AN1777" i="1"/>
  <c r="AN1778" i="1"/>
  <c r="AN1779" i="1"/>
  <c r="AN1780" i="1"/>
  <c r="AN1781" i="1"/>
  <c r="AN1782" i="1"/>
  <c r="AN1783" i="1"/>
  <c r="AN1784" i="1"/>
  <c r="AN1785" i="1"/>
  <c r="AN1786" i="1"/>
  <c r="AN1787" i="1"/>
  <c r="AN1788" i="1"/>
  <c r="AN1790" i="1"/>
  <c r="AN1791" i="1"/>
  <c r="AN1792" i="1"/>
  <c r="AN1793" i="1"/>
  <c r="AN1794" i="1"/>
  <c r="AN1796" i="1"/>
  <c r="AN1797" i="1"/>
  <c r="AN1798" i="1"/>
  <c r="AN1799" i="1"/>
  <c r="AN1802" i="1"/>
  <c r="AN1803" i="1"/>
  <c r="AN1806" i="1"/>
  <c r="AN1809" i="1"/>
  <c r="AN1810" i="1"/>
  <c r="AN1811" i="1"/>
  <c r="AN1812" i="1"/>
  <c r="AN1813" i="1"/>
  <c r="AN1814" i="1"/>
  <c r="AN1815" i="1"/>
  <c r="AN1817" i="1"/>
  <c r="AN1819" i="1"/>
  <c r="AN1822" i="1"/>
  <c r="AN1823" i="1"/>
  <c r="AN1824" i="1"/>
  <c r="AN1825" i="1"/>
  <c r="AN1826" i="1"/>
  <c r="AN1827" i="1"/>
  <c r="AN1828" i="1"/>
  <c r="AN1831" i="1"/>
  <c r="AN1832" i="1"/>
  <c r="AN1833" i="1"/>
  <c r="AN1834" i="1"/>
  <c r="AN1835" i="1"/>
  <c r="AN1836" i="1"/>
  <c r="AN1839" i="1"/>
  <c r="AN1840" i="1"/>
  <c r="AN1843" i="1"/>
  <c r="AN1844" i="1"/>
  <c r="AN1845" i="1"/>
  <c r="AN1846" i="1"/>
  <c r="AN1848" i="1"/>
  <c r="AN1849" i="1"/>
  <c r="AN1852" i="1"/>
  <c r="AN1853" i="1"/>
  <c r="AN1854" i="1"/>
  <c r="AN1856" i="1"/>
  <c r="AN1857" i="1"/>
  <c r="AN1858" i="1"/>
  <c r="AN1859" i="1"/>
  <c r="AN1860" i="1"/>
  <c r="AN1861" i="1"/>
  <c r="AN1862" i="1"/>
  <c r="AN1863" i="1"/>
  <c r="AN1864" i="1"/>
  <c r="AN1865" i="1"/>
  <c r="AN1866" i="1"/>
  <c r="AN1869" i="1"/>
  <c r="AN1871" i="1"/>
  <c r="AN1872" i="1"/>
  <c r="AN1873" i="1"/>
  <c r="AN1874" i="1"/>
  <c r="AN1875" i="1"/>
  <c r="AN1877" i="1"/>
  <c r="AN1879" i="1"/>
  <c r="AN1881" i="1"/>
  <c r="AN1882" i="1"/>
  <c r="AN1883" i="1"/>
  <c r="AN1884" i="1"/>
  <c r="AN1885" i="1"/>
  <c r="AN1886" i="1"/>
  <c r="AN1887" i="1"/>
  <c r="AN1891" i="1"/>
  <c r="AN1892" i="1"/>
  <c r="AN1893" i="1"/>
  <c r="AN1894" i="1"/>
  <c r="AN1895" i="1"/>
  <c r="AN1896" i="1"/>
  <c r="AN1897" i="1"/>
  <c r="AN1898" i="1"/>
  <c r="AN1900" i="1"/>
  <c r="AN1901" i="1"/>
  <c r="AN1904" i="1"/>
  <c r="AN1905" i="1"/>
  <c r="AN1906" i="1"/>
  <c r="AN1907" i="1"/>
  <c r="AN1908" i="1"/>
  <c r="AN1910" i="1"/>
  <c r="AN1911" i="1"/>
  <c r="AN1912" i="1"/>
  <c r="AN1913" i="1"/>
  <c r="AN1914" i="1"/>
  <c r="AN1915" i="1"/>
  <c r="AN1916" i="1"/>
  <c r="AN1917" i="1"/>
  <c r="AN1918" i="1"/>
  <c r="AN1920" i="1"/>
  <c r="AN1921" i="1"/>
  <c r="AN1923" i="1"/>
  <c r="AN1924" i="1"/>
  <c r="AN1926" i="1"/>
  <c r="AN1927" i="1"/>
  <c r="AN1928" i="1"/>
  <c r="AN1929" i="1"/>
  <c r="AN1930" i="1"/>
  <c r="AN1931" i="1"/>
  <c r="AN1932" i="1"/>
  <c r="AN1933" i="1"/>
  <c r="AN1934" i="1"/>
  <c r="AN1935" i="1"/>
  <c r="AN1937" i="1"/>
  <c r="AN1939" i="1"/>
  <c r="AN1943" i="1"/>
  <c r="AN1945" i="1"/>
  <c r="AN1947" i="1"/>
  <c r="AN1948" i="1"/>
  <c r="AN1949" i="1"/>
  <c r="AN1952" i="1"/>
  <c r="AN1953" i="1"/>
  <c r="AN1954" i="1"/>
  <c r="AN1956" i="1"/>
  <c r="AN1957" i="1"/>
  <c r="AN1958" i="1"/>
  <c r="AN1960" i="1"/>
  <c r="AN1961" i="1"/>
  <c r="AN1962" i="1"/>
  <c r="AN1963" i="1"/>
  <c r="AN1965" i="1"/>
  <c r="AN1966" i="1"/>
  <c r="AN1967" i="1"/>
  <c r="AN1970" i="1"/>
  <c r="AN1971" i="1"/>
  <c r="AN1972" i="1"/>
  <c r="AN1973" i="1"/>
  <c r="AN1974" i="1"/>
  <c r="AN1976" i="1"/>
  <c r="AN1977" i="1"/>
  <c r="AN1979" i="1"/>
  <c r="AN1982" i="1"/>
  <c r="AN1984" i="1"/>
  <c r="AN1985" i="1"/>
  <c r="AN1986" i="1"/>
  <c r="AN1987" i="1"/>
  <c r="AN1988" i="1"/>
  <c r="AN1989" i="1"/>
  <c r="AN1993" i="1"/>
  <c r="AN1995" i="1"/>
  <c r="AN1997" i="1"/>
  <c r="AN1998" i="1"/>
  <c r="AN1999" i="1"/>
  <c r="AN2001" i="1"/>
  <c r="AN2002" i="1"/>
  <c r="AN2003" i="1"/>
  <c r="AN2004" i="1"/>
  <c r="AN2005" i="1"/>
  <c r="AN2008" i="1"/>
  <c r="AN2009" i="1"/>
  <c r="AN2015" i="1"/>
  <c r="AN2016" i="1"/>
  <c r="AN2017" i="1"/>
  <c r="AN2018" i="1"/>
  <c r="AN2021" i="1"/>
  <c r="AN2022" i="1"/>
  <c r="AN2023" i="1"/>
  <c r="AN2025" i="1"/>
  <c r="AN2026" i="1"/>
  <c r="AN2027" i="1"/>
  <c r="AN2029" i="1"/>
  <c r="AN2030" i="1"/>
  <c r="AN2031" i="1"/>
  <c r="AN2032" i="1"/>
  <c r="AN2034" i="1"/>
  <c r="AN2035" i="1"/>
  <c r="AN2036" i="1"/>
  <c r="AN2038" i="1"/>
  <c r="AN2039" i="1"/>
  <c r="AN2040" i="1"/>
  <c r="AN2041" i="1"/>
  <c r="AN2042" i="1"/>
  <c r="AN2043" i="1"/>
  <c r="AN2044" i="1"/>
  <c r="AN2045" i="1"/>
  <c r="AN2046" i="1"/>
  <c r="AN2047" i="1"/>
  <c r="AN2048" i="1"/>
  <c r="AN2050" i="1"/>
  <c r="AN2052" i="1"/>
  <c r="AN2053" i="1"/>
  <c r="AN2055" i="1"/>
  <c r="AN2057" i="1"/>
  <c r="AN2058" i="1"/>
  <c r="AN2059" i="1"/>
  <c r="AN2060" i="1"/>
  <c r="AN2061" i="1"/>
  <c r="AN2063" i="1"/>
  <c r="AN2064" i="1"/>
  <c r="AN2065" i="1"/>
  <c r="AN2066" i="1"/>
  <c r="AN2067" i="1"/>
  <c r="AN2068" i="1"/>
  <c r="AN2069" i="1"/>
  <c r="AN2070" i="1"/>
  <c r="AN2071" i="1"/>
  <c r="AN2075" i="1"/>
  <c r="AN2076" i="1"/>
  <c r="AN2078" i="1"/>
  <c r="AN2080" i="1"/>
  <c r="AN2081" i="1"/>
  <c r="AN2083" i="1"/>
  <c r="AN2084" i="1"/>
  <c r="AN2086" i="1"/>
  <c r="AN2087" i="1"/>
  <c r="AN2088" i="1"/>
  <c r="AN2089" i="1"/>
  <c r="AN2092" i="1"/>
  <c r="AN2093" i="1"/>
  <c r="AN2094" i="1"/>
  <c r="AN2095" i="1"/>
  <c r="AN2096" i="1"/>
  <c r="AN2097" i="1"/>
  <c r="AN2098" i="1"/>
  <c r="AN2102" i="1"/>
  <c r="AN2103" i="1"/>
  <c r="AN2105" i="1"/>
  <c r="AN2107" i="1"/>
  <c r="AN2109" i="1"/>
  <c r="AN2110" i="1"/>
  <c r="AN2111" i="1"/>
  <c r="AN2113" i="1"/>
  <c r="AN2114" i="1"/>
  <c r="AN2116" i="1"/>
  <c r="AN2117" i="1"/>
  <c r="AN2118" i="1"/>
  <c r="AN2119" i="1"/>
  <c r="AN2121" i="1"/>
  <c r="AN2122" i="1"/>
  <c r="AN2124" i="1"/>
  <c r="AN2125" i="1"/>
  <c r="AN2126" i="1"/>
  <c r="AN2127" i="1"/>
  <c r="AN2128" i="1"/>
  <c r="AN2129" i="1"/>
  <c r="AN2130" i="1"/>
  <c r="AN2131" i="1"/>
  <c r="AN2132" i="1"/>
  <c r="AN2133" i="1"/>
  <c r="AN2134" i="1"/>
  <c r="AN2135" i="1"/>
  <c r="AN2136" i="1"/>
  <c r="AN2138" i="1"/>
  <c r="AN2139" i="1"/>
  <c r="AN2140" i="1"/>
  <c r="AN2141" i="1"/>
  <c r="AN2142" i="1"/>
  <c r="AN2144" i="1"/>
  <c r="AN2145" i="1"/>
  <c r="AN2146" i="1"/>
  <c r="AN2147" i="1"/>
  <c r="AN2150" i="1"/>
  <c r="AN2151" i="1"/>
  <c r="AN2154" i="1"/>
  <c r="AN2157" i="1"/>
  <c r="AN2158" i="1"/>
  <c r="AN2159" i="1"/>
  <c r="AN2160" i="1"/>
  <c r="AN2161" i="1"/>
  <c r="AN2162" i="1"/>
  <c r="AN2163" i="1"/>
  <c r="AN2165" i="1"/>
  <c r="AN2167" i="1"/>
  <c r="AN2170" i="1"/>
  <c r="AN2171" i="1"/>
  <c r="AN2172" i="1"/>
  <c r="AN2173" i="1"/>
  <c r="AN2174" i="1"/>
  <c r="AN2175" i="1"/>
  <c r="AN2176" i="1"/>
  <c r="AN2179" i="1"/>
  <c r="AN2180" i="1"/>
  <c r="AN2181" i="1"/>
  <c r="AN2182" i="1"/>
  <c r="AN2183" i="1"/>
  <c r="AN2184" i="1"/>
  <c r="AN2187" i="1"/>
  <c r="AN2188" i="1"/>
  <c r="AN2191" i="1"/>
  <c r="AN2192" i="1"/>
  <c r="AN2193" i="1"/>
  <c r="AN2194" i="1"/>
  <c r="AN2196" i="1"/>
  <c r="AN2197" i="1"/>
  <c r="AN2200" i="1"/>
  <c r="AN2201" i="1"/>
  <c r="AN2202" i="1"/>
  <c r="AN2204" i="1"/>
  <c r="AN2205" i="1"/>
  <c r="AN2206" i="1"/>
  <c r="AN2207" i="1"/>
  <c r="AN2208" i="1"/>
  <c r="AN2209" i="1"/>
  <c r="AN2210" i="1"/>
  <c r="AN2211" i="1"/>
  <c r="AN2212" i="1"/>
  <c r="AN2213" i="1"/>
  <c r="AN2214" i="1"/>
  <c r="AN2217" i="1"/>
  <c r="AN2219" i="1"/>
  <c r="AN2220" i="1"/>
  <c r="AN2221" i="1"/>
  <c r="AN2222" i="1"/>
  <c r="AN2223" i="1"/>
  <c r="AN2225" i="1"/>
  <c r="AN2227" i="1"/>
  <c r="AN2229" i="1"/>
  <c r="AN2230" i="1"/>
  <c r="AN2231" i="1"/>
  <c r="AN2232" i="1"/>
  <c r="AN2233" i="1"/>
  <c r="AN2234" i="1"/>
  <c r="AN2235" i="1"/>
  <c r="AN2239" i="1"/>
  <c r="AN2240" i="1"/>
  <c r="AN2241" i="1"/>
  <c r="AN2242" i="1"/>
  <c r="AN2243" i="1"/>
  <c r="AN2244" i="1"/>
  <c r="AN2245" i="1"/>
  <c r="AN2246" i="1"/>
  <c r="AN2248" i="1"/>
  <c r="AN2249" i="1"/>
  <c r="AN2252" i="1"/>
  <c r="AN2253" i="1"/>
  <c r="AN2254" i="1"/>
  <c r="AN2255" i="1"/>
  <c r="AN2256" i="1"/>
  <c r="AN2258" i="1"/>
  <c r="AN2259" i="1"/>
  <c r="AN2260" i="1"/>
  <c r="AN2261" i="1"/>
  <c r="AN2262" i="1"/>
  <c r="AN2263" i="1"/>
  <c r="AN2264" i="1"/>
  <c r="AN2265" i="1"/>
  <c r="AN2266" i="1"/>
  <c r="AN2268" i="1"/>
  <c r="AN2269" i="1"/>
  <c r="AN2271" i="1"/>
  <c r="AN2272" i="1"/>
  <c r="AN2274" i="1"/>
  <c r="AN2275" i="1"/>
  <c r="AN2276" i="1"/>
  <c r="AN2277" i="1"/>
  <c r="AN2278" i="1"/>
  <c r="AN2279" i="1"/>
  <c r="AN2280" i="1"/>
  <c r="AN2281" i="1"/>
  <c r="AN2282" i="1"/>
  <c r="AN2283" i="1"/>
  <c r="AN2285" i="1"/>
  <c r="AN2287" i="1"/>
  <c r="AN2291" i="1"/>
  <c r="AN2293" i="1"/>
  <c r="AN2295" i="1"/>
  <c r="AN2296" i="1"/>
  <c r="AN2297" i="1"/>
  <c r="AN2300" i="1"/>
  <c r="AN2301" i="1"/>
  <c r="AN2302" i="1"/>
  <c r="AN2304" i="1"/>
  <c r="AN2305" i="1"/>
  <c r="AN2306" i="1"/>
  <c r="AN2308" i="1"/>
  <c r="AN2309" i="1"/>
  <c r="AN2310" i="1"/>
  <c r="AN2311" i="1"/>
  <c r="AN2313" i="1"/>
  <c r="AN2314" i="1"/>
  <c r="AN2315" i="1"/>
  <c r="AN2318" i="1"/>
  <c r="AN2319" i="1"/>
  <c r="AN2320" i="1"/>
  <c r="AN2321" i="1"/>
  <c r="AN2322" i="1"/>
  <c r="AN2324" i="1"/>
  <c r="AN2325" i="1"/>
  <c r="AN2327" i="1"/>
  <c r="AN2330" i="1"/>
  <c r="AN2332" i="1"/>
  <c r="AN2333" i="1"/>
  <c r="AN2334" i="1"/>
  <c r="AN2335" i="1"/>
  <c r="AN2336" i="1"/>
  <c r="AN2337" i="1"/>
  <c r="AN2341" i="1"/>
  <c r="AN2343" i="1"/>
  <c r="AN2345" i="1"/>
  <c r="AN2346" i="1"/>
  <c r="AN2347" i="1"/>
  <c r="AN2349" i="1"/>
  <c r="AN2350" i="1"/>
  <c r="AN2351" i="1"/>
  <c r="AN2352" i="1"/>
  <c r="AN2353" i="1"/>
  <c r="AN2356" i="1"/>
  <c r="AN2357" i="1"/>
  <c r="AN2363" i="1"/>
  <c r="AN2364" i="1"/>
  <c r="AN2365" i="1"/>
  <c r="AN2366" i="1"/>
  <c r="AN2369" i="1"/>
  <c r="AN2370" i="1"/>
  <c r="AN2371" i="1"/>
  <c r="AN2373" i="1"/>
  <c r="AN2374" i="1"/>
  <c r="AN2375" i="1"/>
  <c r="AN2377" i="1"/>
  <c r="AN2378" i="1"/>
  <c r="AN2379" i="1"/>
  <c r="AN2380" i="1"/>
  <c r="AN2382" i="1"/>
  <c r="AN2383" i="1"/>
  <c r="AN2384" i="1"/>
  <c r="AN2386" i="1"/>
  <c r="AN2387" i="1"/>
  <c r="AN2388" i="1"/>
  <c r="AN2389" i="1"/>
  <c r="AN2390" i="1"/>
  <c r="AN2391" i="1"/>
  <c r="AN2392" i="1"/>
  <c r="AN2393" i="1"/>
  <c r="AN2394" i="1"/>
  <c r="AN2395" i="1"/>
  <c r="AN2396" i="1"/>
  <c r="AN2398" i="1"/>
  <c r="AN2400" i="1"/>
  <c r="AN2401" i="1"/>
  <c r="AN2403" i="1"/>
  <c r="AN2405" i="1"/>
  <c r="AN2406" i="1"/>
  <c r="AN2407" i="1"/>
  <c r="AN2408" i="1"/>
  <c r="AN2409" i="1"/>
  <c r="AN2411" i="1"/>
  <c r="AN2412" i="1"/>
  <c r="AN2413" i="1"/>
  <c r="AN2414" i="1"/>
  <c r="AN2415" i="1"/>
  <c r="AN2416" i="1"/>
  <c r="AN2417" i="1"/>
  <c r="AN2418" i="1"/>
  <c r="AN2419" i="1"/>
  <c r="AN2423" i="1"/>
  <c r="AN2424" i="1"/>
  <c r="AN2426" i="1"/>
  <c r="AN2428" i="1"/>
  <c r="AN2429" i="1"/>
  <c r="AN2431" i="1"/>
  <c r="AN2432" i="1"/>
  <c r="AN2434" i="1"/>
  <c r="AN2435" i="1"/>
  <c r="AN2436" i="1"/>
  <c r="AN2437" i="1"/>
  <c r="AN2438" i="1"/>
  <c r="AN2441" i="1"/>
  <c r="AN2442" i="1"/>
  <c r="AN2443" i="1"/>
  <c r="AN2445" i="1"/>
  <c r="AN2446" i="1"/>
  <c r="AN2447" i="1"/>
  <c r="AN2448" i="1"/>
  <c r="AN2449" i="1"/>
  <c r="AN2450" i="1"/>
  <c r="AN2451" i="1"/>
  <c r="AN2452" i="1"/>
  <c r="AN2453" i="1"/>
  <c r="AN2454" i="1"/>
  <c r="AN2455" i="1"/>
  <c r="AN2456" i="1"/>
  <c r="AN2457" i="1"/>
  <c r="AN2458" i="1"/>
  <c r="AN2459" i="1"/>
  <c r="AN2460" i="1"/>
  <c r="AN2461" i="1"/>
  <c r="AN2462" i="1"/>
  <c r="AN2463" i="1"/>
  <c r="AN2464" i="1"/>
  <c r="AN2465" i="1"/>
  <c r="AN2466" i="1"/>
  <c r="AN2467" i="1"/>
  <c r="AN2468" i="1"/>
  <c r="AN2469" i="1"/>
  <c r="AN2471" i="1"/>
  <c r="AN2472" i="1"/>
  <c r="AN2473" i="1"/>
  <c r="AN2474" i="1"/>
  <c r="AN2475" i="1"/>
  <c r="AN2476" i="1"/>
  <c r="AN2477" i="1"/>
  <c r="AN2478" i="1"/>
  <c r="AN2479" i="1"/>
  <c r="AN2480" i="1"/>
  <c r="AN2481" i="1"/>
  <c r="AN2482" i="1"/>
  <c r="AN2483" i="1"/>
  <c r="AN2484" i="1"/>
  <c r="AN2485" i="1"/>
  <c r="AN2486" i="1"/>
  <c r="AN2487" i="1"/>
  <c r="AN2488" i="1"/>
  <c r="AN2490" i="1"/>
  <c r="AN2491" i="1"/>
  <c r="AN2492" i="1"/>
  <c r="AN2493" i="1"/>
  <c r="AN2494" i="1"/>
  <c r="AN2495" i="1"/>
  <c r="AN2497" i="1"/>
  <c r="AN2498" i="1"/>
  <c r="AN2499" i="1"/>
  <c r="AN2501" i="1"/>
  <c r="AN2502" i="1"/>
  <c r="AN2503" i="1"/>
  <c r="AN2504" i="1"/>
  <c r="AN2505" i="1"/>
  <c r="AN2506" i="1"/>
  <c r="AN2507" i="1"/>
  <c r="AN2508" i="1"/>
  <c r="AN2510" i="1"/>
  <c r="AN2511" i="1"/>
  <c r="AN2512" i="1"/>
  <c r="AN2513" i="1"/>
  <c r="AN2514" i="1"/>
  <c r="AN2515" i="1"/>
  <c r="AN2516" i="1"/>
  <c r="AN2517" i="1"/>
  <c r="AN2518" i="1"/>
  <c r="AN2519" i="1"/>
  <c r="AN2520" i="1"/>
  <c r="AN2521" i="1"/>
  <c r="AN2522" i="1"/>
  <c r="AN2523" i="1"/>
  <c r="AN2524" i="1"/>
  <c r="AN2525" i="1"/>
  <c r="AN2526" i="1"/>
  <c r="AN2528" i="1"/>
  <c r="AN2531" i="1"/>
  <c r="AN2532" i="1"/>
  <c r="AN2533" i="1"/>
  <c r="AN2534" i="1"/>
  <c r="AN2535" i="1"/>
  <c r="AN2536" i="1"/>
  <c r="AN2537" i="1"/>
  <c r="AN2538" i="1"/>
  <c r="AN2539" i="1"/>
  <c r="AN2540" i="1"/>
  <c r="AN2541" i="1"/>
  <c r="AN2542" i="1"/>
  <c r="AN2543" i="1"/>
  <c r="AN2545" i="1"/>
  <c r="AN2546" i="1"/>
  <c r="AN2548" i="1"/>
  <c r="AN2549" i="1"/>
  <c r="AN2550" i="1"/>
  <c r="AN2551" i="1"/>
  <c r="AN2552" i="1"/>
  <c r="AN2553" i="1"/>
  <c r="AN2554" i="1"/>
  <c r="AN2555" i="1"/>
  <c r="AN2556" i="1"/>
  <c r="AN2557" i="1"/>
  <c r="AN2558" i="1"/>
  <c r="AN2559" i="1"/>
  <c r="AN2561" i="1"/>
  <c r="AN2563" i="1"/>
  <c r="AN2564" i="1"/>
  <c r="AN2565" i="1"/>
  <c r="AN2566" i="1"/>
  <c r="AN2568" i="1"/>
  <c r="AN2569" i="1"/>
  <c r="AN2571" i="1"/>
  <c r="AN2572" i="1"/>
  <c r="AN2573" i="1"/>
  <c r="AN2574" i="1"/>
  <c r="AN2575" i="1"/>
  <c r="AN2576" i="1"/>
  <c r="AN2577" i="1"/>
  <c r="AN2579" i="1"/>
  <c r="AN2580" i="1"/>
  <c r="AN2581" i="1"/>
  <c r="AN2583" i="1"/>
  <c r="AN2584" i="1"/>
  <c r="AN2585" i="1"/>
  <c r="AN2586" i="1"/>
  <c r="AN2588" i="1"/>
  <c r="AN2589" i="1"/>
  <c r="AN2590" i="1"/>
  <c r="AN2591" i="1"/>
  <c r="AN2592" i="1"/>
  <c r="AN2595" i="1"/>
  <c r="AN2596" i="1"/>
  <c r="AN2597" i="1"/>
  <c r="AN2599" i="1"/>
  <c r="AN2600" i="1"/>
  <c r="AN2601" i="1"/>
  <c r="AN2602" i="1"/>
  <c r="AN2603" i="1"/>
  <c r="AN2604" i="1"/>
  <c r="AN2606" i="1"/>
  <c r="AN2607" i="1"/>
  <c r="AN2608" i="1"/>
  <c r="AN2609" i="1"/>
  <c r="AN2610" i="1"/>
  <c r="AN2614" i="1"/>
  <c r="AN2615" i="1"/>
  <c r="AN2616" i="1"/>
  <c r="AN2617" i="1"/>
  <c r="AN2618" i="1"/>
  <c r="AN2619" i="1"/>
  <c r="AN2620" i="1"/>
  <c r="AN2621" i="1"/>
  <c r="AN2622" i="1"/>
  <c r="AN2623" i="1"/>
  <c r="AN2624" i="1"/>
  <c r="AN2625" i="1"/>
  <c r="AN2626" i="1"/>
  <c r="AN2627" i="1"/>
  <c r="AN2628" i="1"/>
  <c r="AN2629" i="1"/>
  <c r="AN2630" i="1"/>
  <c r="AN2631" i="1"/>
  <c r="AN2632" i="1"/>
  <c r="AN2633" i="1"/>
  <c r="AN2634" i="1"/>
  <c r="AN2635" i="1"/>
  <c r="AN2636" i="1"/>
  <c r="AN2637" i="1"/>
  <c r="AN2638" i="1"/>
  <c r="AN2639" i="1"/>
  <c r="AN2640" i="1"/>
  <c r="AN2641" i="1"/>
  <c r="AN2642" i="1"/>
  <c r="AN2643" i="1"/>
  <c r="AN2644" i="1"/>
  <c r="AN2645" i="1"/>
  <c r="AN2646" i="1"/>
  <c r="AN2648" i="1"/>
  <c r="AN2649" i="1"/>
  <c r="AN2652" i="1"/>
  <c r="AN2653" i="1"/>
  <c r="AN2654" i="1"/>
  <c r="AN2656" i="1"/>
  <c r="AN2657" i="1"/>
  <c r="AN2658" i="1"/>
  <c r="AN2659" i="1"/>
  <c r="AN2660" i="1"/>
  <c r="AN2661" i="1"/>
  <c r="AN2662" i="1"/>
  <c r="AN2663" i="1"/>
  <c r="AN2665" i="1"/>
  <c r="AN2666" i="1"/>
  <c r="AN2667" i="1"/>
  <c r="AN2668" i="1"/>
  <c r="AN2669" i="1"/>
  <c r="AN2670" i="1"/>
  <c r="AN2671" i="1"/>
  <c r="AN2672" i="1"/>
  <c r="AN2673" i="1"/>
  <c r="AN2674" i="1"/>
  <c r="AN2675" i="1"/>
  <c r="AN2676" i="1"/>
  <c r="AN2677" i="1"/>
  <c r="AN2678" i="1"/>
  <c r="AN2679" i="1"/>
  <c r="AN2680" i="1"/>
  <c r="AN2681" i="1"/>
  <c r="AN2682" i="1"/>
  <c r="AN2683" i="1"/>
  <c r="AN2684" i="1"/>
  <c r="AN2685" i="1"/>
  <c r="AN2686" i="1"/>
  <c r="AN2687" i="1"/>
  <c r="AN2688" i="1"/>
  <c r="AN2689" i="1"/>
  <c r="AN2690" i="1"/>
  <c r="AN2691" i="1"/>
  <c r="AN2692" i="1"/>
  <c r="AN2694" i="1"/>
  <c r="AN2695" i="1"/>
  <c r="AN2696" i="1"/>
  <c r="AN2697" i="1"/>
  <c r="AN2698" i="1"/>
  <c r="AN2702" i="1"/>
  <c r="AN2703" i="1"/>
  <c r="AN2704" i="1"/>
  <c r="AN2705" i="1"/>
  <c r="AN2707" i="1"/>
  <c r="AN2708" i="1"/>
  <c r="AN2709" i="1"/>
  <c r="AN2711" i="1"/>
  <c r="AN2712" i="1"/>
  <c r="AN2713" i="1"/>
  <c r="AN2714" i="1"/>
  <c r="AN2715" i="1"/>
  <c r="AN2717" i="1"/>
  <c r="AN2718" i="1"/>
  <c r="AN2719" i="1"/>
  <c r="AN2720" i="1"/>
  <c r="AN2721" i="1"/>
  <c r="AN2722" i="1"/>
  <c r="AN2723" i="1"/>
  <c r="AN2724" i="1"/>
  <c r="AN2725" i="1"/>
  <c r="AN2726" i="1"/>
  <c r="AN2727" i="1"/>
  <c r="AN2728" i="1"/>
  <c r="AN2729" i="1"/>
  <c r="AN2730" i="1"/>
  <c r="AN2731" i="1"/>
  <c r="AN2732" i="1"/>
  <c r="AN2733" i="1"/>
  <c r="AN2734" i="1"/>
  <c r="AN2736" i="1"/>
  <c r="AN2738" i="1"/>
  <c r="AN2739" i="1"/>
  <c r="AN2740" i="1"/>
  <c r="AN2741" i="1"/>
  <c r="AN2742" i="1"/>
  <c r="AN2744" i="1"/>
  <c r="AN2745" i="1"/>
  <c r="AN2746" i="1"/>
  <c r="AN2748" i="1"/>
  <c r="AN2750" i="1"/>
  <c r="AN2751" i="1"/>
  <c r="AN2752" i="1"/>
  <c r="AN2753" i="1"/>
  <c r="AN2754" i="1"/>
  <c r="AN2755" i="1"/>
  <c r="AN2756" i="1"/>
  <c r="AN2757" i="1"/>
  <c r="AN2758" i="1"/>
  <c r="AN2759" i="1"/>
  <c r="AN2760" i="1"/>
  <c r="AN2761" i="1"/>
  <c r="AN2762" i="1"/>
  <c r="AN2764" i="1"/>
  <c r="AN2765" i="1"/>
  <c r="AN2766" i="1"/>
  <c r="AN2767" i="1"/>
  <c r="AN2768" i="1"/>
  <c r="AN2769" i="1"/>
  <c r="AN2770" i="1"/>
  <c r="AN2771" i="1"/>
  <c r="AN2772" i="1"/>
  <c r="AN2773" i="1"/>
  <c r="AN2774" i="1"/>
  <c r="AN2775" i="1"/>
  <c r="AN2776" i="1"/>
  <c r="AN2777" i="1"/>
  <c r="AN2778" i="1"/>
  <c r="AN2779" i="1"/>
  <c r="AN2780" i="1"/>
  <c r="AN2781" i="1"/>
  <c r="AN2782" i="1"/>
  <c r="AN2783" i="1"/>
  <c r="AN2784" i="1"/>
  <c r="AN2785" i="1"/>
  <c r="AN4" i="1"/>
  <c r="AN5" i="1"/>
  <c r="AN6" i="1"/>
  <c r="AN7" i="1"/>
  <c r="AN8" i="1"/>
  <c r="AN9" i="1"/>
  <c r="AN10" i="1"/>
  <c r="AN2" i="1"/>
  <c r="AM10" i="1"/>
  <c r="AM14" i="1"/>
  <c r="AM15" i="1"/>
  <c r="AM16" i="1"/>
  <c r="AM17" i="1"/>
  <c r="AM19" i="1"/>
  <c r="AM20" i="1"/>
  <c r="AM21" i="1"/>
  <c r="AM22" i="1"/>
  <c r="AM23" i="1"/>
  <c r="AM24" i="1"/>
  <c r="AM25" i="1"/>
  <c r="AM26" i="1"/>
  <c r="AM28" i="1"/>
  <c r="AM29" i="1"/>
  <c r="AM30" i="1"/>
  <c r="AM31" i="1"/>
  <c r="AM33" i="1"/>
  <c r="AM35" i="1"/>
  <c r="AM36" i="1"/>
  <c r="AM37" i="1"/>
  <c r="AM38" i="1"/>
  <c r="AM39" i="1"/>
  <c r="AM40" i="1"/>
  <c r="AM41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6" i="1"/>
  <c r="AM57" i="1"/>
  <c r="AM58" i="1"/>
  <c r="AM59" i="1"/>
  <c r="AM61" i="1"/>
  <c r="AM62" i="1"/>
  <c r="AM63" i="1"/>
  <c r="AM65" i="1"/>
  <c r="AM66" i="1"/>
  <c r="AM68" i="1"/>
  <c r="AM69" i="1"/>
  <c r="AM70" i="1"/>
  <c r="AM71" i="1"/>
  <c r="AM72" i="1"/>
  <c r="AM73" i="1"/>
  <c r="AM74" i="1"/>
  <c r="AM75" i="1"/>
  <c r="AM77" i="1"/>
  <c r="AM79" i="1"/>
  <c r="AM82" i="1"/>
  <c r="AM83" i="1"/>
  <c r="AM84" i="1"/>
  <c r="AM85" i="1"/>
  <c r="AM86" i="1"/>
  <c r="AM87" i="1"/>
  <c r="AM88" i="1"/>
  <c r="AM91" i="1"/>
  <c r="AM92" i="1"/>
  <c r="AM93" i="1"/>
  <c r="AM94" i="1"/>
  <c r="AM95" i="1"/>
  <c r="AM96" i="1"/>
  <c r="AM97" i="1"/>
  <c r="AM98" i="1"/>
  <c r="AM99" i="1"/>
  <c r="AM100" i="1"/>
  <c r="AM103" i="1"/>
  <c r="AM104" i="1"/>
  <c r="AM105" i="1"/>
  <c r="AM106" i="1"/>
  <c r="AM108" i="1"/>
  <c r="AM109" i="1"/>
  <c r="AM110" i="1"/>
  <c r="AM111" i="1"/>
  <c r="AM112" i="1"/>
  <c r="AM113" i="1"/>
  <c r="AM114" i="1"/>
  <c r="AM116" i="1"/>
  <c r="AM117" i="1"/>
  <c r="AM118" i="1"/>
  <c r="AM119" i="1"/>
  <c r="AM120" i="1"/>
  <c r="AM121" i="1"/>
  <c r="AM122" i="1"/>
  <c r="AM123" i="1"/>
  <c r="AM124" i="1"/>
  <c r="AM125" i="1"/>
  <c r="AM126" i="1"/>
  <c r="AM128" i="1"/>
  <c r="AM129" i="1"/>
  <c r="AM131" i="1"/>
  <c r="AM132" i="1"/>
  <c r="AM133" i="1"/>
  <c r="AM135" i="1"/>
  <c r="AM137" i="1"/>
  <c r="AM138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60" i="1"/>
  <c r="AM161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80" i="1"/>
  <c r="AM181" i="1"/>
  <c r="AM182" i="1"/>
  <c r="AM183" i="1"/>
  <c r="AM184" i="1"/>
  <c r="AM186" i="1"/>
  <c r="AM187" i="1"/>
  <c r="AM188" i="1"/>
  <c r="AM189" i="1"/>
  <c r="AM190" i="1"/>
  <c r="AM191" i="1"/>
  <c r="AM192" i="1"/>
  <c r="AM193" i="1"/>
  <c r="AM194" i="1"/>
  <c r="AM195" i="1"/>
  <c r="AM197" i="1"/>
  <c r="AM199" i="1"/>
  <c r="AM202" i="1"/>
  <c r="AM203" i="1"/>
  <c r="AM205" i="1"/>
  <c r="AM207" i="1"/>
  <c r="AM208" i="1"/>
  <c r="AM209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5" i="1"/>
  <c r="AM226" i="1"/>
  <c r="AM227" i="1"/>
  <c r="AM229" i="1"/>
  <c r="AM230" i="1"/>
  <c r="AM231" i="1"/>
  <c r="AM232" i="1"/>
  <c r="AM233" i="1"/>
  <c r="AM234" i="1"/>
  <c r="AM237" i="1"/>
  <c r="AM239" i="1"/>
  <c r="AM240" i="1"/>
  <c r="AM242" i="1"/>
  <c r="AM243" i="1"/>
  <c r="AM244" i="1"/>
  <c r="AM245" i="1"/>
  <c r="AM246" i="1"/>
  <c r="AM247" i="1"/>
  <c r="AM248" i="1"/>
  <c r="AM249" i="1"/>
  <c r="AM250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7" i="1"/>
  <c r="AM268" i="1"/>
  <c r="AM269" i="1"/>
  <c r="AM271" i="1"/>
  <c r="AM272" i="1"/>
  <c r="AM275" i="1"/>
  <c r="AM276" i="1"/>
  <c r="AM278" i="1"/>
  <c r="AM279" i="1"/>
  <c r="AM281" i="1"/>
  <c r="AM283" i="1"/>
  <c r="AM285" i="1"/>
  <c r="AM286" i="1"/>
  <c r="AM287" i="1"/>
  <c r="AM288" i="1"/>
  <c r="AM289" i="1"/>
  <c r="AM290" i="1"/>
  <c r="AM291" i="1"/>
  <c r="AM292" i="1"/>
  <c r="AM293" i="1"/>
  <c r="AM294" i="1"/>
  <c r="AM296" i="1"/>
  <c r="AM298" i="1"/>
  <c r="AM299" i="1"/>
  <c r="AM300" i="1"/>
  <c r="AM301" i="1"/>
  <c r="AM302" i="1"/>
  <c r="AM303" i="1"/>
  <c r="AM304" i="1"/>
  <c r="AM305" i="1"/>
  <c r="AM306" i="1"/>
  <c r="AM307" i="1"/>
  <c r="AM308" i="1"/>
  <c r="AM310" i="1"/>
  <c r="AM311" i="1"/>
  <c r="AM312" i="1"/>
  <c r="AM313" i="1"/>
  <c r="AM315" i="1"/>
  <c r="AM316" i="1"/>
  <c r="AM317" i="1"/>
  <c r="AM318" i="1"/>
  <c r="AM319" i="1"/>
  <c r="AM320" i="1"/>
  <c r="AM321" i="1"/>
  <c r="AM323" i="1"/>
  <c r="AM324" i="1"/>
  <c r="AM325" i="1"/>
  <c r="AM326" i="1"/>
  <c r="AM327" i="1"/>
  <c r="AM328" i="1"/>
  <c r="AM329" i="1"/>
  <c r="AM330" i="1"/>
  <c r="AM331" i="1"/>
  <c r="AM333" i="1"/>
  <c r="AM335" i="1"/>
  <c r="AM336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2" i="1"/>
  <c r="AM353" i="1"/>
  <c r="AM354" i="1"/>
  <c r="AM355" i="1"/>
  <c r="AM356" i="1"/>
  <c r="AM357" i="1"/>
  <c r="AM358" i="1"/>
  <c r="AM362" i="1"/>
  <c r="AM363" i="1"/>
  <c r="AM365" i="1"/>
  <c r="AM367" i="1"/>
  <c r="AM369" i="1"/>
  <c r="AM370" i="1"/>
  <c r="AM371" i="1"/>
  <c r="AM373" i="1"/>
  <c r="AM374" i="1"/>
  <c r="AM376" i="1"/>
  <c r="AM377" i="1"/>
  <c r="AM378" i="1"/>
  <c r="AM379" i="1"/>
  <c r="AM381" i="1"/>
  <c r="AM382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8" i="1"/>
  <c r="AM399" i="1"/>
  <c r="AM400" i="1"/>
  <c r="AM401" i="1"/>
  <c r="AM402" i="1"/>
  <c r="AM404" i="1"/>
  <c r="AM405" i="1"/>
  <c r="AM406" i="1"/>
  <c r="AM407" i="1"/>
  <c r="AM410" i="1"/>
  <c r="AM411" i="1"/>
  <c r="AM414" i="1"/>
  <c r="AM417" i="1"/>
  <c r="AM418" i="1"/>
  <c r="AM419" i="1"/>
  <c r="AM420" i="1"/>
  <c r="AM421" i="1"/>
  <c r="AM422" i="1"/>
  <c r="AM423" i="1"/>
  <c r="AM425" i="1"/>
  <c r="AM427" i="1"/>
  <c r="AM430" i="1"/>
  <c r="AM431" i="1"/>
  <c r="AM432" i="1"/>
  <c r="AM433" i="1"/>
  <c r="AM434" i="1"/>
  <c r="AM435" i="1"/>
  <c r="AM436" i="1"/>
  <c r="AM439" i="1"/>
  <c r="AM440" i="1"/>
  <c r="AM441" i="1"/>
  <c r="AM442" i="1"/>
  <c r="AM443" i="1"/>
  <c r="AM444" i="1"/>
  <c r="AM447" i="1"/>
  <c r="AM448" i="1"/>
  <c r="AM451" i="1"/>
  <c r="AM452" i="1"/>
  <c r="AM453" i="1"/>
  <c r="AM454" i="1"/>
  <c r="AM456" i="1"/>
  <c r="AM457" i="1"/>
  <c r="AM460" i="1"/>
  <c r="AM461" i="1"/>
  <c r="AM462" i="1"/>
  <c r="AM464" i="1"/>
  <c r="AM465" i="1"/>
  <c r="AM466" i="1"/>
  <c r="AM467" i="1"/>
  <c r="AM468" i="1"/>
  <c r="AM469" i="1"/>
  <c r="AM470" i="1"/>
  <c r="AM471" i="1"/>
  <c r="AM472" i="1"/>
  <c r="AM473" i="1"/>
  <c r="AM474" i="1"/>
  <c r="AM477" i="1"/>
  <c r="AM479" i="1"/>
  <c r="AM480" i="1"/>
  <c r="AM481" i="1"/>
  <c r="AM482" i="1"/>
  <c r="AM483" i="1"/>
  <c r="AM485" i="1"/>
  <c r="AM487" i="1"/>
  <c r="AM489" i="1"/>
  <c r="AM490" i="1"/>
  <c r="AM491" i="1"/>
  <c r="AM492" i="1"/>
  <c r="AM493" i="1"/>
  <c r="AM494" i="1"/>
  <c r="AM495" i="1"/>
  <c r="AM499" i="1"/>
  <c r="AM500" i="1"/>
  <c r="AM501" i="1"/>
  <c r="AM502" i="1"/>
  <c r="AM503" i="1"/>
  <c r="AM504" i="1"/>
  <c r="AM505" i="1"/>
  <c r="AM506" i="1"/>
  <c r="AM508" i="1"/>
  <c r="AM509" i="1"/>
  <c r="AM512" i="1"/>
  <c r="AM513" i="1"/>
  <c r="AM514" i="1"/>
  <c r="AM515" i="1"/>
  <c r="AM516" i="1"/>
  <c r="AM518" i="1"/>
  <c r="AM519" i="1"/>
  <c r="AM520" i="1"/>
  <c r="AM521" i="1"/>
  <c r="AM522" i="1"/>
  <c r="AM523" i="1"/>
  <c r="AM524" i="1"/>
  <c r="AM525" i="1"/>
  <c r="AM526" i="1"/>
  <c r="AM528" i="1"/>
  <c r="AM529" i="1"/>
  <c r="AM531" i="1"/>
  <c r="AM532" i="1"/>
  <c r="AM534" i="1"/>
  <c r="AM535" i="1"/>
  <c r="AM536" i="1"/>
  <c r="AM537" i="1"/>
  <c r="AM538" i="1"/>
  <c r="AM539" i="1"/>
  <c r="AM540" i="1"/>
  <c r="AM541" i="1"/>
  <c r="AM542" i="1"/>
  <c r="AM543" i="1"/>
  <c r="AM545" i="1"/>
  <c r="AM547" i="1"/>
  <c r="AM551" i="1"/>
  <c r="AM553" i="1"/>
  <c r="AM555" i="1"/>
  <c r="AM556" i="1"/>
  <c r="AM557" i="1"/>
  <c r="AM560" i="1"/>
  <c r="AM561" i="1"/>
  <c r="AM562" i="1"/>
  <c r="AM564" i="1"/>
  <c r="AM565" i="1"/>
  <c r="AM566" i="1"/>
  <c r="AM568" i="1"/>
  <c r="AM569" i="1"/>
  <c r="AM570" i="1"/>
  <c r="AM571" i="1"/>
  <c r="AM573" i="1"/>
  <c r="AM574" i="1"/>
  <c r="AM575" i="1"/>
  <c r="AM578" i="1"/>
  <c r="AM579" i="1"/>
  <c r="AM580" i="1"/>
  <c r="AM581" i="1"/>
  <c r="AM582" i="1"/>
  <c r="AM584" i="1"/>
  <c r="AM585" i="1"/>
  <c r="AM587" i="1"/>
  <c r="AM590" i="1"/>
  <c r="AM592" i="1"/>
  <c r="AM593" i="1"/>
  <c r="AM594" i="1"/>
  <c r="AM595" i="1"/>
  <c r="AM596" i="1"/>
  <c r="AM597" i="1"/>
  <c r="AM601" i="1"/>
  <c r="AM603" i="1"/>
  <c r="AM605" i="1"/>
  <c r="AM606" i="1"/>
  <c r="AM607" i="1"/>
  <c r="AM609" i="1"/>
  <c r="AM610" i="1"/>
  <c r="AM611" i="1"/>
  <c r="AM612" i="1"/>
  <c r="AM613" i="1"/>
  <c r="AM616" i="1"/>
  <c r="AM617" i="1"/>
  <c r="AM623" i="1"/>
  <c r="AM624" i="1"/>
  <c r="AM625" i="1"/>
  <c r="AM626" i="1"/>
  <c r="AM629" i="1"/>
  <c r="AM630" i="1"/>
  <c r="AM631" i="1"/>
  <c r="AM633" i="1"/>
  <c r="AM634" i="1"/>
  <c r="AM635" i="1"/>
  <c r="AM637" i="1"/>
  <c r="AM638" i="1"/>
  <c r="AM639" i="1"/>
  <c r="AM640" i="1"/>
  <c r="AM642" i="1"/>
  <c r="AM643" i="1"/>
  <c r="AM644" i="1"/>
  <c r="AM646" i="1"/>
  <c r="AM647" i="1"/>
  <c r="AM648" i="1"/>
  <c r="AM649" i="1"/>
  <c r="AM650" i="1"/>
  <c r="AM651" i="1"/>
  <c r="AM652" i="1"/>
  <c r="AM653" i="1"/>
  <c r="AM654" i="1"/>
  <c r="AM655" i="1"/>
  <c r="AM656" i="1"/>
  <c r="AM658" i="1"/>
  <c r="AM660" i="1"/>
  <c r="AM661" i="1"/>
  <c r="AM663" i="1"/>
  <c r="AM665" i="1"/>
  <c r="AM666" i="1"/>
  <c r="AM667" i="1"/>
  <c r="AM668" i="1"/>
  <c r="AM669" i="1"/>
  <c r="AM671" i="1"/>
  <c r="AM672" i="1"/>
  <c r="AM673" i="1"/>
  <c r="AM674" i="1"/>
  <c r="AM675" i="1"/>
  <c r="AM676" i="1"/>
  <c r="AM677" i="1"/>
  <c r="AM678" i="1"/>
  <c r="AM679" i="1"/>
  <c r="AM683" i="1"/>
  <c r="AM684" i="1"/>
  <c r="AM686" i="1"/>
  <c r="AM688" i="1"/>
  <c r="AM689" i="1"/>
  <c r="AM691" i="1"/>
  <c r="AM692" i="1"/>
  <c r="AM694" i="1"/>
  <c r="AM695" i="1"/>
  <c r="AM696" i="1"/>
  <c r="AM697" i="1"/>
  <c r="AM700" i="1"/>
  <c r="AM701" i="1"/>
  <c r="AM702" i="1"/>
  <c r="AM703" i="1"/>
  <c r="AM704" i="1"/>
  <c r="AM705" i="1"/>
  <c r="AM706" i="1"/>
  <c r="AM710" i="1"/>
  <c r="AM711" i="1"/>
  <c r="AM713" i="1"/>
  <c r="AM715" i="1"/>
  <c r="AM717" i="1"/>
  <c r="AM718" i="1"/>
  <c r="AM719" i="1"/>
  <c r="AM721" i="1"/>
  <c r="AM722" i="1"/>
  <c r="AM724" i="1"/>
  <c r="AM725" i="1"/>
  <c r="AM726" i="1"/>
  <c r="AM727" i="1"/>
  <c r="AM729" i="1"/>
  <c r="AM730" i="1"/>
  <c r="AM732" i="1"/>
  <c r="AM733" i="1"/>
  <c r="AM734" i="1"/>
  <c r="AM735" i="1"/>
  <c r="AM736" i="1"/>
  <c r="AM737" i="1"/>
  <c r="AM738" i="1"/>
  <c r="AM739" i="1"/>
  <c r="AM740" i="1"/>
  <c r="AM741" i="1"/>
  <c r="AM742" i="1"/>
  <c r="AM743" i="1"/>
  <c r="AM744" i="1"/>
  <c r="AM746" i="1"/>
  <c r="AM747" i="1"/>
  <c r="AM748" i="1"/>
  <c r="AM749" i="1"/>
  <c r="AM750" i="1"/>
  <c r="AM752" i="1"/>
  <c r="AM753" i="1"/>
  <c r="AM754" i="1"/>
  <c r="AM755" i="1"/>
  <c r="AM758" i="1"/>
  <c r="AM759" i="1"/>
  <c r="AM762" i="1"/>
  <c r="AM765" i="1"/>
  <c r="AM766" i="1"/>
  <c r="AM767" i="1"/>
  <c r="AM768" i="1"/>
  <c r="AM769" i="1"/>
  <c r="AM770" i="1"/>
  <c r="AM771" i="1"/>
  <c r="AM773" i="1"/>
  <c r="AM775" i="1"/>
  <c r="AM778" i="1"/>
  <c r="AM779" i="1"/>
  <c r="AM780" i="1"/>
  <c r="AM781" i="1"/>
  <c r="AM782" i="1"/>
  <c r="AM783" i="1"/>
  <c r="AM784" i="1"/>
  <c r="AM787" i="1"/>
  <c r="AM788" i="1"/>
  <c r="AM789" i="1"/>
  <c r="AM790" i="1"/>
  <c r="AM791" i="1"/>
  <c r="AM792" i="1"/>
  <c r="AM795" i="1"/>
  <c r="AM796" i="1"/>
  <c r="AM799" i="1"/>
  <c r="AM800" i="1"/>
  <c r="AM801" i="1"/>
  <c r="AM802" i="1"/>
  <c r="AM804" i="1"/>
  <c r="AM805" i="1"/>
  <c r="AM808" i="1"/>
  <c r="AM809" i="1"/>
  <c r="AM810" i="1"/>
  <c r="AM812" i="1"/>
  <c r="AM813" i="1"/>
  <c r="AM814" i="1"/>
  <c r="AM815" i="1"/>
  <c r="AM816" i="1"/>
  <c r="AM817" i="1"/>
  <c r="AM818" i="1"/>
  <c r="AM819" i="1"/>
  <c r="AM820" i="1"/>
  <c r="AM821" i="1"/>
  <c r="AM822" i="1"/>
  <c r="AM825" i="1"/>
  <c r="AM827" i="1"/>
  <c r="AM828" i="1"/>
  <c r="AM829" i="1"/>
  <c r="AM830" i="1"/>
  <c r="AM831" i="1"/>
  <c r="AM833" i="1"/>
  <c r="AM835" i="1"/>
  <c r="AM837" i="1"/>
  <c r="AM838" i="1"/>
  <c r="AM839" i="1"/>
  <c r="AM840" i="1"/>
  <c r="AM841" i="1"/>
  <c r="AM842" i="1"/>
  <c r="AM843" i="1"/>
  <c r="AM847" i="1"/>
  <c r="AM848" i="1"/>
  <c r="AM849" i="1"/>
  <c r="AM850" i="1"/>
  <c r="AM851" i="1"/>
  <c r="AM852" i="1"/>
  <c r="AM853" i="1"/>
  <c r="AM854" i="1"/>
  <c r="AM856" i="1"/>
  <c r="AM857" i="1"/>
  <c r="AM860" i="1"/>
  <c r="AM861" i="1"/>
  <c r="AM862" i="1"/>
  <c r="AM863" i="1"/>
  <c r="AM864" i="1"/>
  <c r="AM866" i="1"/>
  <c r="AM867" i="1"/>
  <c r="AM868" i="1"/>
  <c r="AM869" i="1"/>
  <c r="AM870" i="1"/>
  <c r="AM871" i="1"/>
  <c r="AM872" i="1"/>
  <c r="AM873" i="1"/>
  <c r="AM874" i="1"/>
  <c r="AM876" i="1"/>
  <c r="AM877" i="1"/>
  <c r="AM879" i="1"/>
  <c r="AM880" i="1"/>
  <c r="AM882" i="1"/>
  <c r="AM883" i="1"/>
  <c r="AM884" i="1"/>
  <c r="AM885" i="1"/>
  <c r="AM886" i="1"/>
  <c r="AM887" i="1"/>
  <c r="AM888" i="1"/>
  <c r="AM889" i="1"/>
  <c r="AM890" i="1"/>
  <c r="AM891" i="1"/>
  <c r="AM893" i="1"/>
  <c r="AM895" i="1"/>
  <c r="AM899" i="1"/>
  <c r="AM901" i="1"/>
  <c r="AM903" i="1"/>
  <c r="AM904" i="1"/>
  <c r="AM905" i="1"/>
  <c r="AM908" i="1"/>
  <c r="AM909" i="1"/>
  <c r="AM910" i="1"/>
  <c r="AM912" i="1"/>
  <c r="AM913" i="1"/>
  <c r="AM914" i="1"/>
  <c r="AM916" i="1"/>
  <c r="AM917" i="1"/>
  <c r="AM918" i="1"/>
  <c r="AM919" i="1"/>
  <c r="AM921" i="1"/>
  <c r="AM922" i="1"/>
  <c r="AM923" i="1"/>
  <c r="AM926" i="1"/>
  <c r="AM927" i="1"/>
  <c r="AM928" i="1"/>
  <c r="AM929" i="1"/>
  <c r="AM930" i="1"/>
  <c r="AM932" i="1"/>
  <c r="AM933" i="1"/>
  <c r="AM935" i="1"/>
  <c r="AM938" i="1"/>
  <c r="AM940" i="1"/>
  <c r="AM941" i="1"/>
  <c r="AM942" i="1"/>
  <c r="AM943" i="1"/>
  <c r="AM944" i="1"/>
  <c r="AM945" i="1"/>
  <c r="AM949" i="1"/>
  <c r="AM951" i="1"/>
  <c r="AM953" i="1"/>
  <c r="AM954" i="1"/>
  <c r="AM955" i="1"/>
  <c r="AM957" i="1"/>
  <c r="AM958" i="1"/>
  <c r="AM959" i="1"/>
  <c r="AM960" i="1"/>
  <c r="AM961" i="1"/>
  <c r="AM964" i="1"/>
  <c r="AM965" i="1"/>
  <c r="AM971" i="1"/>
  <c r="AM972" i="1"/>
  <c r="AM973" i="1"/>
  <c r="AM974" i="1"/>
  <c r="AM977" i="1"/>
  <c r="AM978" i="1"/>
  <c r="AM979" i="1"/>
  <c r="AM981" i="1"/>
  <c r="AM982" i="1"/>
  <c r="AM983" i="1"/>
  <c r="AM985" i="1"/>
  <c r="AM986" i="1"/>
  <c r="AM987" i="1"/>
  <c r="AM988" i="1"/>
  <c r="AM990" i="1"/>
  <c r="AM991" i="1"/>
  <c r="AM992" i="1"/>
  <c r="AM994" i="1"/>
  <c r="AM995" i="1"/>
  <c r="AM996" i="1"/>
  <c r="AM997" i="1"/>
  <c r="AM998" i="1"/>
  <c r="AM999" i="1"/>
  <c r="AM1000" i="1"/>
  <c r="AM1001" i="1"/>
  <c r="AM1002" i="1"/>
  <c r="AM1003" i="1"/>
  <c r="AM1004" i="1"/>
  <c r="AM1006" i="1"/>
  <c r="AM1008" i="1"/>
  <c r="AM1009" i="1"/>
  <c r="AM1011" i="1"/>
  <c r="AM1013" i="1"/>
  <c r="AM1014" i="1"/>
  <c r="AM1015" i="1"/>
  <c r="AM1016" i="1"/>
  <c r="AM1017" i="1"/>
  <c r="AM1019" i="1"/>
  <c r="AM1020" i="1"/>
  <c r="AM1021" i="1"/>
  <c r="AM1022" i="1"/>
  <c r="AM1023" i="1"/>
  <c r="AM1024" i="1"/>
  <c r="AM1025" i="1"/>
  <c r="AM1026" i="1"/>
  <c r="AM1027" i="1"/>
  <c r="AM1031" i="1"/>
  <c r="AM1032" i="1"/>
  <c r="AM1034" i="1"/>
  <c r="AM1036" i="1"/>
  <c r="AM1037" i="1"/>
  <c r="AM1039" i="1"/>
  <c r="AM1040" i="1"/>
  <c r="AM1042" i="1"/>
  <c r="AM1043" i="1"/>
  <c r="AM1044" i="1"/>
  <c r="AM1045" i="1"/>
  <c r="AM1048" i="1"/>
  <c r="AM1049" i="1"/>
  <c r="AM1050" i="1"/>
  <c r="AM1051" i="1"/>
  <c r="AM1052" i="1"/>
  <c r="AM1053" i="1"/>
  <c r="AM1054" i="1"/>
  <c r="AM1058" i="1"/>
  <c r="AM1059" i="1"/>
  <c r="AM1061" i="1"/>
  <c r="AM1063" i="1"/>
  <c r="AM1065" i="1"/>
  <c r="AM1066" i="1"/>
  <c r="AM1067" i="1"/>
  <c r="AM1069" i="1"/>
  <c r="AM1070" i="1"/>
  <c r="AM1072" i="1"/>
  <c r="AM1073" i="1"/>
  <c r="AM1074" i="1"/>
  <c r="AM1075" i="1"/>
  <c r="AM1077" i="1"/>
  <c r="AM1078" i="1"/>
  <c r="AM1080" i="1"/>
  <c r="AM1081" i="1"/>
  <c r="AM1082" i="1"/>
  <c r="AM1083" i="1"/>
  <c r="AM1084" i="1"/>
  <c r="AM1085" i="1"/>
  <c r="AM1086" i="1"/>
  <c r="AM1087" i="1"/>
  <c r="AM1088" i="1"/>
  <c r="AM1089" i="1"/>
  <c r="AM1090" i="1"/>
  <c r="AM1091" i="1"/>
  <c r="AM1092" i="1"/>
  <c r="AM1094" i="1"/>
  <c r="AM1095" i="1"/>
  <c r="AM1096" i="1"/>
  <c r="AM1097" i="1"/>
  <c r="AM1098" i="1"/>
  <c r="AM1100" i="1"/>
  <c r="AM1101" i="1"/>
  <c r="AM1102" i="1"/>
  <c r="AM1103" i="1"/>
  <c r="AM1106" i="1"/>
  <c r="AM1107" i="1"/>
  <c r="AM1110" i="1"/>
  <c r="AM1113" i="1"/>
  <c r="AM1114" i="1"/>
  <c r="AM1115" i="1"/>
  <c r="AM1116" i="1"/>
  <c r="AM1117" i="1"/>
  <c r="AM1118" i="1"/>
  <c r="AM1119" i="1"/>
  <c r="AM1121" i="1"/>
  <c r="AM1123" i="1"/>
  <c r="AM1126" i="1"/>
  <c r="AM1127" i="1"/>
  <c r="AM1128" i="1"/>
  <c r="AM1129" i="1"/>
  <c r="AM1130" i="1"/>
  <c r="AM1131" i="1"/>
  <c r="AM1132" i="1"/>
  <c r="AM1135" i="1"/>
  <c r="AM1136" i="1"/>
  <c r="AM1137" i="1"/>
  <c r="AM1138" i="1"/>
  <c r="AM1139" i="1"/>
  <c r="AM1140" i="1"/>
  <c r="AM1143" i="1"/>
  <c r="AM1144" i="1"/>
  <c r="AM1147" i="1"/>
  <c r="AM1148" i="1"/>
  <c r="AM1149" i="1"/>
  <c r="AM1150" i="1"/>
  <c r="AM1152" i="1"/>
  <c r="AM1153" i="1"/>
  <c r="AM1156" i="1"/>
  <c r="AM1157" i="1"/>
  <c r="AM1158" i="1"/>
  <c r="AM1160" i="1"/>
  <c r="AM1161" i="1"/>
  <c r="AM1162" i="1"/>
  <c r="AM1163" i="1"/>
  <c r="AM1164" i="1"/>
  <c r="AM1165" i="1"/>
  <c r="AM1166" i="1"/>
  <c r="AM1167" i="1"/>
  <c r="AM1168" i="1"/>
  <c r="AM1169" i="1"/>
  <c r="AM1170" i="1"/>
  <c r="AM1173" i="1"/>
  <c r="AM1175" i="1"/>
  <c r="AM1176" i="1"/>
  <c r="AM1177" i="1"/>
  <c r="AM1178" i="1"/>
  <c r="AM1179" i="1"/>
  <c r="AM1181" i="1"/>
  <c r="AM1183" i="1"/>
  <c r="AM1185" i="1"/>
  <c r="AM1186" i="1"/>
  <c r="AM1187" i="1"/>
  <c r="AM1188" i="1"/>
  <c r="AM1189" i="1"/>
  <c r="AM1190" i="1"/>
  <c r="AM1191" i="1"/>
  <c r="AM1195" i="1"/>
  <c r="AM1196" i="1"/>
  <c r="AM1197" i="1"/>
  <c r="AM1198" i="1"/>
  <c r="AM1199" i="1"/>
  <c r="AM1200" i="1"/>
  <c r="AM1201" i="1"/>
  <c r="AM1202" i="1"/>
  <c r="AM1204" i="1"/>
  <c r="AM1205" i="1"/>
  <c r="AM1208" i="1"/>
  <c r="AM1209" i="1"/>
  <c r="AM1210" i="1"/>
  <c r="AM1211" i="1"/>
  <c r="AM1212" i="1"/>
  <c r="AM1214" i="1"/>
  <c r="AM1215" i="1"/>
  <c r="AM1216" i="1"/>
  <c r="AM1217" i="1"/>
  <c r="AM1218" i="1"/>
  <c r="AM1219" i="1"/>
  <c r="AM1220" i="1"/>
  <c r="AM1221" i="1"/>
  <c r="AM1222" i="1"/>
  <c r="AM1224" i="1"/>
  <c r="AM1225" i="1"/>
  <c r="AM1227" i="1"/>
  <c r="AM1228" i="1"/>
  <c r="AM1230" i="1"/>
  <c r="AM1231" i="1"/>
  <c r="AM1232" i="1"/>
  <c r="AM1233" i="1"/>
  <c r="AM1234" i="1"/>
  <c r="AM1235" i="1"/>
  <c r="AM1236" i="1"/>
  <c r="AM1237" i="1"/>
  <c r="AM1238" i="1"/>
  <c r="AM1239" i="1"/>
  <c r="AM1241" i="1"/>
  <c r="AM1243" i="1"/>
  <c r="AM1247" i="1"/>
  <c r="AM1249" i="1"/>
  <c r="AM1251" i="1"/>
  <c r="AM1252" i="1"/>
  <c r="AM1253" i="1"/>
  <c r="AM1256" i="1"/>
  <c r="AM1257" i="1"/>
  <c r="AM1258" i="1"/>
  <c r="AM1260" i="1"/>
  <c r="AM1261" i="1"/>
  <c r="AM1262" i="1"/>
  <c r="AM1264" i="1"/>
  <c r="AM1265" i="1"/>
  <c r="AM1266" i="1"/>
  <c r="AM1267" i="1"/>
  <c r="AM1269" i="1"/>
  <c r="AM1270" i="1"/>
  <c r="AM1271" i="1"/>
  <c r="AM1274" i="1"/>
  <c r="AM1275" i="1"/>
  <c r="AM1276" i="1"/>
  <c r="AM1277" i="1"/>
  <c r="AM1278" i="1"/>
  <c r="AM1280" i="1"/>
  <c r="AM1281" i="1"/>
  <c r="AM1283" i="1"/>
  <c r="AM1286" i="1"/>
  <c r="AM1288" i="1"/>
  <c r="AM1289" i="1"/>
  <c r="AM1290" i="1"/>
  <c r="AM1291" i="1"/>
  <c r="AM1292" i="1"/>
  <c r="AM1293" i="1"/>
  <c r="AM1297" i="1"/>
  <c r="AM1299" i="1"/>
  <c r="AM1301" i="1"/>
  <c r="AM1302" i="1"/>
  <c r="AM1303" i="1"/>
  <c r="AM1305" i="1"/>
  <c r="AM1306" i="1"/>
  <c r="AM1307" i="1"/>
  <c r="AM1308" i="1"/>
  <c r="AM1309" i="1"/>
  <c r="AM1312" i="1"/>
  <c r="AM1313" i="1"/>
  <c r="AM1319" i="1"/>
  <c r="AM1320" i="1"/>
  <c r="AM1321" i="1"/>
  <c r="AM1322" i="1"/>
  <c r="AM1325" i="1"/>
  <c r="AM1326" i="1"/>
  <c r="AM1327" i="1"/>
  <c r="AM1329" i="1"/>
  <c r="AM1330" i="1"/>
  <c r="AM1331" i="1"/>
  <c r="AM1333" i="1"/>
  <c r="AM1334" i="1"/>
  <c r="AM1335" i="1"/>
  <c r="AM1336" i="1"/>
  <c r="AM1338" i="1"/>
  <c r="AM1339" i="1"/>
  <c r="AM1340" i="1"/>
  <c r="AM1342" i="1"/>
  <c r="AM1343" i="1"/>
  <c r="AM1344" i="1"/>
  <c r="AM1345" i="1"/>
  <c r="AM1346" i="1"/>
  <c r="AM1347" i="1"/>
  <c r="AM1348" i="1"/>
  <c r="AM1349" i="1"/>
  <c r="AM1350" i="1"/>
  <c r="AM1351" i="1"/>
  <c r="AM1352" i="1"/>
  <c r="AM1354" i="1"/>
  <c r="AM1356" i="1"/>
  <c r="AM1357" i="1"/>
  <c r="AM1359" i="1"/>
  <c r="AM1361" i="1"/>
  <c r="AM1362" i="1"/>
  <c r="AM1363" i="1"/>
  <c r="AM1364" i="1"/>
  <c r="AM1365" i="1"/>
  <c r="AM1367" i="1"/>
  <c r="AM1368" i="1"/>
  <c r="AM1369" i="1"/>
  <c r="AM1370" i="1"/>
  <c r="AM1371" i="1"/>
  <c r="AM1372" i="1"/>
  <c r="AM1373" i="1"/>
  <c r="AM1374" i="1"/>
  <c r="AM1375" i="1"/>
  <c r="AM1379" i="1"/>
  <c r="AM1380" i="1"/>
  <c r="AM1382" i="1"/>
  <c r="AM1384" i="1"/>
  <c r="AM1385" i="1"/>
  <c r="AM1387" i="1"/>
  <c r="AM1388" i="1"/>
  <c r="AM1390" i="1"/>
  <c r="AM1391" i="1"/>
  <c r="AM1392" i="1"/>
  <c r="AM1393" i="1"/>
  <c r="AM1396" i="1"/>
  <c r="AM1397" i="1"/>
  <c r="AM1398" i="1"/>
  <c r="AM1399" i="1"/>
  <c r="AM1400" i="1"/>
  <c r="AM1401" i="1"/>
  <c r="AM1402" i="1"/>
  <c r="AM1406" i="1"/>
  <c r="AM1407" i="1"/>
  <c r="AM1409" i="1"/>
  <c r="AM1411" i="1"/>
  <c r="AM1413" i="1"/>
  <c r="AM1414" i="1"/>
  <c r="AM1415" i="1"/>
  <c r="AM1417" i="1"/>
  <c r="AM1418" i="1"/>
  <c r="AM1420" i="1"/>
  <c r="AM1421" i="1"/>
  <c r="AM1422" i="1"/>
  <c r="AM1423" i="1"/>
  <c r="AM1425" i="1"/>
  <c r="AM1426" i="1"/>
  <c r="AM1428" i="1"/>
  <c r="AM1429" i="1"/>
  <c r="AM1430" i="1"/>
  <c r="AM1431" i="1"/>
  <c r="AM1432" i="1"/>
  <c r="AM1433" i="1"/>
  <c r="AM1434" i="1"/>
  <c r="AM1435" i="1"/>
  <c r="AM1436" i="1"/>
  <c r="AM1437" i="1"/>
  <c r="AM1438" i="1"/>
  <c r="AM1439" i="1"/>
  <c r="AM1440" i="1"/>
  <c r="AM1442" i="1"/>
  <c r="AM1443" i="1"/>
  <c r="AM1444" i="1"/>
  <c r="AM1445" i="1"/>
  <c r="AM1446" i="1"/>
  <c r="AM1448" i="1"/>
  <c r="AM1449" i="1"/>
  <c r="AM1450" i="1"/>
  <c r="AM1451" i="1"/>
  <c r="AM1454" i="1"/>
  <c r="AM1455" i="1"/>
  <c r="AM1458" i="1"/>
  <c r="AM1461" i="1"/>
  <c r="AM1462" i="1"/>
  <c r="AM1463" i="1"/>
  <c r="AM1464" i="1"/>
  <c r="AM1465" i="1"/>
  <c r="AM1466" i="1"/>
  <c r="AM1467" i="1"/>
  <c r="AM1469" i="1"/>
  <c r="AM1471" i="1"/>
  <c r="AM1474" i="1"/>
  <c r="AM1475" i="1"/>
  <c r="AM1476" i="1"/>
  <c r="AM1477" i="1"/>
  <c r="AM1478" i="1"/>
  <c r="AM1479" i="1"/>
  <c r="AM1480" i="1"/>
  <c r="AM1483" i="1"/>
  <c r="AM1484" i="1"/>
  <c r="AM1485" i="1"/>
  <c r="AM1486" i="1"/>
  <c r="AM1487" i="1"/>
  <c r="AM1488" i="1"/>
  <c r="AM1491" i="1"/>
  <c r="AM1492" i="1"/>
  <c r="AM1495" i="1"/>
  <c r="AM1496" i="1"/>
  <c r="AM1497" i="1"/>
  <c r="AM1498" i="1"/>
  <c r="AM1500" i="1"/>
  <c r="AM1501" i="1"/>
  <c r="AM1504" i="1"/>
  <c r="AM1505" i="1"/>
  <c r="AM1506" i="1"/>
  <c r="AM1508" i="1"/>
  <c r="AM1509" i="1"/>
  <c r="AM1510" i="1"/>
  <c r="AM1511" i="1"/>
  <c r="AM1512" i="1"/>
  <c r="AM1513" i="1"/>
  <c r="AM1514" i="1"/>
  <c r="AM1515" i="1"/>
  <c r="AM1516" i="1"/>
  <c r="AM1517" i="1"/>
  <c r="AM1518" i="1"/>
  <c r="AM1521" i="1"/>
  <c r="AM1523" i="1"/>
  <c r="AM1524" i="1"/>
  <c r="AM1525" i="1"/>
  <c r="AM1526" i="1"/>
  <c r="AM1527" i="1"/>
  <c r="AM1529" i="1"/>
  <c r="AM1531" i="1"/>
  <c r="AM1533" i="1"/>
  <c r="AM1534" i="1"/>
  <c r="AM1535" i="1"/>
  <c r="AM1536" i="1"/>
  <c r="AM1537" i="1"/>
  <c r="AM1538" i="1"/>
  <c r="AM1539" i="1"/>
  <c r="AM1543" i="1"/>
  <c r="AM1544" i="1"/>
  <c r="AM1545" i="1"/>
  <c r="AM1546" i="1"/>
  <c r="AM1547" i="1"/>
  <c r="AM1548" i="1"/>
  <c r="AM1549" i="1"/>
  <c r="AM1550" i="1"/>
  <c r="AM1552" i="1"/>
  <c r="AM1553" i="1"/>
  <c r="AM1556" i="1"/>
  <c r="AM1557" i="1"/>
  <c r="AM1558" i="1"/>
  <c r="AM1559" i="1"/>
  <c r="AM1560" i="1"/>
  <c r="AM1562" i="1"/>
  <c r="AM1563" i="1"/>
  <c r="AM1564" i="1"/>
  <c r="AM1565" i="1"/>
  <c r="AM1566" i="1"/>
  <c r="AM1567" i="1"/>
  <c r="AM1568" i="1"/>
  <c r="AM1569" i="1"/>
  <c r="AM1570" i="1"/>
  <c r="AM1572" i="1"/>
  <c r="AM1573" i="1"/>
  <c r="AM1575" i="1"/>
  <c r="AM1576" i="1"/>
  <c r="AM1578" i="1"/>
  <c r="AM1579" i="1"/>
  <c r="AM1580" i="1"/>
  <c r="AM1581" i="1"/>
  <c r="AM1582" i="1"/>
  <c r="AM1583" i="1"/>
  <c r="AM1584" i="1"/>
  <c r="AM1585" i="1"/>
  <c r="AM1586" i="1"/>
  <c r="AM1587" i="1"/>
  <c r="AM1589" i="1"/>
  <c r="AM1591" i="1"/>
  <c r="AM1595" i="1"/>
  <c r="AM1597" i="1"/>
  <c r="AM1599" i="1"/>
  <c r="AM1600" i="1"/>
  <c r="AM1601" i="1"/>
  <c r="AM1604" i="1"/>
  <c r="AM1605" i="1"/>
  <c r="AM1606" i="1"/>
  <c r="AM1608" i="1"/>
  <c r="AM1609" i="1"/>
  <c r="AM1610" i="1"/>
  <c r="AM1612" i="1"/>
  <c r="AM1613" i="1"/>
  <c r="AM1614" i="1"/>
  <c r="AM1615" i="1"/>
  <c r="AM1617" i="1"/>
  <c r="AM1618" i="1"/>
  <c r="AM1619" i="1"/>
  <c r="AM1622" i="1"/>
  <c r="AM1623" i="1"/>
  <c r="AM1624" i="1"/>
  <c r="AM1625" i="1"/>
  <c r="AM1626" i="1"/>
  <c r="AM1628" i="1"/>
  <c r="AM1629" i="1"/>
  <c r="AM1631" i="1"/>
  <c r="AM1634" i="1"/>
  <c r="AM1636" i="1"/>
  <c r="AM1637" i="1"/>
  <c r="AM1638" i="1"/>
  <c r="AM1639" i="1"/>
  <c r="AM1640" i="1"/>
  <c r="AM1641" i="1"/>
  <c r="AM1645" i="1"/>
  <c r="AM1647" i="1"/>
  <c r="AM1649" i="1"/>
  <c r="AM1650" i="1"/>
  <c r="AM1651" i="1"/>
  <c r="AM1653" i="1"/>
  <c r="AM1654" i="1"/>
  <c r="AM1655" i="1"/>
  <c r="AM1656" i="1"/>
  <c r="AM1657" i="1"/>
  <c r="AM1660" i="1"/>
  <c r="AM1661" i="1"/>
  <c r="AM1667" i="1"/>
  <c r="AM1668" i="1"/>
  <c r="AM1669" i="1"/>
  <c r="AM1670" i="1"/>
  <c r="AM1673" i="1"/>
  <c r="AM1674" i="1"/>
  <c r="AM1675" i="1"/>
  <c r="AM1677" i="1"/>
  <c r="AM1678" i="1"/>
  <c r="AM1679" i="1"/>
  <c r="AM1681" i="1"/>
  <c r="AM1682" i="1"/>
  <c r="AM1683" i="1"/>
  <c r="AM1684" i="1"/>
  <c r="AM1686" i="1"/>
  <c r="AM1687" i="1"/>
  <c r="AM1688" i="1"/>
  <c r="AM1690" i="1"/>
  <c r="AM1691" i="1"/>
  <c r="AM1692" i="1"/>
  <c r="AM1693" i="1"/>
  <c r="AM1694" i="1"/>
  <c r="AM1695" i="1"/>
  <c r="AM1696" i="1"/>
  <c r="AM1697" i="1"/>
  <c r="AM1698" i="1"/>
  <c r="AM1699" i="1"/>
  <c r="AM1700" i="1"/>
  <c r="AM1702" i="1"/>
  <c r="AM1704" i="1"/>
  <c r="AM1705" i="1"/>
  <c r="AM1707" i="1"/>
  <c r="AM1709" i="1"/>
  <c r="AM1710" i="1"/>
  <c r="AM1711" i="1"/>
  <c r="AM1712" i="1"/>
  <c r="AM1713" i="1"/>
  <c r="AM1715" i="1"/>
  <c r="AM1716" i="1"/>
  <c r="AM1717" i="1"/>
  <c r="AM1718" i="1"/>
  <c r="AM1719" i="1"/>
  <c r="AM1720" i="1"/>
  <c r="AM1721" i="1"/>
  <c r="AM1722" i="1"/>
  <c r="AM1723" i="1"/>
  <c r="AM1727" i="1"/>
  <c r="AM1728" i="1"/>
  <c r="AM1730" i="1"/>
  <c r="AM1732" i="1"/>
  <c r="AM1733" i="1"/>
  <c r="AM1735" i="1"/>
  <c r="AM1736" i="1"/>
  <c r="AM1738" i="1"/>
  <c r="AM1739" i="1"/>
  <c r="AM1740" i="1"/>
  <c r="AM1741" i="1"/>
  <c r="AM1744" i="1"/>
  <c r="AM1745" i="1"/>
  <c r="AM1746" i="1"/>
  <c r="AM1747" i="1"/>
  <c r="AM1748" i="1"/>
  <c r="AM1749" i="1"/>
  <c r="AM1750" i="1"/>
  <c r="AM1754" i="1"/>
  <c r="AM1755" i="1"/>
  <c r="AM1757" i="1"/>
  <c r="AM1759" i="1"/>
  <c r="AM1761" i="1"/>
  <c r="AM1762" i="1"/>
  <c r="AM1763" i="1"/>
  <c r="AM1765" i="1"/>
  <c r="AM1766" i="1"/>
  <c r="AM1768" i="1"/>
  <c r="AM1769" i="1"/>
  <c r="AM1770" i="1"/>
  <c r="AM1771" i="1"/>
  <c r="AM1773" i="1"/>
  <c r="AM1774" i="1"/>
  <c r="AM1776" i="1"/>
  <c r="AM1777" i="1"/>
  <c r="AM1778" i="1"/>
  <c r="AM1779" i="1"/>
  <c r="AM1780" i="1"/>
  <c r="AM1781" i="1"/>
  <c r="AM1782" i="1"/>
  <c r="AM1783" i="1"/>
  <c r="AM1784" i="1"/>
  <c r="AM1785" i="1"/>
  <c r="AM1786" i="1"/>
  <c r="AM1787" i="1"/>
  <c r="AM1788" i="1"/>
  <c r="AM1790" i="1"/>
  <c r="AM1791" i="1"/>
  <c r="AM1792" i="1"/>
  <c r="AM1793" i="1"/>
  <c r="AM1794" i="1"/>
  <c r="AM1796" i="1"/>
  <c r="AM1797" i="1"/>
  <c r="AM1798" i="1"/>
  <c r="AM1799" i="1"/>
  <c r="AM1802" i="1"/>
  <c r="AM1803" i="1"/>
  <c r="AM1806" i="1"/>
  <c r="AM1809" i="1"/>
  <c r="AM1810" i="1"/>
  <c r="AM1811" i="1"/>
  <c r="AM1812" i="1"/>
  <c r="AM1813" i="1"/>
  <c r="AM1814" i="1"/>
  <c r="AM1815" i="1"/>
  <c r="AM1817" i="1"/>
  <c r="AM1819" i="1"/>
  <c r="AM1822" i="1"/>
  <c r="AM1823" i="1"/>
  <c r="AM1824" i="1"/>
  <c r="AM1825" i="1"/>
  <c r="AM1826" i="1"/>
  <c r="AM1827" i="1"/>
  <c r="AM1828" i="1"/>
  <c r="AM1831" i="1"/>
  <c r="AM1832" i="1"/>
  <c r="AM1833" i="1"/>
  <c r="AM1834" i="1"/>
  <c r="AM1835" i="1"/>
  <c r="AM1836" i="1"/>
  <c r="AM1839" i="1"/>
  <c r="AM1840" i="1"/>
  <c r="AM1843" i="1"/>
  <c r="AM1844" i="1"/>
  <c r="AM1845" i="1"/>
  <c r="AM1846" i="1"/>
  <c r="AM1848" i="1"/>
  <c r="AM1849" i="1"/>
  <c r="AM1852" i="1"/>
  <c r="AM1853" i="1"/>
  <c r="AM1854" i="1"/>
  <c r="AM1856" i="1"/>
  <c r="AM1857" i="1"/>
  <c r="AM1858" i="1"/>
  <c r="AM1859" i="1"/>
  <c r="AM1860" i="1"/>
  <c r="AM1861" i="1"/>
  <c r="AM1862" i="1"/>
  <c r="AM1863" i="1"/>
  <c r="AM1864" i="1"/>
  <c r="AM1865" i="1"/>
  <c r="AM1866" i="1"/>
  <c r="AM1869" i="1"/>
  <c r="AM1871" i="1"/>
  <c r="AM1872" i="1"/>
  <c r="AM1873" i="1"/>
  <c r="AM1874" i="1"/>
  <c r="AM1875" i="1"/>
  <c r="AM1877" i="1"/>
  <c r="AM1879" i="1"/>
  <c r="AM1881" i="1"/>
  <c r="AM1882" i="1"/>
  <c r="AM1883" i="1"/>
  <c r="AM1884" i="1"/>
  <c r="AM1885" i="1"/>
  <c r="AM1886" i="1"/>
  <c r="AM1887" i="1"/>
  <c r="AM1891" i="1"/>
  <c r="AM1892" i="1"/>
  <c r="AM1893" i="1"/>
  <c r="AM1894" i="1"/>
  <c r="AM1895" i="1"/>
  <c r="AM1896" i="1"/>
  <c r="AM1897" i="1"/>
  <c r="AM1898" i="1"/>
  <c r="AM1900" i="1"/>
  <c r="AM1901" i="1"/>
  <c r="AM1904" i="1"/>
  <c r="AM1905" i="1"/>
  <c r="AM1906" i="1"/>
  <c r="AM1907" i="1"/>
  <c r="AM1908" i="1"/>
  <c r="AM1910" i="1"/>
  <c r="AM1911" i="1"/>
  <c r="AM1912" i="1"/>
  <c r="AM1913" i="1"/>
  <c r="AM1914" i="1"/>
  <c r="AM1915" i="1"/>
  <c r="AM1916" i="1"/>
  <c r="AM1917" i="1"/>
  <c r="AM1918" i="1"/>
  <c r="AM1920" i="1"/>
  <c r="AM1921" i="1"/>
  <c r="AM1923" i="1"/>
  <c r="AM1924" i="1"/>
  <c r="AM1926" i="1"/>
  <c r="AM1927" i="1"/>
  <c r="AM1928" i="1"/>
  <c r="AM1929" i="1"/>
  <c r="AM1930" i="1"/>
  <c r="AM1931" i="1"/>
  <c r="AM1932" i="1"/>
  <c r="AM1933" i="1"/>
  <c r="AM1934" i="1"/>
  <c r="AM1935" i="1"/>
  <c r="AM1937" i="1"/>
  <c r="AM1939" i="1"/>
  <c r="AM1943" i="1"/>
  <c r="AM1945" i="1"/>
  <c r="AM1947" i="1"/>
  <c r="AM1948" i="1"/>
  <c r="AM1949" i="1"/>
  <c r="AM1952" i="1"/>
  <c r="AM1953" i="1"/>
  <c r="AM1954" i="1"/>
  <c r="AM1956" i="1"/>
  <c r="AM1957" i="1"/>
  <c r="AM1958" i="1"/>
  <c r="AM1960" i="1"/>
  <c r="AM1961" i="1"/>
  <c r="AM1962" i="1"/>
  <c r="AM1963" i="1"/>
  <c r="AM1965" i="1"/>
  <c r="AM1966" i="1"/>
  <c r="AM1967" i="1"/>
  <c r="AM1970" i="1"/>
  <c r="AM1971" i="1"/>
  <c r="AM1972" i="1"/>
  <c r="AM1973" i="1"/>
  <c r="AM1974" i="1"/>
  <c r="AM1976" i="1"/>
  <c r="AM1977" i="1"/>
  <c r="AM1979" i="1"/>
  <c r="AM1982" i="1"/>
  <c r="AM1984" i="1"/>
  <c r="AM1985" i="1"/>
  <c r="AM1986" i="1"/>
  <c r="AM1987" i="1"/>
  <c r="AM1988" i="1"/>
  <c r="AM1989" i="1"/>
  <c r="AM1993" i="1"/>
  <c r="AM1995" i="1"/>
  <c r="AM1997" i="1"/>
  <c r="AM1998" i="1"/>
  <c r="AM1999" i="1"/>
  <c r="AM2001" i="1"/>
  <c r="AM2002" i="1"/>
  <c r="AM2003" i="1"/>
  <c r="AM2004" i="1"/>
  <c r="AM2005" i="1"/>
  <c r="AM2008" i="1"/>
  <c r="AM2009" i="1"/>
  <c r="AM2015" i="1"/>
  <c r="AM2016" i="1"/>
  <c r="AM2017" i="1"/>
  <c r="AM2018" i="1"/>
  <c r="AM2021" i="1"/>
  <c r="AM2022" i="1"/>
  <c r="AM2023" i="1"/>
  <c r="AM2025" i="1"/>
  <c r="AM2026" i="1"/>
  <c r="AM2027" i="1"/>
  <c r="AM2029" i="1"/>
  <c r="AM2030" i="1"/>
  <c r="AM2031" i="1"/>
  <c r="AM2032" i="1"/>
  <c r="AM2034" i="1"/>
  <c r="AM2035" i="1"/>
  <c r="AM2036" i="1"/>
  <c r="AM2038" i="1"/>
  <c r="AM2039" i="1"/>
  <c r="AM2040" i="1"/>
  <c r="AM2041" i="1"/>
  <c r="AM2042" i="1"/>
  <c r="AM2043" i="1"/>
  <c r="AM2044" i="1"/>
  <c r="AM2045" i="1"/>
  <c r="AM2046" i="1"/>
  <c r="AM2047" i="1"/>
  <c r="AM2048" i="1"/>
  <c r="AM2050" i="1"/>
  <c r="AM2052" i="1"/>
  <c r="AM2053" i="1"/>
  <c r="AM2055" i="1"/>
  <c r="AM2057" i="1"/>
  <c r="AM2058" i="1"/>
  <c r="AM2059" i="1"/>
  <c r="AM2060" i="1"/>
  <c r="AM2061" i="1"/>
  <c r="AM2063" i="1"/>
  <c r="AM2064" i="1"/>
  <c r="AM2065" i="1"/>
  <c r="AM2066" i="1"/>
  <c r="AM2067" i="1"/>
  <c r="AM2068" i="1"/>
  <c r="AM2069" i="1"/>
  <c r="AM2070" i="1"/>
  <c r="AM2071" i="1"/>
  <c r="AM2075" i="1"/>
  <c r="AM2076" i="1"/>
  <c r="AM2078" i="1"/>
  <c r="AM2080" i="1"/>
  <c r="AM2081" i="1"/>
  <c r="AM2083" i="1"/>
  <c r="AM2084" i="1"/>
  <c r="AM2086" i="1"/>
  <c r="AM2087" i="1"/>
  <c r="AM2088" i="1"/>
  <c r="AM2089" i="1"/>
  <c r="AM2092" i="1"/>
  <c r="AM2093" i="1"/>
  <c r="AM2094" i="1"/>
  <c r="AM2095" i="1"/>
  <c r="AM2096" i="1"/>
  <c r="AM2097" i="1"/>
  <c r="AM2098" i="1"/>
  <c r="AM2102" i="1"/>
  <c r="AM2103" i="1"/>
  <c r="AM2105" i="1"/>
  <c r="AM2107" i="1"/>
  <c r="AM2109" i="1"/>
  <c r="AM2110" i="1"/>
  <c r="AM2111" i="1"/>
  <c r="AM2113" i="1"/>
  <c r="AM2114" i="1"/>
  <c r="AM2116" i="1"/>
  <c r="AM2117" i="1"/>
  <c r="AM2118" i="1"/>
  <c r="AM2119" i="1"/>
  <c r="AM2121" i="1"/>
  <c r="AM2122" i="1"/>
  <c r="AM2124" i="1"/>
  <c r="AM2125" i="1"/>
  <c r="AM2126" i="1"/>
  <c r="AM2127" i="1"/>
  <c r="AM2128" i="1"/>
  <c r="AM2129" i="1"/>
  <c r="AM2130" i="1"/>
  <c r="AM2131" i="1"/>
  <c r="AM2132" i="1"/>
  <c r="AM2133" i="1"/>
  <c r="AM2134" i="1"/>
  <c r="AM2135" i="1"/>
  <c r="AM2136" i="1"/>
  <c r="AM2138" i="1"/>
  <c r="AM2139" i="1"/>
  <c r="AM2140" i="1"/>
  <c r="AM2141" i="1"/>
  <c r="AM2142" i="1"/>
  <c r="AM2144" i="1"/>
  <c r="AM2145" i="1"/>
  <c r="AM2146" i="1"/>
  <c r="AM2147" i="1"/>
  <c r="AM2150" i="1"/>
  <c r="AM2151" i="1"/>
  <c r="AM2154" i="1"/>
  <c r="AM2157" i="1"/>
  <c r="AM2158" i="1"/>
  <c r="AM2159" i="1"/>
  <c r="AM2160" i="1"/>
  <c r="AM2161" i="1"/>
  <c r="AM2162" i="1"/>
  <c r="AM2163" i="1"/>
  <c r="AM2165" i="1"/>
  <c r="AM2167" i="1"/>
  <c r="AM2170" i="1"/>
  <c r="AM2171" i="1"/>
  <c r="AM2172" i="1"/>
  <c r="AM2173" i="1"/>
  <c r="AM2174" i="1"/>
  <c r="AM2175" i="1"/>
  <c r="AM2176" i="1"/>
  <c r="AM2179" i="1"/>
  <c r="AM2180" i="1"/>
  <c r="AM2181" i="1"/>
  <c r="AM2182" i="1"/>
  <c r="AM2183" i="1"/>
  <c r="AM2184" i="1"/>
  <c r="AM2187" i="1"/>
  <c r="AM2188" i="1"/>
  <c r="AM2191" i="1"/>
  <c r="AM2192" i="1"/>
  <c r="AM2193" i="1"/>
  <c r="AM2194" i="1"/>
  <c r="AM2196" i="1"/>
  <c r="AM2197" i="1"/>
  <c r="AM2200" i="1"/>
  <c r="AM2201" i="1"/>
  <c r="AM2202" i="1"/>
  <c r="AM2204" i="1"/>
  <c r="AM2205" i="1"/>
  <c r="AM2206" i="1"/>
  <c r="AM2207" i="1"/>
  <c r="AM2208" i="1"/>
  <c r="AM2209" i="1"/>
  <c r="AM2210" i="1"/>
  <c r="AM2211" i="1"/>
  <c r="AM2212" i="1"/>
  <c r="AM2213" i="1"/>
  <c r="AM2214" i="1"/>
  <c r="AM2217" i="1"/>
  <c r="AM2219" i="1"/>
  <c r="AM2220" i="1"/>
  <c r="AM2221" i="1"/>
  <c r="AM2222" i="1"/>
  <c r="AM2223" i="1"/>
  <c r="AM2225" i="1"/>
  <c r="AM2227" i="1"/>
  <c r="AM2229" i="1"/>
  <c r="AM2230" i="1"/>
  <c r="AM2231" i="1"/>
  <c r="AM2232" i="1"/>
  <c r="AM2233" i="1"/>
  <c r="AM2234" i="1"/>
  <c r="AM2235" i="1"/>
  <c r="AM2239" i="1"/>
  <c r="AM2240" i="1"/>
  <c r="AM2241" i="1"/>
  <c r="AM2242" i="1"/>
  <c r="AM2243" i="1"/>
  <c r="AM2244" i="1"/>
  <c r="AM2245" i="1"/>
  <c r="AM2246" i="1"/>
  <c r="AM2248" i="1"/>
  <c r="AM2249" i="1"/>
  <c r="AM2252" i="1"/>
  <c r="AM2253" i="1"/>
  <c r="AM2254" i="1"/>
  <c r="AM2255" i="1"/>
  <c r="AM2256" i="1"/>
  <c r="AM2258" i="1"/>
  <c r="AM2259" i="1"/>
  <c r="AM2260" i="1"/>
  <c r="AM2261" i="1"/>
  <c r="AM2262" i="1"/>
  <c r="AM2263" i="1"/>
  <c r="AM2264" i="1"/>
  <c r="AM2265" i="1"/>
  <c r="AM2266" i="1"/>
  <c r="AM2268" i="1"/>
  <c r="AM2269" i="1"/>
  <c r="AM2271" i="1"/>
  <c r="AM2272" i="1"/>
  <c r="AM2274" i="1"/>
  <c r="AM2275" i="1"/>
  <c r="AM2276" i="1"/>
  <c r="AM2277" i="1"/>
  <c r="AM2278" i="1"/>
  <c r="AM2279" i="1"/>
  <c r="AM2280" i="1"/>
  <c r="AM2281" i="1"/>
  <c r="AM2282" i="1"/>
  <c r="AM2283" i="1"/>
  <c r="AM2285" i="1"/>
  <c r="AM2287" i="1"/>
  <c r="AM2291" i="1"/>
  <c r="AM2293" i="1"/>
  <c r="AM2295" i="1"/>
  <c r="AM2296" i="1"/>
  <c r="AM2297" i="1"/>
  <c r="AM2300" i="1"/>
  <c r="AM2301" i="1"/>
  <c r="AM2302" i="1"/>
  <c r="AM2304" i="1"/>
  <c r="AM2305" i="1"/>
  <c r="AM2306" i="1"/>
  <c r="AM2308" i="1"/>
  <c r="AM2309" i="1"/>
  <c r="AM2310" i="1"/>
  <c r="AM2311" i="1"/>
  <c r="AM2313" i="1"/>
  <c r="AM2314" i="1"/>
  <c r="AM2315" i="1"/>
  <c r="AM2318" i="1"/>
  <c r="AM2319" i="1"/>
  <c r="AM2320" i="1"/>
  <c r="AM2321" i="1"/>
  <c r="AM2322" i="1"/>
  <c r="AM2324" i="1"/>
  <c r="AM2325" i="1"/>
  <c r="AM2327" i="1"/>
  <c r="AM2330" i="1"/>
  <c r="AM2332" i="1"/>
  <c r="AM2333" i="1"/>
  <c r="AM2334" i="1"/>
  <c r="AM2335" i="1"/>
  <c r="AM2336" i="1"/>
  <c r="AM2337" i="1"/>
  <c r="AM2341" i="1"/>
  <c r="AM2343" i="1"/>
  <c r="AM2345" i="1"/>
  <c r="AM2346" i="1"/>
  <c r="AM2347" i="1"/>
  <c r="AM2349" i="1"/>
  <c r="AM2350" i="1"/>
  <c r="AM2351" i="1"/>
  <c r="AM2352" i="1"/>
  <c r="AM2353" i="1"/>
  <c r="AM2356" i="1"/>
  <c r="AM2357" i="1"/>
  <c r="AM2363" i="1"/>
  <c r="AM2364" i="1"/>
  <c r="AM2365" i="1"/>
  <c r="AM2366" i="1"/>
  <c r="AM2369" i="1"/>
  <c r="AM2370" i="1"/>
  <c r="AM2371" i="1"/>
  <c r="AM2373" i="1"/>
  <c r="AM2374" i="1"/>
  <c r="AM2375" i="1"/>
  <c r="AM2377" i="1"/>
  <c r="AM2378" i="1"/>
  <c r="AM2379" i="1"/>
  <c r="AM2380" i="1"/>
  <c r="AM2382" i="1"/>
  <c r="AM2383" i="1"/>
  <c r="AM2384" i="1"/>
  <c r="AM2386" i="1"/>
  <c r="AM2387" i="1"/>
  <c r="AM2388" i="1"/>
  <c r="AM2389" i="1"/>
  <c r="AM2390" i="1"/>
  <c r="AM2391" i="1"/>
  <c r="AM2392" i="1"/>
  <c r="AM2393" i="1"/>
  <c r="AM2394" i="1"/>
  <c r="AM2395" i="1"/>
  <c r="AM2396" i="1"/>
  <c r="AM2398" i="1"/>
  <c r="AM2400" i="1"/>
  <c r="AM2401" i="1"/>
  <c r="AM2403" i="1"/>
  <c r="AM2405" i="1"/>
  <c r="AM2406" i="1"/>
  <c r="AM2407" i="1"/>
  <c r="AM2408" i="1"/>
  <c r="AM2409" i="1"/>
  <c r="AM2411" i="1"/>
  <c r="AM2412" i="1"/>
  <c r="AM2413" i="1"/>
  <c r="AM2414" i="1"/>
  <c r="AM2415" i="1"/>
  <c r="AM2416" i="1"/>
  <c r="AM2417" i="1"/>
  <c r="AM2418" i="1"/>
  <c r="AM2419" i="1"/>
  <c r="AM2423" i="1"/>
  <c r="AM2424" i="1"/>
  <c r="AM2426" i="1"/>
  <c r="AM2428" i="1"/>
  <c r="AM2429" i="1"/>
  <c r="AM2431" i="1"/>
  <c r="AM2432" i="1"/>
  <c r="AM2434" i="1"/>
  <c r="AM2435" i="1"/>
  <c r="AM2436" i="1"/>
  <c r="AM2437" i="1"/>
  <c r="AM2438" i="1"/>
  <c r="AM2441" i="1"/>
  <c r="AM2442" i="1"/>
  <c r="AM2443" i="1"/>
  <c r="AM2445" i="1"/>
  <c r="AM2446" i="1"/>
  <c r="AM2447" i="1"/>
  <c r="AM2448" i="1"/>
  <c r="AM2449" i="1"/>
  <c r="AM2450" i="1"/>
  <c r="AM2451" i="1"/>
  <c r="AM2452" i="1"/>
  <c r="AM2453" i="1"/>
  <c r="AM2454" i="1"/>
  <c r="AM2455" i="1"/>
  <c r="AM2456" i="1"/>
  <c r="AM2457" i="1"/>
  <c r="AM2458" i="1"/>
  <c r="AM2459" i="1"/>
  <c r="AM2460" i="1"/>
  <c r="AM2461" i="1"/>
  <c r="AM2462" i="1"/>
  <c r="AM2463" i="1"/>
  <c r="AM2464" i="1"/>
  <c r="AM2465" i="1"/>
  <c r="AM2466" i="1"/>
  <c r="AM2467" i="1"/>
  <c r="AM2468" i="1"/>
  <c r="AM2469" i="1"/>
  <c r="AM2471" i="1"/>
  <c r="AM2472" i="1"/>
  <c r="AM2473" i="1"/>
  <c r="AM2474" i="1"/>
  <c r="AM2475" i="1"/>
  <c r="AM2476" i="1"/>
  <c r="AM2477" i="1"/>
  <c r="AM2478" i="1"/>
  <c r="AM2479" i="1"/>
  <c r="AM2480" i="1"/>
  <c r="AM2481" i="1"/>
  <c r="AM2482" i="1"/>
  <c r="AM2483" i="1"/>
  <c r="AM2484" i="1"/>
  <c r="AM2485" i="1"/>
  <c r="AM2486" i="1"/>
  <c r="AM2487" i="1"/>
  <c r="AM2488" i="1"/>
  <c r="AM2490" i="1"/>
  <c r="AM2491" i="1"/>
  <c r="AM2492" i="1"/>
  <c r="AM2493" i="1"/>
  <c r="AM2494" i="1"/>
  <c r="AM2495" i="1"/>
  <c r="AM2497" i="1"/>
  <c r="AM2498" i="1"/>
  <c r="AM2499" i="1"/>
  <c r="AM2501" i="1"/>
  <c r="AM2502" i="1"/>
  <c r="AM2503" i="1"/>
  <c r="AM2504" i="1"/>
  <c r="AM2505" i="1"/>
  <c r="AM2506" i="1"/>
  <c r="AM2507" i="1"/>
  <c r="AM2508" i="1"/>
  <c r="AM2510" i="1"/>
  <c r="AM2511" i="1"/>
  <c r="AM2512" i="1"/>
  <c r="AM2513" i="1"/>
  <c r="AM2514" i="1"/>
  <c r="AM2515" i="1"/>
  <c r="AM2516" i="1"/>
  <c r="AM2517" i="1"/>
  <c r="AM2518" i="1"/>
  <c r="AM2519" i="1"/>
  <c r="AM2520" i="1"/>
  <c r="AM2521" i="1"/>
  <c r="AM2522" i="1"/>
  <c r="AM2523" i="1"/>
  <c r="AM2524" i="1"/>
  <c r="AM2525" i="1"/>
  <c r="AM2526" i="1"/>
  <c r="AM2528" i="1"/>
  <c r="AM2531" i="1"/>
  <c r="AM2532" i="1"/>
  <c r="AM2533" i="1"/>
  <c r="AM2534" i="1"/>
  <c r="AM2535" i="1"/>
  <c r="AM2536" i="1"/>
  <c r="AM2537" i="1"/>
  <c r="AM2538" i="1"/>
  <c r="AM2539" i="1"/>
  <c r="AM2540" i="1"/>
  <c r="AM2541" i="1"/>
  <c r="AM2542" i="1"/>
  <c r="AM2543" i="1"/>
  <c r="AM2545" i="1"/>
  <c r="AM2546" i="1"/>
  <c r="AM2548" i="1"/>
  <c r="AM2549" i="1"/>
  <c r="AM2550" i="1"/>
  <c r="AM2551" i="1"/>
  <c r="AM2552" i="1"/>
  <c r="AM2553" i="1"/>
  <c r="AM2554" i="1"/>
  <c r="AM2555" i="1"/>
  <c r="AM2556" i="1"/>
  <c r="AM2557" i="1"/>
  <c r="AM2558" i="1"/>
  <c r="AM2559" i="1"/>
  <c r="AM2561" i="1"/>
  <c r="AM2563" i="1"/>
  <c r="AM2564" i="1"/>
  <c r="AM2565" i="1"/>
  <c r="AM2566" i="1"/>
  <c r="AM2568" i="1"/>
  <c r="AM2569" i="1"/>
  <c r="AM2571" i="1"/>
  <c r="AM2572" i="1"/>
  <c r="AM2573" i="1"/>
  <c r="AM2574" i="1"/>
  <c r="AM2575" i="1"/>
  <c r="AM2576" i="1"/>
  <c r="AM2577" i="1"/>
  <c r="AM2579" i="1"/>
  <c r="AM2580" i="1"/>
  <c r="AM2581" i="1"/>
  <c r="AM2583" i="1"/>
  <c r="AM2584" i="1"/>
  <c r="AM2585" i="1"/>
  <c r="AM2586" i="1"/>
  <c r="AM2588" i="1"/>
  <c r="AM2589" i="1"/>
  <c r="AM2590" i="1"/>
  <c r="AM2591" i="1"/>
  <c r="AM2592" i="1"/>
  <c r="AM2595" i="1"/>
  <c r="AM2596" i="1"/>
  <c r="AM2597" i="1"/>
  <c r="AM2599" i="1"/>
  <c r="AM2600" i="1"/>
  <c r="AM2601" i="1"/>
  <c r="AM2602" i="1"/>
  <c r="AM2603" i="1"/>
  <c r="AM2604" i="1"/>
  <c r="AM2606" i="1"/>
  <c r="AM2607" i="1"/>
  <c r="AM2608" i="1"/>
  <c r="AM2609" i="1"/>
  <c r="AM2610" i="1"/>
  <c r="AM2614" i="1"/>
  <c r="AM2615" i="1"/>
  <c r="AM2616" i="1"/>
  <c r="AM2617" i="1"/>
  <c r="AM2618" i="1"/>
  <c r="AM2619" i="1"/>
  <c r="AM2620" i="1"/>
  <c r="AM2621" i="1"/>
  <c r="AM2622" i="1"/>
  <c r="AM2623" i="1"/>
  <c r="AM2624" i="1"/>
  <c r="AM2625" i="1"/>
  <c r="AM2626" i="1"/>
  <c r="AM2627" i="1"/>
  <c r="AM2628" i="1"/>
  <c r="AM2629" i="1"/>
  <c r="AM2630" i="1"/>
  <c r="AM2631" i="1"/>
  <c r="AM2632" i="1"/>
  <c r="AM2633" i="1"/>
  <c r="AM2634" i="1"/>
  <c r="AM2635" i="1"/>
  <c r="AM2636" i="1"/>
  <c r="AM2637" i="1"/>
  <c r="AM2638" i="1"/>
  <c r="AM2639" i="1"/>
  <c r="AM2640" i="1"/>
  <c r="AM2641" i="1"/>
  <c r="AM2642" i="1"/>
  <c r="AM2643" i="1"/>
  <c r="AM2644" i="1"/>
  <c r="AM2645" i="1"/>
  <c r="AM2646" i="1"/>
  <c r="AM2648" i="1"/>
  <c r="AM2649" i="1"/>
  <c r="AM2652" i="1"/>
  <c r="AM2653" i="1"/>
  <c r="AM2654" i="1"/>
  <c r="AM2656" i="1"/>
  <c r="AM2657" i="1"/>
  <c r="AM2658" i="1"/>
  <c r="AM2659" i="1"/>
  <c r="AM2660" i="1"/>
  <c r="AM2661" i="1"/>
  <c r="AM2662" i="1"/>
  <c r="AM2663" i="1"/>
  <c r="AM2665" i="1"/>
  <c r="AM2666" i="1"/>
  <c r="AM2667" i="1"/>
  <c r="AM2668" i="1"/>
  <c r="AM2669" i="1"/>
  <c r="AM2670" i="1"/>
  <c r="AM2671" i="1"/>
  <c r="AM2672" i="1"/>
  <c r="AM2673" i="1"/>
  <c r="AM2674" i="1"/>
  <c r="AM2675" i="1"/>
  <c r="AM2676" i="1"/>
  <c r="AM2677" i="1"/>
  <c r="AM2678" i="1"/>
  <c r="AM2679" i="1"/>
  <c r="AM2680" i="1"/>
  <c r="AM2681" i="1"/>
  <c r="AM2682" i="1"/>
  <c r="AM2683" i="1"/>
  <c r="AM2684" i="1"/>
  <c r="AM2685" i="1"/>
  <c r="AM2686" i="1"/>
  <c r="AM2687" i="1"/>
  <c r="AM2688" i="1"/>
  <c r="AM2689" i="1"/>
  <c r="AM2690" i="1"/>
  <c r="AM2691" i="1"/>
  <c r="AM2692" i="1"/>
  <c r="AM2694" i="1"/>
  <c r="AM2695" i="1"/>
  <c r="AM2696" i="1"/>
  <c r="AM2697" i="1"/>
  <c r="AM2698" i="1"/>
  <c r="AM2702" i="1"/>
  <c r="AM2703" i="1"/>
  <c r="AM2704" i="1"/>
  <c r="AM2705" i="1"/>
  <c r="AM2707" i="1"/>
  <c r="AM2708" i="1"/>
  <c r="AM2709" i="1"/>
  <c r="AM2711" i="1"/>
  <c r="AM2712" i="1"/>
  <c r="AM2713" i="1"/>
  <c r="AM2714" i="1"/>
  <c r="AM2715" i="1"/>
  <c r="AM2717" i="1"/>
  <c r="AM2718" i="1"/>
  <c r="AM2719" i="1"/>
  <c r="AM2720" i="1"/>
  <c r="AM2721" i="1"/>
  <c r="AM2722" i="1"/>
  <c r="AM2723" i="1"/>
  <c r="AM2724" i="1"/>
  <c r="AM2725" i="1"/>
  <c r="AM2726" i="1"/>
  <c r="AM2727" i="1"/>
  <c r="AM2728" i="1"/>
  <c r="AM2729" i="1"/>
  <c r="AM2730" i="1"/>
  <c r="AM2731" i="1"/>
  <c r="AM2732" i="1"/>
  <c r="AM2733" i="1"/>
  <c r="AM2734" i="1"/>
  <c r="AM2736" i="1"/>
  <c r="AM2738" i="1"/>
  <c r="AM2739" i="1"/>
  <c r="AM2740" i="1"/>
  <c r="AM2741" i="1"/>
  <c r="AM2742" i="1"/>
  <c r="AM2744" i="1"/>
  <c r="AM2745" i="1"/>
  <c r="AM2746" i="1"/>
  <c r="AM2748" i="1"/>
  <c r="AM2750" i="1"/>
  <c r="AM2751" i="1"/>
  <c r="AM2752" i="1"/>
  <c r="AM2753" i="1"/>
  <c r="AM2754" i="1"/>
  <c r="AM2755" i="1"/>
  <c r="AM2756" i="1"/>
  <c r="AM2757" i="1"/>
  <c r="AM2758" i="1"/>
  <c r="AM2759" i="1"/>
  <c r="AM2760" i="1"/>
  <c r="AM2761" i="1"/>
  <c r="AM2762" i="1"/>
  <c r="AM2764" i="1"/>
  <c r="AM2765" i="1"/>
  <c r="AM2766" i="1"/>
  <c r="AM2767" i="1"/>
  <c r="AM2768" i="1"/>
  <c r="AM2769" i="1"/>
  <c r="AM2770" i="1"/>
  <c r="AM2771" i="1"/>
  <c r="AM2772" i="1"/>
  <c r="AM2773" i="1"/>
  <c r="AM2774" i="1"/>
  <c r="AM2775" i="1"/>
  <c r="AM2776" i="1"/>
  <c r="AM2777" i="1"/>
  <c r="AM2778" i="1"/>
  <c r="AM2779" i="1"/>
  <c r="AM2780" i="1"/>
  <c r="AM2781" i="1"/>
  <c r="AM2782" i="1"/>
  <c r="AM2783" i="1"/>
  <c r="AM2784" i="1"/>
  <c r="AM2785" i="1"/>
  <c r="AM4" i="1"/>
  <c r="AM5" i="1"/>
  <c r="AM6" i="1"/>
  <c r="AM7" i="1"/>
  <c r="AM8" i="1"/>
  <c r="AM9" i="1"/>
  <c r="AM2" i="1"/>
  <c r="AL10" i="1"/>
  <c r="AL14" i="1"/>
  <c r="AL15" i="1"/>
  <c r="AL16" i="1"/>
  <c r="AL17" i="1"/>
  <c r="AL19" i="1"/>
  <c r="AL20" i="1"/>
  <c r="AL21" i="1"/>
  <c r="AL22" i="1"/>
  <c r="AL23" i="1"/>
  <c r="AL24" i="1"/>
  <c r="AL25" i="1"/>
  <c r="AL26" i="1"/>
  <c r="AL28" i="1"/>
  <c r="AL29" i="1"/>
  <c r="AL30" i="1"/>
  <c r="AL31" i="1"/>
  <c r="AL33" i="1"/>
  <c r="AL35" i="1"/>
  <c r="AL36" i="1"/>
  <c r="AL37" i="1"/>
  <c r="AL38" i="1"/>
  <c r="AL39" i="1"/>
  <c r="AL40" i="1"/>
  <c r="AL41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6" i="1"/>
  <c r="AL57" i="1"/>
  <c r="AL58" i="1"/>
  <c r="AL59" i="1"/>
  <c r="AL61" i="1"/>
  <c r="AL62" i="1"/>
  <c r="AL63" i="1"/>
  <c r="AL65" i="1"/>
  <c r="AL66" i="1"/>
  <c r="AL68" i="1"/>
  <c r="AL69" i="1"/>
  <c r="AL70" i="1"/>
  <c r="AL71" i="1"/>
  <c r="AL72" i="1"/>
  <c r="AL73" i="1"/>
  <c r="AL74" i="1"/>
  <c r="AL75" i="1"/>
  <c r="AL77" i="1"/>
  <c r="AL79" i="1"/>
  <c r="AL82" i="1"/>
  <c r="AL83" i="1"/>
  <c r="AL84" i="1"/>
  <c r="AL85" i="1"/>
  <c r="AL86" i="1"/>
  <c r="AL87" i="1"/>
  <c r="AL88" i="1"/>
  <c r="AL91" i="1"/>
  <c r="AL92" i="1"/>
  <c r="AL93" i="1"/>
  <c r="AL94" i="1"/>
  <c r="AL95" i="1"/>
  <c r="AL96" i="1"/>
  <c r="AL97" i="1"/>
  <c r="AL98" i="1"/>
  <c r="AL99" i="1"/>
  <c r="AL100" i="1"/>
  <c r="AL103" i="1"/>
  <c r="AL104" i="1"/>
  <c r="AL105" i="1"/>
  <c r="AL106" i="1"/>
  <c r="AL108" i="1"/>
  <c r="AL109" i="1"/>
  <c r="AL110" i="1"/>
  <c r="AL111" i="1"/>
  <c r="AL112" i="1"/>
  <c r="AL113" i="1"/>
  <c r="AL114" i="1"/>
  <c r="AL116" i="1"/>
  <c r="AL117" i="1"/>
  <c r="AL118" i="1"/>
  <c r="AL119" i="1"/>
  <c r="AL120" i="1"/>
  <c r="AL121" i="1"/>
  <c r="AL122" i="1"/>
  <c r="AL123" i="1"/>
  <c r="AL124" i="1"/>
  <c r="AL125" i="1"/>
  <c r="AL126" i="1"/>
  <c r="AL128" i="1"/>
  <c r="AL129" i="1"/>
  <c r="AL131" i="1"/>
  <c r="AL132" i="1"/>
  <c r="AL133" i="1"/>
  <c r="AL135" i="1"/>
  <c r="AL137" i="1"/>
  <c r="AL138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60" i="1"/>
  <c r="AL161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80" i="1"/>
  <c r="AL181" i="1"/>
  <c r="AL182" i="1"/>
  <c r="AL183" i="1"/>
  <c r="AL184" i="1"/>
  <c r="AL186" i="1"/>
  <c r="AL187" i="1"/>
  <c r="AL188" i="1"/>
  <c r="AL189" i="1"/>
  <c r="AL190" i="1"/>
  <c r="AL191" i="1"/>
  <c r="AL192" i="1"/>
  <c r="AL193" i="1"/>
  <c r="AL194" i="1"/>
  <c r="AL195" i="1"/>
  <c r="AL197" i="1"/>
  <c r="AL199" i="1"/>
  <c r="AL202" i="1"/>
  <c r="AL203" i="1"/>
  <c r="AL205" i="1"/>
  <c r="AL207" i="1"/>
  <c r="AL208" i="1"/>
  <c r="AL209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5" i="1"/>
  <c r="AL226" i="1"/>
  <c r="AL227" i="1"/>
  <c r="AL229" i="1"/>
  <c r="AL230" i="1"/>
  <c r="AL231" i="1"/>
  <c r="AL232" i="1"/>
  <c r="AL233" i="1"/>
  <c r="AL234" i="1"/>
  <c r="AL237" i="1"/>
  <c r="AL239" i="1"/>
  <c r="AL240" i="1"/>
  <c r="AL242" i="1"/>
  <c r="AL243" i="1"/>
  <c r="AL244" i="1"/>
  <c r="AL245" i="1"/>
  <c r="AL246" i="1"/>
  <c r="AL247" i="1"/>
  <c r="AL248" i="1"/>
  <c r="AL249" i="1"/>
  <c r="AL250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7" i="1"/>
  <c r="AL268" i="1"/>
  <c r="AL269" i="1"/>
  <c r="AL271" i="1"/>
  <c r="AL272" i="1"/>
  <c r="AL275" i="1"/>
  <c r="AL276" i="1"/>
  <c r="AL278" i="1"/>
  <c r="AL279" i="1"/>
  <c r="AL281" i="1"/>
  <c r="AL283" i="1"/>
  <c r="AL285" i="1"/>
  <c r="AL286" i="1"/>
  <c r="AL287" i="1"/>
  <c r="AL288" i="1"/>
  <c r="AL289" i="1"/>
  <c r="AL290" i="1"/>
  <c r="AL291" i="1"/>
  <c r="AL292" i="1"/>
  <c r="AL293" i="1"/>
  <c r="AL294" i="1"/>
  <c r="AL296" i="1"/>
  <c r="AL298" i="1"/>
  <c r="AL299" i="1"/>
  <c r="AL300" i="1"/>
  <c r="AL301" i="1"/>
  <c r="AL302" i="1"/>
  <c r="AL303" i="1"/>
  <c r="AL304" i="1"/>
  <c r="AL305" i="1"/>
  <c r="AL306" i="1"/>
  <c r="AL307" i="1"/>
  <c r="AL308" i="1"/>
  <c r="AL310" i="1"/>
  <c r="AL311" i="1"/>
  <c r="AL312" i="1"/>
  <c r="AL313" i="1"/>
  <c r="AL315" i="1"/>
  <c r="AL316" i="1"/>
  <c r="AL317" i="1"/>
  <c r="AL318" i="1"/>
  <c r="AL319" i="1"/>
  <c r="AL320" i="1"/>
  <c r="AL321" i="1"/>
  <c r="AL323" i="1"/>
  <c r="AL324" i="1"/>
  <c r="AL325" i="1"/>
  <c r="AL326" i="1"/>
  <c r="AL327" i="1"/>
  <c r="AL328" i="1"/>
  <c r="AL329" i="1"/>
  <c r="AL330" i="1"/>
  <c r="AL331" i="1"/>
  <c r="AL333" i="1"/>
  <c r="AL335" i="1"/>
  <c r="AL336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2" i="1"/>
  <c r="AL353" i="1"/>
  <c r="AL354" i="1"/>
  <c r="AL355" i="1"/>
  <c r="AL356" i="1"/>
  <c r="AL357" i="1"/>
  <c r="AL358" i="1"/>
  <c r="AL362" i="1"/>
  <c r="AL363" i="1"/>
  <c r="AL365" i="1"/>
  <c r="AL367" i="1"/>
  <c r="AL369" i="1"/>
  <c r="AL370" i="1"/>
  <c r="AL371" i="1"/>
  <c r="AL373" i="1"/>
  <c r="AL374" i="1"/>
  <c r="AL376" i="1"/>
  <c r="AL377" i="1"/>
  <c r="AL378" i="1"/>
  <c r="AL379" i="1"/>
  <c r="AL381" i="1"/>
  <c r="AL382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8" i="1"/>
  <c r="AL399" i="1"/>
  <c r="AL400" i="1"/>
  <c r="AL401" i="1"/>
  <c r="AL402" i="1"/>
  <c r="AL404" i="1"/>
  <c r="AL405" i="1"/>
  <c r="AL406" i="1"/>
  <c r="AL407" i="1"/>
  <c r="AL410" i="1"/>
  <c r="AL411" i="1"/>
  <c r="AL414" i="1"/>
  <c r="AL417" i="1"/>
  <c r="AL418" i="1"/>
  <c r="AL419" i="1"/>
  <c r="AL420" i="1"/>
  <c r="AL421" i="1"/>
  <c r="AL422" i="1"/>
  <c r="AL423" i="1"/>
  <c r="AL425" i="1"/>
  <c r="AL427" i="1"/>
  <c r="AL430" i="1"/>
  <c r="AL431" i="1"/>
  <c r="AL432" i="1"/>
  <c r="AL433" i="1"/>
  <c r="AL434" i="1"/>
  <c r="AL435" i="1"/>
  <c r="AL436" i="1"/>
  <c r="AL439" i="1"/>
  <c r="AL440" i="1"/>
  <c r="AL441" i="1"/>
  <c r="AL442" i="1"/>
  <c r="AL443" i="1"/>
  <c r="AL444" i="1"/>
  <c r="AL447" i="1"/>
  <c r="AL448" i="1"/>
  <c r="AL451" i="1"/>
  <c r="AL452" i="1"/>
  <c r="AL453" i="1"/>
  <c r="AL454" i="1"/>
  <c r="AL456" i="1"/>
  <c r="AL457" i="1"/>
  <c r="AL460" i="1"/>
  <c r="AL461" i="1"/>
  <c r="AL462" i="1"/>
  <c r="AL464" i="1"/>
  <c r="AL465" i="1"/>
  <c r="AL466" i="1"/>
  <c r="AL467" i="1"/>
  <c r="AL468" i="1"/>
  <c r="AL469" i="1"/>
  <c r="AL470" i="1"/>
  <c r="AL471" i="1"/>
  <c r="AL472" i="1"/>
  <c r="AL473" i="1"/>
  <c r="AL474" i="1"/>
  <c r="AL477" i="1"/>
  <c r="AL479" i="1"/>
  <c r="AL480" i="1"/>
  <c r="AL481" i="1"/>
  <c r="AL482" i="1"/>
  <c r="AL483" i="1"/>
  <c r="AL485" i="1"/>
  <c r="AL487" i="1"/>
  <c r="AL489" i="1"/>
  <c r="AL490" i="1"/>
  <c r="AL491" i="1"/>
  <c r="AL492" i="1"/>
  <c r="AL493" i="1"/>
  <c r="AL494" i="1"/>
  <c r="AL495" i="1"/>
  <c r="AL499" i="1"/>
  <c r="AL500" i="1"/>
  <c r="AL501" i="1"/>
  <c r="AL502" i="1"/>
  <c r="AL503" i="1"/>
  <c r="AL504" i="1"/>
  <c r="AL505" i="1"/>
  <c r="AL506" i="1"/>
  <c r="AL508" i="1"/>
  <c r="AL509" i="1"/>
  <c r="AL512" i="1"/>
  <c r="AL513" i="1"/>
  <c r="AL514" i="1"/>
  <c r="AL515" i="1"/>
  <c r="AL516" i="1"/>
  <c r="AL518" i="1"/>
  <c r="AL519" i="1"/>
  <c r="AL520" i="1"/>
  <c r="AL521" i="1"/>
  <c r="AL522" i="1"/>
  <c r="AL523" i="1"/>
  <c r="AL524" i="1"/>
  <c r="AL525" i="1"/>
  <c r="AL526" i="1"/>
  <c r="AL528" i="1"/>
  <c r="AL529" i="1"/>
  <c r="AL531" i="1"/>
  <c r="AL532" i="1"/>
  <c r="AL534" i="1"/>
  <c r="AL535" i="1"/>
  <c r="AL536" i="1"/>
  <c r="AL537" i="1"/>
  <c r="AL538" i="1"/>
  <c r="AL539" i="1"/>
  <c r="AL540" i="1"/>
  <c r="AL541" i="1"/>
  <c r="AL542" i="1"/>
  <c r="AL543" i="1"/>
  <c r="AL545" i="1"/>
  <c r="AL547" i="1"/>
  <c r="AL551" i="1"/>
  <c r="AL553" i="1"/>
  <c r="AL555" i="1"/>
  <c r="AL556" i="1"/>
  <c r="AL557" i="1"/>
  <c r="AL560" i="1"/>
  <c r="AL561" i="1"/>
  <c r="AL562" i="1"/>
  <c r="AL564" i="1"/>
  <c r="AL565" i="1"/>
  <c r="AL566" i="1"/>
  <c r="AL568" i="1"/>
  <c r="AL569" i="1"/>
  <c r="AL570" i="1"/>
  <c r="AL571" i="1"/>
  <c r="AL573" i="1"/>
  <c r="AL574" i="1"/>
  <c r="AL575" i="1"/>
  <c r="AL578" i="1"/>
  <c r="AL579" i="1"/>
  <c r="AL580" i="1"/>
  <c r="AL581" i="1"/>
  <c r="AL582" i="1"/>
  <c r="AL584" i="1"/>
  <c r="AL585" i="1"/>
  <c r="AL587" i="1"/>
  <c r="AL590" i="1"/>
  <c r="AL592" i="1"/>
  <c r="AL593" i="1"/>
  <c r="AL594" i="1"/>
  <c r="AL595" i="1"/>
  <c r="AL596" i="1"/>
  <c r="AL597" i="1"/>
  <c r="AL601" i="1"/>
  <c r="AL603" i="1"/>
  <c r="AL605" i="1"/>
  <c r="AL606" i="1"/>
  <c r="AL607" i="1"/>
  <c r="AL609" i="1"/>
  <c r="AL610" i="1"/>
  <c r="AL611" i="1"/>
  <c r="AL612" i="1"/>
  <c r="AL613" i="1"/>
  <c r="AL616" i="1"/>
  <c r="AL617" i="1"/>
  <c r="AL623" i="1"/>
  <c r="AL624" i="1"/>
  <c r="AL625" i="1"/>
  <c r="AL626" i="1"/>
  <c r="AL629" i="1"/>
  <c r="AL630" i="1"/>
  <c r="AL631" i="1"/>
  <c r="AL633" i="1"/>
  <c r="AL634" i="1"/>
  <c r="AL635" i="1"/>
  <c r="AL637" i="1"/>
  <c r="AL638" i="1"/>
  <c r="AL639" i="1"/>
  <c r="AL640" i="1"/>
  <c r="AL642" i="1"/>
  <c r="AL643" i="1"/>
  <c r="AL644" i="1"/>
  <c r="AL646" i="1"/>
  <c r="AL647" i="1"/>
  <c r="AL648" i="1"/>
  <c r="AL649" i="1"/>
  <c r="AL650" i="1"/>
  <c r="AL651" i="1"/>
  <c r="AL652" i="1"/>
  <c r="AL653" i="1"/>
  <c r="AL654" i="1"/>
  <c r="AL655" i="1"/>
  <c r="AL656" i="1"/>
  <c r="AL658" i="1"/>
  <c r="AL660" i="1"/>
  <c r="AL661" i="1"/>
  <c r="AL663" i="1"/>
  <c r="AL665" i="1"/>
  <c r="AL666" i="1"/>
  <c r="AL667" i="1"/>
  <c r="AL668" i="1"/>
  <c r="AL669" i="1"/>
  <c r="AL671" i="1"/>
  <c r="AL672" i="1"/>
  <c r="AL673" i="1"/>
  <c r="AL674" i="1"/>
  <c r="AL675" i="1"/>
  <c r="AL676" i="1"/>
  <c r="AL677" i="1"/>
  <c r="AL678" i="1"/>
  <c r="AL679" i="1"/>
  <c r="AL683" i="1"/>
  <c r="AL684" i="1"/>
  <c r="AL686" i="1"/>
  <c r="AL688" i="1"/>
  <c r="AL689" i="1"/>
  <c r="AL691" i="1"/>
  <c r="AL692" i="1"/>
  <c r="AL694" i="1"/>
  <c r="AL695" i="1"/>
  <c r="AL696" i="1"/>
  <c r="AL697" i="1"/>
  <c r="AL700" i="1"/>
  <c r="AL701" i="1"/>
  <c r="AL702" i="1"/>
  <c r="AL703" i="1"/>
  <c r="AL704" i="1"/>
  <c r="AL705" i="1"/>
  <c r="AL706" i="1"/>
  <c r="AL710" i="1"/>
  <c r="AL711" i="1"/>
  <c r="AL713" i="1"/>
  <c r="AL715" i="1"/>
  <c r="AL717" i="1"/>
  <c r="AL718" i="1"/>
  <c r="AL719" i="1"/>
  <c r="AL721" i="1"/>
  <c r="AL722" i="1"/>
  <c r="AL724" i="1"/>
  <c r="AL725" i="1"/>
  <c r="AL726" i="1"/>
  <c r="AL727" i="1"/>
  <c r="AL729" i="1"/>
  <c r="AL730" i="1"/>
  <c r="AL732" i="1"/>
  <c r="AL733" i="1"/>
  <c r="AL734" i="1"/>
  <c r="AL735" i="1"/>
  <c r="AL736" i="1"/>
  <c r="AL737" i="1"/>
  <c r="AL738" i="1"/>
  <c r="AL739" i="1"/>
  <c r="AL740" i="1"/>
  <c r="AL741" i="1"/>
  <c r="AL742" i="1"/>
  <c r="AL743" i="1"/>
  <c r="AL744" i="1"/>
  <c r="AL746" i="1"/>
  <c r="AL747" i="1"/>
  <c r="AL748" i="1"/>
  <c r="AL749" i="1"/>
  <c r="AL750" i="1"/>
  <c r="AL752" i="1"/>
  <c r="AL753" i="1"/>
  <c r="AL754" i="1"/>
  <c r="AL755" i="1"/>
  <c r="AL758" i="1"/>
  <c r="AL759" i="1"/>
  <c r="AL762" i="1"/>
  <c r="AL765" i="1"/>
  <c r="AL766" i="1"/>
  <c r="AL767" i="1"/>
  <c r="AL768" i="1"/>
  <c r="AL769" i="1"/>
  <c r="AL770" i="1"/>
  <c r="AL771" i="1"/>
  <c r="AL773" i="1"/>
  <c r="AL775" i="1"/>
  <c r="AL778" i="1"/>
  <c r="AL779" i="1"/>
  <c r="AL780" i="1"/>
  <c r="AL781" i="1"/>
  <c r="AL782" i="1"/>
  <c r="AL783" i="1"/>
  <c r="AL784" i="1"/>
  <c r="AL787" i="1"/>
  <c r="AL788" i="1"/>
  <c r="AL789" i="1"/>
  <c r="AL790" i="1"/>
  <c r="AL791" i="1"/>
  <c r="AL792" i="1"/>
  <c r="AL795" i="1"/>
  <c r="AL796" i="1"/>
  <c r="AL799" i="1"/>
  <c r="AL800" i="1"/>
  <c r="AL801" i="1"/>
  <c r="AL802" i="1"/>
  <c r="AL804" i="1"/>
  <c r="AL805" i="1"/>
  <c r="AL808" i="1"/>
  <c r="AL809" i="1"/>
  <c r="AL810" i="1"/>
  <c r="AL812" i="1"/>
  <c r="AL813" i="1"/>
  <c r="AL814" i="1"/>
  <c r="AL815" i="1"/>
  <c r="AL816" i="1"/>
  <c r="AL817" i="1"/>
  <c r="AL818" i="1"/>
  <c r="AL819" i="1"/>
  <c r="AL820" i="1"/>
  <c r="AL821" i="1"/>
  <c r="AL822" i="1"/>
  <c r="AL825" i="1"/>
  <c r="AL827" i="1"/>
  <c r="AL828" i="1"/>
  <c r="AL829" i="1"/>
  <c r="AL830" i="1"/>
  <c r="AL831" i="1"/>
  <c r="AL833" i="1"/>
  <c r="AL835" i="1"/>
  <c r="AL837" i="1"/>
  <c r="AL838" i="1"/>
  <c r="AL839" i="1"/>
  <c r="AL840" i="1"/>
  <c r="AL841" i="1"/>
  <c r="AL842" i="1"/>
  <c r="AL843" i="1"/>
  <c r="AL847" i="1"/>
  <c r="AL848" i="1"/>
  <c r="AL849" i="1"/>
  <c r="AL850" i="1"/>
  <c r="AL851" i="1"/>
  <c r="AL852" i="1"/>
  <c r="AL853" i="1"/>
  <c r="AL854" i="1"/>
  <c r="AL856" i="1"/>
  <c r="AL857" i="1"/>
  <c r="AL860" i="1"/>
  <c r="AL861" i="1"/>
  <c r="AL862" i="1"/>
  <c r="AL863" i="1"/>
  <c r="AL864" i="1"/>
  <c r="AL866" i="1"/>
  <c r="AL867" i="1"/>
  <c r="AL868" i="1"/>
  <c r="AL869" i="1"/>
  <c r="AL870" i="1"/>
  <c r="AL871" i="1"/>
  <c r="AL872" i="1"/>
  <c r="AL873" i="1"/>
  <c r="AL874" i="1"/>
  <c r="AL876" i="1"/>
  <c r="AL877" i="1"/>
  <c r="AL879" i="1"/>
  <c r="AL880" i="1"/>
  <c r="AL882" i="1"/>
  <c r="AL883" i="1"/>
  <c r="AL884" i="1"/>
  <c r="AL885" i="1"/>
  <c r="AL886" i="1"/>
  <c r="AL887" i="1"/>
  <c r="AL888" i="1"/>
  <c r="AL889" i="1"/>
  <c r="AL890" i="1"/>
  <c r="AL891" i="1"/>
  <c r="AL893" i="1"/>
  <c r="AL895" i="1"/>
  <c r="AL899" i="1"/>
  <c r="AL901" i="1"/>
  <c r="AL903" i="1"/>
  <c r="AL904" i="1"/>
  <c r="AL905" i="1"/>
  <c r="AL908" i="1"/>
  <c r="AL909" i="1"/>
  <c r="AL910" i="1"/>
  <c r="AL912" i="1"/>
  <c r="AL913" i="1"/>
  <c r="AL914" i="1"/>
  <c r="AL916" i="1"/>
  <c r="AL917" i="1"/>
  <c r="AL918" i="1"/>
  <c r="AL919" i="1"/>
  <c r="AL921" i="1"/>
  <c r="AL922" i="1"/>
  <c r="AL923" i="1"/>
  <c r="AL926" i="1"/>
  <c r="AL927" i="1"/>
  <c r="AL928" i="1"/>
  <c r="AL929" i="1"/>
  <c r="AL930" i="1"/>
  <c r="AL932" i="1"/>
  <c r="AL933" i="1"/>
  <c r="AL935" i="1"/>
  <c r="AL938" i="1"/>
  <c r="AL940" i="1"/>
  <c r="AL941" i="1"/>
  <c r="AL942" i="1"/>
  <c r="AL943" i="1"/>
  <c r="AL944" i="1"/>
  <c r="AL945" i="1"/>
  <c r="AL949" i="1"/>
  <c r="AL951" i="1"/>
  <c r="AL953" i="1"/>
  <c r="AL954" i="1"/>
  <c r="AL955" i="1"/>
  <c r="AL957" i="1"/>
  <c r="AL958" i="1"/>
  <c r="AL959" i="1"/>
  <c r="AL960" i="1"/>
  <c r="AL961" i="1"/>
  <c r="AL964" i="1"/>
  <c r="AL965" i="1"/>
  <c r="AL971" i="1"/>
  <c r="AL972" i="1"/>
  <c r="AL973" i="1"/>
  <c r="AL974" i="1"/>
  <c r="AL977" i="1"/>
  <c r="AL978" i="1"/>
  <c r="AL979" i="1"/>
  <c r="AL981" i="1"/>
  <c r="AL982" i="1"/>
  <c r="AL983" i="1"/>
  <c r="AL985" i="1"/>
  <c r="AL986" i="1"/>
  <c r="AL987" i="1"/>
  <c r="AL988" i="1"/>
  <c r="AL990" i="1"/>
  <c r="AL991" i="1"/>
  <c r="AL992" i="1"/>
  <c r="AL994" i="1"/>
  <c r="AL995" i="1"/>
  <c r="AL996" i="1"/>
  <c r="AL997" i="1"/>
  <c r="AL998" i="1"/>
  <c r="AL999" i="1"/>
  <c r="AL1000" i="1"/>
  <c r="AL1001" i="1"/>
  <c r="AL1002" i="1"/>
  <c r="AL1003" i="1"/>
  <c r="AL1004" i="1"/>
  <c r="AL1006" i="1"/>
  <c r="AL1008" i="1"/>
  <c r="AL1009" i="1"/>
  <c r="AL1011" i="1"/>
  <c r="AL1013" i="1"/>
  <c r="AL1014" i="1"/>
  <c r="AL1015" i="1"/>
  <c r="AL1016" i="1"/>
  <c r="AL1017" i="1"/>
  <c r="AL1019" i="1"/>
  <c r="AL1020" i="1"/>
  <c r="AL1021" i="1"/>
  <c r="AL1022" i="1"/>
  <c r="AL1023" i="1"/>
  <c r="AL1024" i="1"/>
  <c r="AL1025" i="1"/>
  <c r="AL1026" i="1"/>
  <c r="AL1027" i="1"/>
  <c r="AL1031" i="1"/>
  <c r="AL1032" i="1"/>
  <c r="AL1034" i="1"/>
  <c r="AL1036" i="1"/>
  <c r="AL1037" i="1"/>
  <c r="AL1039" i="1"/>
  <c r="AL1040" i="1"/>
  <c r="AL1042" i="1"/>
  <c r="AL1043" i="1"/>
  <c r="AL1044" i="1"/>
  <c r="AL1045" i="1"/>
  <c r="AL1048" i="1"/>
  <c r="AL1049" i="1"/>
  <c r="AL1050" i="1"/>
  <c r="AL1051" i="1"/>
  <c r="AL1052" i="1"/>
  <c r="AL1053" i="1"/>
  <c r="AL1054" i="1"/>
  <c r="AL1058" i="1"/>
  <c r="AL1059" i="1"/>
  <c r="AL1061" i="1"/>
  <c r="AL1063" i="1"/>
  <c r="AL1065" i="1"/>
  <c r="AL1066" i="1"/>
  <c r="AL1067" i="1"/>
  <c r="AL1069" i="1"/>
  <c r="AL1070" i="1"/>
  <c r="AL1072" i="1"/>
  <c r="AL1073" i="1"/>
  <c r="AL1074" i="1"/>
  <c r="AL1075" i="1"/>
  <c r="AL1077" i="1"/>
  <c r="AL1078" i="1"/>
  <c r="AL1080" i="1"/>
  <c r="AL1081" i="1"/>
  <c r="AL1082" i="1"/>
  <c r="AL1083" i="1"/>
  <c r="AL1084" i="1"/>
  <c r="AL1085" i="1"/>
  <c r="AL1086" i="1"/>
  <c r="AL1087" i="1"/>
  <c r="AL1088" i="1"/>
  <c r="AL1089" i="1"/>
  <c r="AL1090" i="1"/>
  <c r="AL1091" i="1"/>
  <c r="AL1092" i="1"/>
  <c r="AL1094" i="1"/>
  <c r="AL1095" i="1"/>
  <c r="AL1096" i="1"/>
  <c r="AL1097" i="1"/>
  <c r="AL1098" i="1"/>
  <c r="AL1100" i="1"/>
  <c r="AL1101" i="1"/>
  <c r="AL1102" i="1"/>
  <c r="AL1103" i="1"/>
  <c r="AL1106" i="1"/>
  <c r="AL1107" i="1"/>
  <c r="AL1110" i="1"/>
  <c r="AL1113" i="1"/>
  <c r="AL1114" i="1"/>
  <c r="AL1115" i="1"/>
  <c r="AL1116" i="1"/>
  <c r="AL1117" i="1"/>
  <c r="AL1118" i="1"/>
  <c r="AL1119" i="1"/>
  <c r="AL1121" i="1"/>
  <c r="AL1123" i="1"/>
  <c r="AL1126" i="1"/>
  <c r="AL1127" i="1"/>
  <c r="AL1128" i="1"/>
  <c r="AL1129" i="1"/>
  <c r="AL1130" i="1"/>
  <c r="AL1131" i="1"/>
  <c r="AL1132" i="1"/>
  <c r="AL1135" i="1"/>
  <c r="AL1136" i="1"/>
  <c r="AL1137" i="1"/>
  <c r="AL1138" i="1"/>
  <c r="AL1139" i="1"/>
  <c r="AL1140" i="1"/>
  <c r="AL1143" i="1"/>
  <c r="AL1144" i="1"/>
  <c r="AL1147" i="1"/>
  <c r="AL1148" i="1"/>
  <c r="AL1149" i="1"/>
  <c r="AL1150" i="1"/>
  <c r="AL1152" i="1"/>
  <c r="AL1153" i="1"/>
  <c r="AL1156" i="1"/>
  <c r="AL1157" i="1"/>
  <c r="AL1158" i="1"/>
  <c r="AL1160" i="1"/>
  <c r="AL1161" i="1"/>
  <c r="AL1162" i="1"/>
  <c r="AL1163" i="1"/>
  <c r="AL1164" i="1"/>
  <c r="AL1165" i="1"/>
  <c r="AL1166" i="1"/>
  <c r="AL1167" i="1"/>
  <c r="AL1168" i="1"/>
  <c r="AL1169" i="1"/>
  <c r="AL1170" i="1"/>
  <c r="AL1173" i="1"/>
  <c r="AL1175" i="1"/>
  <c r="AL1176" i="1"/>
  <c r="AL1177" i="1"/>
  <c r="AL1178" i="1"/>
  <c r="AL1179" i="1"/>
  <c r="AL1181" i="1"/>
  <c r="AL1183" i="1"/>
  <c r="AL1185" i="1"/>
  <c r="AL1186" i="1"/>
  <c r="AL1187" i="1"/>
  <c r="AL1188" i="1"/>
  <c r="AL1189" i="1"/>
  <c r="AL1190" i="1"/>
  <c r="AL1191" i="1"/>
  <c r="AL1195" i="1"/>
  <c r="AL1196" i="1"/>
  <c r="AL1197" i="1"/>
  <c r="AL1198" i="1"/>
  <c r="AL1199" i="1"/>
  <c r="AL1200" i="1"/>
  <c r="AL1201" i="1"/>
  <c r="AL1202" i="1"/>
  <c r="AL1204" i="1"/>
  <c r="AL1205" i="1"/>
  <c r="AL1208" i="1"/>
  <c r="AL1209" i="1"/>
  <c r="AL1210" i="1"/>
  <c r="AL1211" i="1"/>
  <c r="AL1212" i="1"/>
  <c r="AL1214" i="1"/>
  <c r="AL1215" i="1"/>
  <c r="AL1216" i="1"/>
  <c r="AL1217" i="1"/>
  <c r="AL1218" i="1"/>
  <c r="AL1219" i="1"/>
  <c r="AL1220" i="1"/>
  <c r="AL1221" i="1"/>
  <c r="AL1222" i="1"/>
  <c r="AL1224" i="1"/>
  <c r="AL1225" i="1"/>
  <c r="AL1227" i="1"/>
  <c r="AL1228" i="1"/>
  <c r="AL1230" i="1"/>
  <c r="AL1231" i="1"/>
  <c r="AL1232" i="1"/>
  <c r="AL1233" i="1"/>
  <c r="AL1234" i="1"/>
  <c r="AL1235" i="1"/>
  <c r="AL1236" i="1"/>
  <c r="AL1237" i="1"/>
  <c r="AL1238" i="1"/>
  <c r="AL1239" i="1"/>
  <c r="AL1241" i="1"/>
  <c r="AL1243" i="1"/>
  <c r="AL1247" i="1"/>
  <c r="AL1249" i="1"/>
  <c r="AL1251" i="1"/>
  <c r="AL1252" i="1"/>
  <c r="AL1253" i="1"/>
  <c r="AL1256" i="1"/>
  <c r="AL1257" i="1"/>
  <c r="AL1258" i="1"/>
  <c r="AL1260" i="1"/>
  <c r="AL1261" i="1"/>
  <c r="AL1262" i="1"/>
  <c r="AL1264" i="1"/>
  <c r="AL1265" i="1"/>
  <c r="AL1266" i="1"/>
  <c r="AL1267" i="1"/>
  <c r="AL1269" i="1"/>
  <c r="AL1270" i="1"/>
  <c r="AL1271" i="1"/>
  <c r="AL1274" i="1"/>
  <c r="AL1275" i="1"/>
  <c r="AL1276" i="1"/>
  <c r="AL1277" i="1"/>
  <c r="AL1278" i="1"/>
  <c r="AL1280" i="1"/>
  <c r="AL1281" i="1"/>
  <c r="AL1283" i="1"/>
  <c r="AL1286" i="1"/>
  <c r="AL1288" i="1"/>
  <c r="AL1289" i="1"/>
  <c r="AL1290" i="1"/>
  <c r="AL1291" i="1"/>
  <c r="AL1292" i="1"/>
  <c r="AL1293" i="1"/>
  <c r="AL1297" i="1"/>
  <c r="AL1299" i="1"/>
  <c r="AL1301" i="1"/>
  <c r="AL1302" i="1"/>
  <c r="AL1303" i="1"/>
  <c r="AL1305" i="1"/>
  <c r="AL1306" i="1"/>
  <c r="AL1307" i="1"/>
  <c r="AL1308" i="1"/>
  <c r="AL1309" i="1"/>
  <c r="AL1312" i="1"/>
  <c r="AL1313" i="1"/>
  <c r="AL1319" i="1"/>
  <c r="AL1320" i="1"/>
  <c r="AL1321" i="1"/>
  <c r="AL1322" i="1"/>
  <c r="AL1325" i="1"/>
  <c r="AL1326" i="1"/>
  <c r="AL1327" i="1"/>
  <c r="AL1329" i="1"/>
  <c r="AL1330" i="1"/>
  <c r="AL1331" i="1"/>
  <c r="AL1333" i="1"/>
  <c r="AL1334" i="1"/>
  <c r="AL1335" i="1"/>
  <c r="AL1336" i="1"/>
  <c r="AL1338" i="1"/>
  <c r="AL1339" i="1"/>
  <c r="AL1340" i="1"/>
  <c r="AL1342" i="1"/>
  <c r="AL1343" i="1"/>
  <c r="AL1344" i="1"/>
  <c r="AL1345" i="1"/>
  <c r="AL1346" i="1"/>
  <c r="AL1347" i="1"/>
  <c r="AL1348" i="1"/>
  <c r="AL1349" i="1"/>
  <c r="AL1350" i="1"/>
  <c r="AL1351" i="1"/>
  <c r="AL1352" i="1"/>
  <c r="AL1354" i="1"/>
  <c r="AL1356" i="1"/>
  <c r="AL1357" i="1"/>
  <c r="AL1359" i="1"/>
  <c r="AL1361" i="1"/>
  <c r="AL1362" i="1"/>
  <c r="AL1363" i="1"/>
  <c r="AL1364" i="1"/>
  <c r="AL1365" i="1"/>
  <c r="AL1367" i="1"/>
  <c r="AL1368" i="1"/>
  <c r="AL1369" i="1"/>
  <c r="AL1370" i="1"/>
  <c r="AL1371" i="1"/>
  <c r="AL1372" i="1"/>
  <c r="AL1373" i="1"/>
  <c r="AL1374" i="1"/>
  <c r="AL1375" i="1"/>
  <c r="AL1379" i="1"/>
  <c r="AL1380" i="1"/>
  <c r="AL1382" i="1"/>
  <c r="AL1384" i="1"/>
  <c r="AL1385" i="1"/>
  <c r="AL1387" i="1"/>
  <c r="AL1388" i="1"/>
  <c r="AL1390" i="1"/>
  <c r="AL1391" i="1"/>
  <c r="AL1392" i="1"/>
  <c r="AL1393" i="1"/>
  <c r="AL1396" i="1"/>
  <c r="AL1397" i="1"/>
  <c r="AL1398" i="1"/>
  <c r="AL1399" i="1"/>
  <c r="AL1400" i="1"/>
  <c r="AL1401" i="1"/>
  <c r="AL1402" i="1"/>
  <c r="AL1406" i="1"/>
  <c r="AL1407" i="1"/>
  <c r="AL1409" i="1"/>
  <c r="AL1411" i="1"/>
  <c r="AL1413" i="1"/>
  <c r="AL1414" i="1"/>
  <c r="AL1415" i="1"/>
  <c r="AL1417" i="1"/>
  <c r="AL1418" i="1"/>
  <c r="AL1420" i="1"/>
  <c r="AL1421" i="1"/>
  <c r="AL1422" i="1"/>
  <c r="AL1423" i="1"/>
  <c r="AL1425" i="1"/>
  <c r="AL1426" i="1"/>
  <c r="AL1428" i="1"/>
  <c r="AL1429" i="1"/>
  <c r="AL1430" i="1"/>
  <c r="AL1431" i="1"/>
  <c r="AL1432" i="1"/>
  <c r="AL1433" i="1"/>
  <c r="AL1434" i="1"/>
  <c r="AL1435" i="1"/>
  <c r="AL1436" i="1"/>
  <c r="AL1437" i="1"/>
  <c r="AL1438" i="1"/>
  <c r="AL1439" i="1"/>
  <c r="AL1440" i="1"/>
  <c r="AL1442" i="1"/>
  <c r="AL1443" i="1"/>
  <c r="AL1444" i="1"/>
  <c r="AL1445" i="1"/>
  <c r="AL1446" i="1"/>
  <c r="AL1448" i="1"/>
  <c r="AL1449" i="1"/>
  <c r="AL1450" i="1"/>
  <c r="AL1451" i="1"/>
  <c r="AL1454" i="1"/>
  <c r="AL1455" i="1"/>
  <c r="AL1458" i="1"/>
  <c r="AL1461" i="1"/>
  <c r="AL1462" i="1"/>
  <c r="AL1463" i="1"/>
  <c r="AL1464" i="1"/>
  <c r="AL1465" i="1"/>
  <c r="AL1466" i="1"/>
  <c r="AL1467" i="1"/>
  <c r="AL1469" i="1"/>
  <c r="AL1471" i="1"/>
  <c r="AL1474" i="1"/>
  <c r="AL1475" i="1"/>
  <c r="AL1476" i="1"/>
  <c r="AL1477" i="1"/>
  <c r="AL1478" i="1"/>
  <c r="AL1479" i="1"/>
  <c r="AL1480" i="1"/>
  <c r="AL1483" i="1"/>
  <c r="AL1484" i="1"/>
  <c r="AL1485" i="1"/>
  <c r="AL1486" i="1"/>
  <c r="AL1487" i="1"/>
  <c r="AL1488" i="1"/>
  <c r="AL1491" i="1"/>
  <c r="AL1492" i="1"/>
  <c r="AL1495" i="1"/>
  <c r="AL1496" i="1"/>
  <c r="AL1497" i="1"/>
  <c r="AL1498" i="1"/>
  <c r="AL1500" i="1"/>
  <c r="AL1501" i="1"/>
  <c r="AL1504" i="1"/>
  <c r="AL1505" i="1"/>
  <c r="AL1506" i="1"/>
  <c r="AL1508" i="1"/>
  <c r="AL1509" i="1"/>
  <c r="AL1510" i="1"/>
  <c r="AL1511" i="1"/>
  <c r="AL1512" i="1"/>
  <c r="AL1513" i="1"/>
  <c r="AL1514" i="1"/>
  <c r="AL1515" i="1"/>
  <c r="AL1516" i="1"/>
  <c r="AL1517" i="1"/>
  <c r="AL1518" i="1"/>
  <c r="AL1521" i="1"/>
  <c r="AL1523" i="1"/>
  <c r="AL1524" i="1"/>
  <c r="AL1525" i="1"/>
  <c r="AL1526" i="1"/>
  <c r="AL1527" i="1"/>
  <c r="AL1529" i="1"/>
  <c r="AL1531" i="1"/>
  <c r="AL1533" i="1"/>
  <c r="AL1534" i="1"/>
  <c r="AL1535" i="1"/>
  <c r="AL1536" i="1"/>
  <c r="AL1537" i="1"/>
  <c r="AL1538" i="1"/>
  <c r="AL1539" i="1"/>
  <c r="AL1543" i="1"/>
  <c r="AL1544" i="1"/>
  <c r="AL1545" i="1"/>
  <c r="AL1546" i="1"/>
  <c r="AL1547" i="1"/>
  <c r="AL1548" i="1"/>
  <c r="AL1549" i="1"/>
  <c r="AL1550" i="1"/>
  <c r="AL1552" i="1"/>
  <c r="AL1553" i="1"/>
  <c r="AL1556" i="1"/>
  <c r="AL1557" i="1"/>
  <c r="AL1558" i="1"/>
  <c r="AL1559" i="1"/>
  <c r="AL1560" i="1"/>
  <c r="AL1562" i="1"/>
  <c r="AL1563" i="1"/>
  <c r="AL1564" i="1"/>
  <c r="AL1565" i="1"/>
  <c r="AL1566" i="1"/>
  <c r="AL1567" i="1"/>
  <c r="AL1568" i="1"/>
  <c r="AL1569" i="1"/>
  <c r="AL1570" i="1"/>
  <c r="AL1572" i="1"/>
  <c r="AL1573" i="1"/>
  <c r="AL1575" i="1"/>
  <c r="AL1576" i="1"/>
  <c r="AL1578" i="1"/>
  <c r="AL1579" i="1"/>
  <c r="AL1580" i="1"/>
  <c r="AL1581" i="1"/>
  <c r="AL1582" i="1"/>
  <c r="AL1583" i="1"/>
  <c r="AL1584" i="1"/>
  <c r="AL1585" i="1"/>
  <c r="AL1586" i="1"/>
  <c r="AL1587" i="1"/>
  <c r="AL1589" i="1"/>
  <c r="AL1591" i="1"/>
  <c r="AL1595" i="1"/>
  <c r="AL1597" i="1"/>
  <c r="AL1599" i="1"/>
  <c r="AL1600" i="1"/>
  <c r="AL1601" i="1"/>
  <c r="AL1604" i="1"/>
  <c r="AL1605" i="1"/>
  <c r="AL1606" i="1"/>
  <c r="AL1608" i="1"/>
  <c r="AL1609" i="1"/>
  <c r="AL1610" i="1"/>
  <c r="AL1612" i="1"/>
  <c r="AL1613" i="1"/>
  <c r="AL1614" i="1"/>
  <c r="AL1615" i="1"/>
  <c r="AL1617" i="1"/>
  <c r="AL1618" i="1"/>
  <c r="AL1619" i="1"/>
  <c r="AL1622" i="1"/>
  <c r="AL1623" i="1"/>
  <c r="AL1624" i="1"/>
  <c r="AL1625" i="1"/>
  <c r="AL1626" i="1"/>
  <c r="AL1628" i="1"/>
  <c r="AL1629" i="1"/>
  <c r="AL1631" i="1"/>
  <c r="AL1634" i="1"/>
  <c r="AL1636" i="1"/>
  <c r="AL1637" i="1"/>
  <c r="AL1638" i="1"/>
  <c r="AL1639" i="1"/>
  <c r="AL1640" i="1"/>
  <c r="AL1641" i="1"/>
  <c r="AL1645" i="1"/>
  <c r="AL1647" i="1"/>
  <c r="AL1649" i="1"/>
  <c r="AL1650" i="1"/>
  <c r="AL1651" i="1"/>
  <c r="AL1653" i="1"/>
  <c r="AL1654" i="1"/>
  <c r="AL1655" i="1"/>
  <c r="AL1656" i="1"/>
  <c r="AL1657" i="1"/>
  <c r="AL1660" i="1"/>
  <c r="AL1661" i="1"/>
  <c r="AL1667" i="1"/>
  <c r="AL1668" i="1"/>
  <c r="AL1669" i="1"/>
  <c r="AL1670" i="1"/>
  <c r="AL1673" i="1"/>
  <c r="AL1674" i="1"/>
  <c r="AL1675" i="1"/>
  <c r="AL1677" i="1"/>
  <c r="AL1678" i="1"/>
  <c r="AL1679" i="1"/>
  <c r="AL1681" i="1"/>
  <c r="AL1682" i="1"/>
  <c r="AL1683" i="1"/>
  <c r="AL1684" i="1"/>
  <c r="AL1686" i="1"/>
  <c r="AL1687" i="1"/>
  <c r="AL1688" i="1"/>
  <c r="AL1690" i="1"/>
  <c r="AL1691" i="1"/>
  <c r="AL1692" i="1"/>
  <c r="AL1693" i="1"/>
  <c r="AL1694" i="1"/>
  <c r="AL1695" i="1"/>
  <c r="AL1696" i="1"/>
  <c r="AL1697" i="1"/>
  <c r="AL1698" i="1"/>
  <c r="AL1699" i="1"/>
  <c r="AL1700" i="1"/>
  <c r="AL1702" i="1"/>
  <c r="AL1704" i="1"/>
  <c r="AL1705" i="1"/>
  <c r="AL1707" i="1"/>
  <c r="AL1709" i="1"/>
  <c r="AL1710" i="1"/>
  <c r="AL1711" i="1"/>
  <c r="AL1712" i="1"/>
  <c r="AL1713" i="1"/>
  <c r="AL1715" i="1"/>
  <c r="AL1716" i="1"/>
  <c r="AL1717" i="1"/>
  <c r="AL1718" i="1"/>
  <c r="AL1719" i="1"/>
  <c r="AL1720" i="1"/>
  <c r="AL1721" i="1"/>
  <c r="AL1722" i="1"/>
  <c r="AL1723" i="1"/>
  <c r="AL1727" i="1"/>
  <c r="AL1728" i="1"/>
  <c r="AL1730" i="1"/>
  <c r="AL1732" i="1"/>
  <c r="AL1733" i="1"/>
  <c r="AL1735" i="1"/>
  <c r="AL1736" i="1"/>
  <c r="AL1738" i="1"/>
  <c r="AL1739" i="1"/>
  <c r="AL1740" i="1"/>
  <c r="AL1741" i="1"/>
  <c r="AL1744" i="1"/>
  <c r="AL1745" i="1"/>
  <c r="AL1746" i="1"/>
  <c r="AL1747" i="1"/>
  <c r="AL1748" i="1"/>
  <c r="AL1749" i="1"/>
  <c r="AL1750" i="1"/>
  <c r="AL1754" i="1"/>
  <c r="AL1755" i="1"/>
  <c r="AL1757" i="1"/>
  <c r="AL1759" i="1"/>
  <c r="AL1761" i="1"/>
  <c r="AL1762" i="1"/>
  <c r="AL1763" i="1"/>
  <c r="AL1765" i="1"/>
  <c r="AL1766" i="1"/>
  <c r="AL1768" i="1"/>
  <c r="AL1769" i="1"/>
  <c r="AL1770" i="1"/>
  <c r="AL1771" i="1"/>
  <c r="AL1773" i="1"/>
  <c r="AL1774" i="1"/>
  <c r="AL1776" i="1"/>
  <c r="AL1777" i="1"/>
  <c r="AL1778" i="1"/>
  <c r="AL1779" i="1"/>
  <c r="AL1780" i="1"/>
  <c r="AL1781" i="1"/>
  <c r="AL1782" i="1"/>
  <c r="AL1783" i="1"/>
  <c r="AL1784" i="1"/>
  <c r="AL1785" i="1"/>
  <c r="AL1786" i="1"/>
  <c r="AL1787" i="1"/>
  <c r="AL1788" i="1"/>
  <c r="AL1790" i="1"/>
  <c r="AL1791" i="1"/>
  <c r="AL1792" i="1"/>
  <c r="AL1793" i="1"/>
  <c r="AL1794" i="1"/>
  <c r="AL1796" i="1"/>
  <c r="AL1797" i="1"/>
  <c r="AL1798" i="1"/>
  <c r="AL1799" i="1"/>
  <c r="AL1802" i="1"/>
  <c r="AL1803" i="1"/>
  <c r="AL1806" i="1"/>
  <c r="AL1809" i="1"/>
  <c r="AL1810" i="1"/>
  <c r="AL1811" i="1"/>
  <c r="AL1812" i="1"/>
  <c r="AL1813" i="1"/>
  <c r="AL1814" i="1"/>
  <c r="AL1815" i="1"/>
  <c r="AL1817" i="1"/>
  <c r="AL1819" i="1"/>
  <c r="AL1822" i="1"/>
  <c r="AL1823" i="1"/>
  <c r="AL1824" i="1"/>
  <c r="AL1825" i="1"/>
  <c r="AL1826" i="1"/>
  <c r="AL1827" i="1"/>
  <c r="AL1828" i="1"/>
  <c r="AL1831" i="1"/>
  <c r="AL1832" i="1"/>
  <c r="AL1833" i="1"/>
  <c r="AL1834" i="1"/>
  <c r="AL1835" i="1"/>
  <c r="AL1836" i="1"/>
  <c r="AL1839" i="1"/>
  <c r="AL1840" i="1"/>
  <c r="AL1843" i="1"/>
  <c r="AL1844" i="1"/>
  <c r="AL1845" i="1"/>
  <c r="AL1846" i="1"/>
  <c r="AL1848" i="1"/>
  <c r="AL1849" i="1"/>
  <c r="AL1852" i="1"/>
  <c r="AL1853" i="1"/>
  <c r="AL1854" i="1"/>
  <c r="AL1856" i="1"/>
  <c r="AL1857" i="1"/>
  <c r="AL1858" i="1"/>
  <c r="AL1859" i="1"/>
  <c r="AL1860" i="1"/>
  <c r="AL1861" i="1"/>
  <c r="AL1862" i="1"/>
  <c r="AL1863" i="1"/>
  <c r="AL1864" i="1"/>
  <c r="AL1865" i="1"/>
  <c r="AL1866" i="1"/>
  <c r="AL1869" i="1"/>
  <c r="AL1871" i="1"/>
  <c r="AL1872" i="1"/>
  <c r="AL1873" i="1"/>
  <c r="AL1874" i="1"/>
  <c r="AL1875" i="1"/>
  <c r="AL1877" i="1"/>
  <c r="AL1879" i="1"/>
  <c r="AL1881" i="1"/>
  <c r="AL1882" i="1"/>
  <c r="AL1883" i="1"/>
  <c r="AL1884" i="1"/>
  <c r="AL1885" i="1"/>
  <c r="AL1886" i="1"/>
  <c r="AL1887" i="1"/>
  <c r="AL1891" i="1"/>
  <c r="AL1892" i="1"/>
  <c r="AL1893" i="1"/>
  <c r="AL1894" i="1"/>
  <c r="AL1895" i="1"/>
  <c r="AL1896" i="1"/>
  <c r="AL1897" i="1"/>
  <c r="AL1898" i="1"/>
  <c r="AL1900" i="1"/>
  <c r="AL1901" i="1"/>
  <c r="AL1904" i="1"/>
  <c r="AL1905" i="1"/>
  <c r="AL1906" i="1"/>
  <c r="AL1907" i="1"/>
  <c r="AL1908" i="1"/>
  <c r="AL1910" i="1"/>
  <c r="AL1911" i="1"/>
  <c r="AL1912" i="1"/>
  <c r="AL1913" i="1"/>
  <c r="AL1914" i="1"/>
  <c r="AL1915" i="1"/>
  <c r="AL1916" i="1"/>
  <c r="AL1917" i="1"/>
  <c r="AL1918" i="1"/>
  <c r="AL1920" i="1"/>
  <c r="AL1921" i="1"/>
  <c r="AL1923" i="1"/>
  <c r="AL1924" i="1"/>
  <c r="AL1926" i="1"/>
  <c r="AL1927" i="1"/>
  <c r="AL1928" i="1"/>
  <c r="AL1929" i="1"/>
  <c r="AL1930" i="1"/>
  <c r="AL1931" i="1"/>
  <c r="AL1932" i="1"/>
  <c r="AL1933" i="1"/>
  <c r="AL1934" i="1"/>
  <c r="AL1935" i="1"/>
  <c r="AL1937" i="1"/>
  <c r="AL1939" i="1"/>
  <c r="AL1943" i="1"/>
  <c r="AL1945" i="1"/>
  <c r="AL1947" i="1"/>
  <c r="AL1948" i="1"/>
  <c r="AL1949" i="1"/>
  <c r="AL1952" i="1"/>
  <c r="AL1953" i="1"/>
  <c r="AL1954" i="1"/>
  <c r="AL1956" i="1"/>
  <c r="AL1957" i="1"/>
  <c r="AL1958" i="1"/>
  <c r="AL1960" i="1"/>
  <c r="AL1961" i="1"/>
  <c r="AL1962" i="1"/>
  <c r="AL1963" i="1"/>
  <c r="AL1965" i="1"/>
  <c r="AL1966" i="1"/>
  <c r="AL1967" i="1"/>
  <c r="AL1970" i="1"/>
  <c r="AL1971" i="1"/>
  <c r="AL1972" i="1"/>
  <c r="AL1973" i="1"/>
  <c r="AL1974" i="1"/>
  <c r="AL1976" i="1"/>
  <c r="AL1977" i="1"/>
  <c r="AL1979" i="1"/>
  <c r="AL1982" i="1"/>
  <c r="AL1984" i="1"/>
  <c r="AL1985" i="1"/>
  <c r="AL1986" i="1"/>
  <c r="AL1987" i="1"/>
  <c r="AL1988" i="1"/>
  <c r="AL1989" i="1"/>
  <c r="AL1993" i="1"/>
  <c r="AL1995" i="1"/>
  <c r="AL1997" i="1"/>
  <c r="AL1998" i="1"/>
  <c r="AL1999" i="1"/>
  <c r="AL2001" i="1"/>
  <c r="AL2002" i="1"/>
  <c r="AL2003" i="1"/>
  <c r="AL2004" i="1"/>
  <c r="AL2005" i="1"/>
  <c r="AL2008" i="1"/>
  <c r="AL2009" i="1"/>
  <c r="AL2015" i="1"/>
  <c r="AL2016" i="1"/>
  <c r="AL2017" i="1"/>
  <c r="AL2018" i="1"/>
  <c r="AL2021" i="1"/>
  <c r="AL2022" i="1"/>
  <c r="AL2023" i="1"/>
  <c r="AL2025" i="1"/>
  <c r="AL2026" i="1"/>
  <c r="AL2027" i="1"/>
  <c r="AL2029" i="1"/>
  <c r="AL2030" i="1"/>
  <c r="AL2031" i="1"/>
  <c r="AL2032" i="1"/>
  <c r="AL2034" i="1"/>
  <c r="AL2035" i="1"/>
  <c r="AL2036" i="1"/>
  <c r="AL2038" i="1"/>
  <c r="AL2039" i="1"/>
  <c r="AL2040" i="1"/>
  <c r="AL2041" i="1"/>
  <c r="AL2042" i="1"/>
  <c r="AL2043" i="1"/>
  <c r="AL2044" i="1"/>
  <c r="AL2045" i="1"/>
  <c r="AL2046" i="1"/>
  <c r="AL2047" i="1"/>
  <c r="AL2048" i="1"/>
  <c r="AL2050" i="1"/>
  <c r="AL2052" i="1"/>
  <c r="AL2053" i="1"/>
  <c r="AL2055" i="1"/>
  <c r="AL2057" i="1"/>
  <c r="AL2058" i="1"/>
  <c r="AL2059" i="1"/>
  <c r="AL2060" i="1"/>
  <c r="AL2061" i="1"/>
  <c r="AL2063" i="1"/>
  <c r="AL2064" i="1"/>
  <c r="AL2065" i="1"/>
  <c r="AL2066" i="1"/>
  <c r="AL2067" i="1"/>
  <c r="AL2068" i="1"/>
  <c r="AL2069" i="1"/>
  <c r="AL2070" i="1"/>
  <c r="AL2071" i="1"/>
  <c r="AL2075" i="1"/>
  <c r="AL2076" i="1"/>
  <c r="AL2078" i="1"/>
  <c r="AL2080" i="1"/>
  <c r="AL2081" i="1"/>
  <c r="AL2083" i="1"/>
  <c r="AL2084" i="1"/>
  <c r="AL2086" i="1"/>
  <c r="AL2087" i="1"/>
  <c r="AL2088" i="1"/>
  <c r="AL2089" i="1"/>
  <c r="AL2092" i="1"/>
  <c r="AL2093" i="1"/>
  <c r="AL2094" i="1"/>
  <c r="AL2095" i="1"/>
  <c r="AL2096" i="1"/>
  <c r="AL2097" i="1"/>
  <c r="AL2098" i="1"/>
  <c r="AL2102" i="1"/>
  <c r="AL2103" i="1"/>
  <c r="AL2105" i="1"/>
  <c r="AL2107" i="1"/>
  <c r="AL2109" i="1"/>
  <c r="AL2110" i="1"/>
  <c r="AL2111" i="1"/>
  <c r="AL2113" i="1"/>
  <c r="AL2114" i="1"/>
  <c r="AL2116" i="1"/>
  <c r="AL2117" i="1"/>
  <c r="AL2118" i="1"/>
  <c r="AL2119" i="1"/>
  <c r="AL2121" i="1"/>
  <c r="AL2122" i="1"/>
  <c r="AL2124" i="1"/>
  <c r="AL2125" i="1"/>
  <c r="AL2126" i="1"/>
  <c r="AL2127" i="1"/>
  <c r="AL2128" i="1"/>
  <c r="AL2129" i="1"/>
  <c r="AL2130" i="1"/>
  <c r="AL2131" i="1"/>
  <c r="AL2132" i="1"/>
  <c r="AL2133" i="1"/>
  <c r="AL2134" i="1"/>
  <c r="AL2135" i="1"/>
  <c r="AL2136" i="1"/>
  <c r="AL2138" i="1"/>
  <c r="AL2139" i="1"/>
  <c r="AL2140" i="1"/>
  <c r="AL2141" i="1"/>
  <c r="AL2142" i="1"/>
  <c r="AL2144" i="1"/>
  <c r="AL2145" i="1"/>
  <c r="AL2146" i="1"/>
  <c r="AL2147" i="1"/>
  <c r="AL2150" i="1"/>
  <c r="AL2151" i="1"/>
  <c r="AL2154" i="1"/>
  <c r="AL2157" i="1"/>
  <c r="AL2158" i="1"/>
  <c r="AL2159" i="1"/>
  <c r="AL2160" i="1"/>
  <c r="AL2161" i="1"/>
  <c r="AL2162" i="1"/>
  <c r="AL2163" i="1"/>
  <c r="AL2165" i="1"/>
  <c r="AL2167" i="1"/>
  <c r="AL2170" i="1"/>
  <c r="AL2171" i="1"/>
  <c r="AL2172" i="1"/>
  <c r="AL2173" i="1"/>
  <c r="AL2174" i="1"/>
  <c r="AL2175" i="1"/>
  <c r="AL2176" i="1"/>
  <c r="AL2179" i="1"/>
  <c r="AL2180" i="1"/>
  <c r="AL2181" i="1"/>
  <c r="AL2182" i="1"/>
  <c r="AL2183" i="1"/>
  <c r="AL2184" i="1"/>
  <c r="AL2187" i="1"/>
  <c r="AL2188" i="1"/>
  <c r="AL2191" i="1"/>
  <c r="AL2192" i="1"/>
  <c r="AL2193" i="1"/>
  <c r="AL2194" i="1"/>
  <c r="AL2196" i="1"/>
  <c r="AL2197" i="1"/>
  <c r="AL2200" i="1"/>
  <c r="AL2201" i="1"/>
  <c r="AL2202" i="1"/>
  <c r="AL2204" i="1"/>
  <c r="AL2205" i="1"/>
  <c r="AL2206" i="1"/>
  <c r="AL2207" i="1"/>
  <c r="AL2208" i="1"/>
  <c r="AL2209" i="1"/>
  <c r="AL2210" i="1"/>
  <c r="AL2211" i="1"/>
  <c r="AL2212" i="1"/>
  <c r="AL2213" i="1"/>
  <c r="AL2214" i="1"/>
  <c r="AL2217" i="1"/>
  <c r="AL2219" i="1"/>
  <c r="AL2220" i="1"/>
  <c r="AL2221" i="1"/>
  <c r="AL2222" i="1"/>
  <c r="AL2223" i="1"/>
  <c r="AL2225" i="1"/>
  <c r="AL2227" i="1"/>
  <c r="AL2229" i="1"/>
  <c r="AL2230" i="1"/>
  <c r="AL2231" i="1"/>
  <c r="AL2232" i="1"/>
  <c r="AL2233" i="1"/>
  <c r="AL2234" i="1"/>
  <c r="AL2235" i="1"/>
  <c r="AL2239" i="1"/>
  <c r="AL2240" i="1"/>
  <c r="AL2241" i="1"/>
  <c r="AL2242" i="1"/>
  <c r="AL2243" i="1"/>
  <c r="AL2244" i="1"/>
  <c r="AL2245" i="1"/>
  <c r="AL2246" i="1"/>
  <c r="AL2248" i="1"/>
  <c r="AL2249" i="1"/>
  <c r="AL2252" i="1"/>
  <c r="AL2253" i="1"/>
  <c r="AL2254" i="1"/>
  <c r="AL2255" i="1"/>
  <c r="AL2256" i="1"/>
  <c r="AL2258" i="1"/>
  <c r="AL2259" i="1"/>
  <c r="AL2260" i="1"/>
  <c r="AL2261" i="1"/>
  <c r="AL2262" i="1"/>
  <c r="AL2263" i="1"/>
  <c r="AL2264" i="1"/>
  <c r="AL2265" i="1"/>
  <c r="AL2266" i="1"/>
  <c r="AL2268" i="1"/>
  <c r="AL2269" i="1"/>
  <c r="AL2271" i="1"/>
  <c r="AL2272" i="1"/>
  <c r="AL2274" i="1"/>
  <c r="AL2275" i="1"/>
  <c r="AL2276" i="1"/>
  <c r="AL2277" i="1"/>
  <c r="AL2278" i="1"/>
  <c r="AL2279" i="1"/>
  <c r="AL2280" i="1"/>
  <c r="AL2281" i="1"/>
  <c r="AL2282" i="1"/>
  <c r="AL2283" i="1"/>
  <c r="AL2285" i="1"/>
  <c r="AL2287" i="1"/>
  <c r="AL2291" i="1"/>
  <c r="AL2293" i="1"/>
  <c r="AL2295" i="1"/>
  <c r="AL2296" i="1"/>
  <c r="AL2297" i="1"/>
  <c r="AL2300" i="1"/>
  <c r="AL2301" i="1"/>
  <c r="AL2302" i="1"/>
  <c r="AL2304" i="1"/>
  <c r="AL2305" i="1"/>
  <c r="AL2306" i="1"/>
  <c r="AL2308" i="1"/>
  <c r="AL2309" i="1"/>
  <c r="AL2310" i="1"/>
  <c r="AL2311" i="1"/>
  <c r="AL2313" i="1"/>
  <c r="AL2314" i="1"/>
  <c r="AL2315" i="1"/>
  <c r="AL2318" i="1"/>
  <c r="AL2319" i="1"/>
  <c r="AL2320" i="1"/>
  <c r="AL2321" i="1"/>
  <c r="AL2322" i="1"/>
  <c r="AL2324" i="1"/>
  <c r="AL2325" i="1"/>
  <c r="AL2327" i="1"/>
  <c r="AL2330" i="1"/>
  <c r="AL2332" i="1"/>
  <c r="AL2333" i="1"/>
  <c r="AL2334" i="1"/>
  <c r="AL2335" i="1"/>
  <c r="AL2336" i="1"/>
  <c r="AL2337" i="1"/>
  <c r="AL2341" i="1"/>
  <c r="AL2343" i="1"/>
  <c r="AL2345" i="1"/>
  <c r="AL2346" i="1"/>
  <c r="AL2347" i="1"/>
  <c r="AL2349" i="1"/>
  <c r="AL2350" i="1"/>
  <c r="AL2351" i="1"/>
  <c r="AL2352" i="1"/>
  <c r="AL2353" i="1"/>
  <c r="AL2356" i="1"/>
  <c r="AL2357" i="1"/>
  <c r="AL2363" i="1"/>
  <c r="AL2364" i="1"/>
  <c r="AL2365" i="1"/>
  <c r="AL2366" i="1"/>
  <c r="AL2369" i="1"/>
  <c r="AL2370" i="1"/>
  <c r="AL2371" i="1"/>
  <c r="AL2373" i="1"/>
  <c r="AL2374" i="1"/>
  <c r="AL2375" i="1"/>
  <c r="AL2377" i="1"/>
  <c r="AL2378" i="1"/>
  <c r="AL2379" i="1"/>
  <c r="AL2380" i="1"/>
  <c r="AL2382" i="1"/>
  <c r="AL2383" i="1"/>
  <c r="AL2384" i="1"/>
  <c r="AL2386" i="1"/>
  <c r="AL2387" i="1"/>
  <c r="AL2388" i="1"/>
  <c r="AL2389" i="1"/>
  <c r="AL2390" i="1"/>
  <c r="AL2391" i="1"/>
  <c r="AL2392" i="1"/>
  <c r="AL2393" i="1"/>
  <c r="AL2394" i="1"/>
  <c r="AL2395" i="1"/>
  <c r="AL2396" i="1"/>
  <c r="AL2398" i="1"/>
  <c r="AL2400" i="1"/>
  <c r="AL2401" i="1"/>
  <c r="AL2403" i="1"/>
  <c r="AL2405" i="1"/>
  <c r="AL2406" i="1"/>
  <c r="AL2407" i="1"/>
  <c r="AL2408" i="1"/>
  <c r="AL2409" i="1"/>
  <c r="AL2411" i="1"/>
  <c r="AL2412" i="1"/>
  <c r="AL2413" i="1"/>
  <c r="AL2414" i="1"/>
  <c r="AL2415" i="1"/>
  <c r="AL2416" i="1"/>
  <c r="AL2417" i="1"/>
  <c r="AL2418" i="1"/>
  <c r="AL2419" i="1"/>
  <c r="AL2423" i="1"/>
  <c r="AL2424" i="1"/>
  <c r="AL2426" i="1"/>
  <c r="AL2428" i="1"/>
  <c r="AL2429" i="1"/>
  <c r="AL2431" i="1"/>
  <c r="AL2432" i="1"/>
  <c r="AL2434" i="1"/>
  <c r="AL2435" i="1"/>
  <c r="AL2436" i="1"/>
  <c r="AL2437" i="1"/>
  <c r="AL2438" i="1"/>
  <c r="AL2441" i="1"/>
  <c r="AL2442" i="1"/>
  <c r="AL2443" i="1"/>
  <c r="AL2445" i="1"/>
  <c r="AL2446" i="1"/>
  <c r="AL2447" i="1"/>
  <c r="AL2448" i="1"/>
  <c r="AL2449" i="1"/>
  <c r="AL2450" i="1"/>
  <c r="AL2451" i="1"/>
  <c r="AL2452" i="1"/>
  <c r="AL2453" i="1"/>
  <c r="AL2454" i="1"/>
  <c r="AL2455" i="1"/>
  <c r="AL2456" i="1"/>
  <c r="AL2457" i="1"/>
  <c r="AL2458" i="1"/>
  <c r="AL2459" i="1"/>
  <c r="AL2460" i="1"/>
  <c r="AL2461" i="1"/>
  <c r="AL2462" i="1"/>
  <c r="AL2463" i="1"/>
  <c r="AL2464" i="1"/>
  <c r="AL2465" i="1"/>
  <c r="AL2466" i="1"/>
  <c r="AL2467" i="1"/>
  <c r="AL2468" i="1"/>
  <c r="AL2469" i="1"/>
  <c r="AL2471" i="1"/>
  <c r="AL2472" i="1"/>
  <c r="AL2473" i="1"/>
  <c r="AL2474" i="1"/>
  <c r="AL2475" i="1"/>
  <c r="AL2476" i="1"/>
  <c r="AL2477" i="1"/>
  <c r="AL2478" i="1"/>
  <c r="AL2479" i="1"/>
  <c r="AL2480" i="1"/>
  <c r="AL2481" i="1"/>
  <c r="AL2482" i="1"/>
  <c r="AL2483" i="1"/>
  <c r="AL2484" i="1"/>
  <c r="AL2485" i="1"/>
  <c r="AL2486" i="1"/>
  <c r="AL2487" i="1"/>
  <c r="AL2488" i="1"/>
  <c r="AL2490" i="1"/>
  <c r="AL2491" i="1"/>
  <c r="AL2492" i="1"/>
  <c r="AL2493" i="1"/>
  <c r="AL2494" i="1"/>
  <c r="AL2495" i="1"/>
  <c r="AL2497" i="1"/>
  <c r="AL2498" i="1"/>
  <c r="AL2499" i="1"/>
  <c r="AL2501" i="1"/>
  <c r="AL2502" i="1"/>
  <c r="AL2503" i="1"/>
  <c r="AL2504" i="1"/>
  <c r="AL2505" i="1"/>
  <c r="AL2506" i="1"/>
  <c r="AL2507" i="1"/>
  <c r="AL2508" i="1"/>
  <c r="AL2510" i="1"/>
  <c r="AL2511" i="1"/>
  <c r="AL2512" i="1"/>
  <c r="AL2513" i="1"/>
  <c r="AL2514" i="1"/>
  <c r="AL2515" i="1"/>
  <c r="AL2516" i="1"/>
  <c r="AL2517" i="1"/>
  <c r="AL2518" i="1"/>
  <c r="AL2519" i="1"/>
  <c r="AL2520" i="1"/>
  <c r="AL2521" i="1"/>
  <c r="AL2522" i="1"/>
  <c r="AL2523" i="1"/>
  <c r="AL2524" i="1"/>
  <c r="AL2525" i="1"/>
  <c r="AL2526" i="1"/>
  <c r="AL2528" i="1"/>
  <c r="AL2531" i="1"/>
  <c r="AL2532" i="1"/>
  <c r="AL2533" i="1"/>
  <c r="AL2534" i="1"/>
  <c r="AL2535" i="1"/>
  <c r="AL2536" i="1"/>
  <c r="AL2537" i="1"/>
  <c r="AL2538" i="1"/>
  <c r="AL2539" i="1"/>
  <c r="AL2540" i="1"/>
  <c r="AL2541" i="1"/>
  <c r="AL2542" i="1"/>
  <c r="AL2543" i="1"/>
  <c r="AL2545" i="1"/>
  <c r="AL2546" i="1"/>
  <c r="AL2548" i="1"/>
  <c r="AL2549" i="1"/>
  <c r="AL2550" i="1"/>
  <c r="AL2551" i="1"/>
  <c r="AL2552" i="1"/>
  <c r="AL2553" i="1"/>
  <c r="AL2554" i="1"/>
  <c r="AL2555" i="1"/>
  <c r="AL2556" i="1"/>
  <c r="AL2557" i="1"/>
  <c r="AL2558" i="1"/>
  <c r="AL2559" i="1"/>
  <c r="AL2561" i="1"/>
  <c r="AL2563" i="1"/>
  <c r="AL2564" i="1"/>
  <c r="AL2565" i="1"/>
  <c r="AL2566" i="1"/>
  <c r="AL2568" i="1"/>
  <c r="AL2569" i="1"/>
  <c r="AL2571" i="1"/>
  <c r="AL2572" i="1"/>
  <c r="AL2573" i="1"/>
  <c r="AL2574" i="1"/>
  <c r="AL2575" i="1"/>
  <c r="AL2576" i="1"/>
  <c r="AL2577" i="1"/>
  <c r="AL2579" i="1"/>
  <c r="AL2580" i="1"/>
  <c r="AL2581" i="1"/>
  <c r="AL2583" i="1"/>
  <c r="AL2584" i="1"/>
  <c r="AL2585" i="1"/>
  <c r="AL2586" i="1"/>
  <c r="AL2588" i="1"/>
  <c r="AL2589" i="1"/>
  <c r="AL2590" i="1"/>
  <c r="AL2591" i="1"/>
  <c r="AL2592" i="1"/>
  <c r="AL2595" i="1"/>
  <c r="AL2596" i="1"/>
  <c r="AL2597" i="1"/>
  <c r="AL2599" i="1"/>
  <c r="AL2600" i="1"/>
  <c r="AL2601" i="1"/>
  <c r="AL2602" i="1"/>
  <c r="AL2603" i="1"/>
  <c r="AL2604" i="1"/>
  <c r="AL2606" i="1"/>
  <c r="AL2607" i="1"/>
  <c r="AL2608" i="1"/>
  <c r="AL2609" i="1"/>
  <c r="AL2610" i="1"/>
  <c r="AL2614" i="1"/>
  <c r="AL2615" i="1"/>
  <c r="AL2616" i="1"/>
  <c r="AL2617" i="1"/>
  <c r="AL2618" i="1"/>
  <c r="AL2619" i="1"/>
  <c r="AL2620" i="1"/>
  <c r="AL2621" i="1"/>
  <c r="AL2622" i="1"/>
  <c r="AL2623" i="1"/>
  <c r="AL2624" i="1"/>
  <c r="AL2625" i="1"/>
  <c r="AL2626" i="1"/>
  <c r="AL2627" i="1"/>
  <c r="AL2628" i="1"/>
  <c r="AL2629" i="1"/>
  <c r="AL2630" i="1"/>
  <c r="AL2631" i="1"/>
  <c r="AL2632" i="1"/>
  <c r="AL2633" i="1"/>
  <c r="AL2634" i="1"/>
  <c r="AL2635" i="1"/>
  <c r="AL2636" i="1"/>
  <c r="AL2637" i="1"/>
  <c r="AL2638" i="1"/>
  <c r="AL2639" i="1"/>
  <c r="AL2640" i="1"/>
  <c r="AL2641" i="1"/>
  <c r="AL2642" i="1"/>
  <c r="AL2643" i="1"/>
  <c r="AL2644" i="1"/>
  <c r="AL2645" i="1"/>
  <c r="AL2646" i="1"/>
  <c r="AL2648" i="1"/>
  <c r="AL2649" i="1"/>
  <c r="AL2652" i="1"/>
  <c r="AL2653" i="1"/>
  <c r="AL2654" i="1"/>
  <c r="AL2656" i="1"/>
  <c r="AL2657" i="1"/>
  <c r="AL2658" i="1"/>
  <c r="AL2659" i="1"/>
  <c r="AL2660" i="1"/>
  <c r="AL2661" i="1"/>
  <c r="AL2662" i="1"/>
  <c r="AL2663" i="1"/>
  <c r="AL2665" i="1"/>
  <c r="AL2666" i="1"/>
  <c r="AL2667" i="1"/>
  <c r="AL2668" i="1"/>
  <c r="AL2669" i="1"/>
  <c r="AL2670" i="1"/>
  <c r="AL2671" i="1"/>
  <c r="AL2672" i="1"/>
  <c r="AL2673" i="1"/>
  <c r="AL2674" i="1"/>
  <c r="AL2675" i="1"/>
  <c r="AL2676" i="1"/>
  <c r="AL2677" i="1"/>
  <c r="AL2678" i="1"/>
  <c r="AL2679" i="1"/>
  <c r="AL2680" i="1"/>
  <c r="AL2681" i="1"/>
  <c r="AL2682" i="1"/>
  <c r="AL2683" i="1"/>
  <c r="AL2684" i="1"/>
  <c r="AL2685" i="1"/>
  <c r="AL2686" i="1"/>
  <c r="AL2687" i="1"/>
  <c r="AL2688" i="1"/>
  <c r="AL2689" i="1"/>
  <c r="AL2690" i="1"/>
  <c r="AL2691" i="1"/>
  <c r="AL2692" i="1"/>
  <c r="AL2694" i="1"/>
  <c r="AL2695" i="1"/>
  <c r="AL2696" i="1"/>
  <c r="AL2697" i="1"/>
  <c r="AL2698" i="1"/>
  <c r="AL2702" i="1"/>
  <c r="AL2703" i="1"/>
  <c r="AL2704" i="1"/>
  <c r="AL2705" i="1"/>
  <c r="AL2707" i="1"/>
  <c r="AL2708" i="1"/>
  <c r="AL2709" i="1"/>
  <c r="AL2711" i="1"/>
  <c r="AL2712" i="1"/>
  <c r="AL2713" i="1"/>
  <c r="AL2714" i="1"/>
  <c r="AL2715" i="1"/>
  <c r="AL2717" i="1"/>
  <c r="AL2718" i="1"/>
  <c r="AL2719" i="1"/>
  <c r="AL2720" i="1"/>
  <c r="AL2721" i="1"/>
  <c r="AL2722" i="1"/>
  <c r="AL2723" i="1"/>
  <c r="AL2724" i="1"/>
  <c r="AL2725" i="1"/>
  <c r="AL2726" i="1"/>
  <c r="AL2727" i="1"/>
  <c r="AL2728" i="1"/>
  <c r="AL2729" i="1"/>
  <c r="AL2730" i="1"/>
  <c r="AL2731" i="1"/>
  <c r="AL2732" i="1"/>
  <c r="AL2733" i="1"/>
  <c r="AL2734" i="1"/>
  <c r="AL2736" i="1"/>
  <c r="AL2738" i="1"/>
  <c r="AL2739" i="1"/>
  <c r="AL2740" i="1"/>
  <c r="AL2741" i="1"/>
  <c r="AL2742" i="1"/>
  <c r="AL2744" i="1"/>
  <c r="AL2745" i="1"/>
  <c r="AL2746" i="1"/>
  <c r="AL2748" i="1"/>
  <c r="AL2750" i="1"/>
  <c r="AL2751" i="1"/>
  <c r="AL2752" i="1"/>
  <c r="AL2753" i="1"/>
  <c r="AL2754" i="1"/>
  <c r="AL2755" i="1"/>
  <c r="AL2756" i="1"/>
  <c r="AL2757" i="1"/>
  <c r="AL2758" i="1"/>
  <c r="AL2759" i="1"/>
  <c r="AL2760" i="1"/>
  <c r="AL2761" i="1"/>
  <c r="AL2762" i="1"/>
  <c r="AL2764" i="1"/>
  <c r="AL2765" i="1"/>
  <c r="AL2766" i="1"/>
  <c r="AL2767" i="1"/>
  <c r="AL2768" i="1"/>
  <c r="AL2769" i="1"/>
  <c r="AL2770" i="1"/>
  <c r="AL2771" i="1"/>
  <c r="AL2772" i="1"/>
  <c r="AL2773" i="1"/>
  <c r="AL2774" i="1"/>
  <c r="AL2775" i="1"/>
  <c r="AL2776" i="1"/>
  <c r="AL2777" i="1"/>
  <c r="AL2778" i="1"/>
  <c r="AL2779" i="1"/>
  <c r="AL2780" i="1"/>
  <c r="AL2781" i="1"/>
  <c r="AL2782" i="1"/>
  <c r="AL2783" i="1"/>
  <c r="AL2784" i="1"/>
  <c r="AL2785" i="1"/>
  <c r="AL4" i="1"/>
  <c r="AL5" i="1"/>
  <c r="AL6" i="1"/>
  <c r="AL7" i="1"/>
  <c r="AL8" i="1"/>
  <c r="AL9" i="1"/>
  <c r="AL2" i="1"/>
</calcChain>
</file>

<file path=xl/sharedStrings.xml><?xml version="1.0" encoding="utf-8"?>
<sst xmlns="http://schemas.openxmlformats.org/spreadsheetml/2006/main" count="3472" uniqueCount="399">
  <si>
    <t>Year</t>
  </si>
  <si>
    <t>3M India Ltd.</t>
  </si>
  <si>
    <t>8K Miles Software Services Ltd.</t>
  </si>
  <si>
    <t>A B B India Ltd.</t>
  </si>
  <si>
    <t>A C C Ltd.</t>
  </si>
  <si>
    <t>A I A Engineering Ltd.</t>
  </si>
  <si>
    <t>A P L Apollo Tubes Ltd.</t>
  </si>
  <si>
    <t>Aarti Industries Ltd.</t>
  </si>
  <si>
    <t>Adani Ports &amp; Special Economic Zone Ltd.</t>
  </si>
  <si>
    <t>Adani Power Ltd.</t>
  </si>
  <si>
    <t>Adani Transmission Ltd.</t>
  </si>
  <si>
    <t>Aditya Birla Fashion &amp; Retail Ltd.</t>
  </si>
  <si>
    <t>Advanced Enzyme Technologies Ltd.</t>
  </si>
  <si>
    <t>Aegis Logistics Ltd.</t>
  </si>
  <si>
    <t>Ajanta Pharma Ltd.</t>
  </si>
  <si>
    <t>Akzo Nobel India Ltd.</t>
  </si>
  <si>
    <t>Alembic Pharmaceuticals Ltd.</t>
  </si>
  <si>
    <t>Alkem Laboratories Ltd.</t>
  </si>
  <si>
    <t>Allcargo Logistics Ltd.</t>
  </si>
  <si>
    <t>Amara Raja Batteries Ltd.</t>
  </si>
  <si>
    <t>Ambuja Cements Ltd.</t>
  </si>
  <si>
    <t>Apollo Hospitals Enterprise Ltd.</t>
  </si>
  <si>
    <t>Apollo Tyres Ltd.</t>
  </si>
  <si>
    <t>Ashok Leyland Ltd.</t>
  </si>
  <si>
    <t>Ashoka Buildcon Ltd.</t>
  </si>
  <si>
    <t>Asian Paints Ltd.</t>
  </si>
  <si>
    <t>Aster D M Healthcare Ltd.</t>
  </si>
  <si>
    <t>Astral Poly Technik Ltd.</t>
  </si>
  <si>
    <t>Atul Ltd.</t>
  </si>
  <si>
    <t>Aurobindo Pharma Ltd.</t>
  </si>
  <si>
    <t>Avanti Feeds Ltd.</t>
  </si>
  <si>
    <t>Avenue Supermarts Ltd.</t>
  </si>
  <si>
    <t>Bajaj Auto Ltd.</t>
  </si>
  <si>
    <t>Bajaj Corp Ltd.</t>
  </si>
  <si>
    <t>Bajaj Electricals Ltd.</t>
  </si>
  <si>
    <t>Balkrishna Industries Ltd.</t>
  </si>
  <si>
    <t>Balrampur Chini Mills Ltd.</t>
  </si>
  <si>
    <t>Bata India Ltd.</t>
  </si>
  <si>
    <t>Berger Paints India Ltd.</t>
  </si>
  <si>
    <t>Bharat Forge Ltd.</t>
  </si>
  <si>
    <t>Bharti Airtel Ltd.</t>
  </si>
  <si>
    <t>Bharti Infratel Ltd.</t>
  </si>
  <si>
    <t>Biocon Ltd.</t>
  </si>
  <si>
    <t>Birla Corporation Ltd.</t>
  </si>
  <si>
    <t>Bliss G V S Pharma Ltd.</t>
  </si>
  <si>
    <t>Blue Dart Express Ltd.</t>
  </si>
  <si>
    <t>Blue Star Ltd.</t>
  </si>
  <si>
    <t>Bombay Dyeing &amp; Mfg. Co. Ltd.</t>
  </si>
  <si>
    <t>Bosch Ltd.</t>
  </si>
  <si>
    <t>Brigade Enterprises Ltd.</t>
  </si>
  <si>
    <t>Britannia Industries Ltd.</t>
  </si>
  <si>
    <t>C C L Products (India) Ltd.</t>
  </si>
  <si>
    <t>C G Power &amp; Indl. Solutions Ltd.</t>
  </si>
  <si>
    <t>Cadila Healthcare Ltd.</t>
  </si>
  <si>
    <t>Caplin Point Laboratories Ltd.</t>
  </si>
  <si>
    <t>Carborundum Universal Ltd.</t>
  </si>
  <si>
    <t>Castrol India Ltd.</t>
  </si>
  <si>
    <t>Ceat Ltd.</t>
  </si>
  <si>
    <t>Century Plyboards (India) Ltd.</t>
  </si>
  <si>
    <t>Century Textiles &amp; Inds. Ltd.</t>
  </si>
  <si>
    <t>Cera Sanitaryware Ltd.</t>
  </si>
  <si>
    <t>Chambal Fertilisers &amp; Chemicals Ltd.</t>
  </si>
  <si>
    <t>Cipla Ltd.</t>
  </si>
  <si>
    <t>Coffee Day Enterprises Ltd.</t>
  </si>
  <si>
    <t>Colgate-Palmolive (India) Ltd.</t>
  </si>
  <si>
    <t>Coromandel International Ltd.</t>
  </si>
  <si>
    <t>Crompton Greaves Consumer Electricals Ltd.</t>
  </si>
  <si>
    <t>Cummins India Ltd.</t>
  </si>
  <si>
    <t>Cyient Ltd.</t>
  </si>
  <si>
    <t>D B Corp Ltd.</t>
  </si>
  <si>
    <t>D L F Ltd.</t>
  </si>
  <si>
    <t>Dabur India Ltd.</t>
  </si>
  <si>
    <t>Deepak Fertilisers &amp; Petrochemicals Corpn. Ltd.</t>
  </si>
  <si>
    <t>Delta Corp Ltd.</t>
  </si>
  <si>
    <t>Den Networks Ltd.</t>
  </si>
  <si>
    <t>Dilip Buildcon Ltd.</t>
  </si>
  <si>
    <t>Dish T V India Ltd.</t>
  </si>
  <si>
    <t>Dishman Carbogen Amcis Ltd.</t>
  </si>
  <si>
    <t>Divi'S Laboratories Ltd.</t>
  </si>
  <si>
    <t>Dixon Technologies (India) Ltd.</t>
  </si>
  <si>
    <t>Dr. Lal Pathlabs Ltd.</t>
  </si>
  <si>
    <t>Dr. Reddy'S Laboratories Ltd.</t>
  </si>
  <si>
    <t>E I D-Parry (India) Ltd.</t>
  </si>
  <si>
    <t>E I H Ltd.</t>
  </si>
  <si>
    <t>Eclerx Services Ltd.</t>
  </si>
  <si>
    <t>Eicher Motors Ltd.</t>
  </si>
  <si>
    <t>Elgi Equipments Ltd.</t>
  </si>
  <si>
    <t>Emami Ltd.</t>
  </si>
  <si>
    <t>Endurance Technologies Ltd.</t>
  </si>
  <si>
    <t>Eris Lifesciences Ltd.</t>
  </si>
  <si>
    <t>Eros International Media Ltd.</t>
  </si>
  <si>
    <t>Escorts Ltd.</t>
  </si>
  <si>
    <t>Eveready Industries (India) Ltd.</t>
  </si>
  <si>
    <t>Excel Crop Care Ltd.</t>
  </si>
  <si>
    <t>Exide Industries Ltd.</t>
  </si>
  <si>
    <t>F D C Ltd.</t>
  </si>
  <si>
    <t>Finolex Cables Ltd.</t>
  </si>
  <si>
    <t>Finolex Industries Ltd.</t>
  </si>
  <si>
    <t>Firstsource Solutions Ltd.</t>
  </si>
  <si>
    <t>Future Consumer Ltd.</t>
  </si>
  <si>
    <t>Future Lifestyle Fashions Ltd.</t>
  </si>
  <si>
    <t>Future Retail Ltd.</t>
  </si>
  <si>
    <t>G E Power India Ltd.</t>
  </si>
  <si>
    <t>G E T &amp; D India Ltd.</t>
  </si>
  <si>
    <t>G H C L Ltd.</t>
  </si>
  <si>
    <t>G M R Infrastructure Ltd.</t>
  </si>
  <si>
    <t>Galaxy Surfactants Ltd.</t>
  </si>
  <si>
    <t>Gateway Distriparks Ltd.</t>
  </si>
  <si>
    <t>Gayatri Projects Ltd.</t>
  </si>
  <si>
    <t>Gillette India Ltd.</t>
  </si>
  <si>
    <t>Glaxosmithkline Consumer Healthcare Ltd.</t>
  </si>
  <si>
    <t>Glaxosmithkline Pharmaceuticals Ltd.</t>
  </si>
  <si>
    <t>Glenmark Pharmaceuticals Ltd.</t>
  </si>
  <si>
    <t>Godfrey Phillips India Ltd.</t>
  </si>
  <si>
    <t>Godrej Agrovet Ltd.</t>
  </si>
  <si>
    <t>Godrej Consumer Products Ltd.</t>
  </si>
  <si>
    <t>Godrej Industries Ltd.</t>
  </si>
  <si>
    <t>Godrej Properties Ltd.</t>
  </si>
  <si>
    <t>Granules India Ltd.</t>
  </si>
  <si>
    <t>Graphite India Ltd.</t>
  </si>
  <si>
    <t>Grasim Industries Ltd.</t>
  </si>
  <si>
    <t>Great Eastern Shipping Co. Ltd.</t>
  </si>
  <si>
    <t>Greaves Cotton Ltd.</t>
  </si>
  <si>
    <t>Greenply Industries Ltd.</t>
  </si>
  <si>
    <t>Grindwell Norton Ltd.</t>
  </si>
  <si>
    <t>Gujarat Fluorochemicals Ltd.</t>
  </si>
  <si>
    <t>Gujarat Gas Ltd.</t>
  </si>
  <si>
    <t>Gujarat Pipavav Port Ltd.</t>
  </si>
  <si>
    <t>Gujarat State Petronet Ltd.</t>
  </si>
  <si>
    <t>Gulf Oil Lubricants India Ltd.</t>
  </si>
  <si>
    <t>H C L Infosystems Ltd.</t>
  </si>
  <si>
    <t>H C L Technologies Ltd.</t>
  </si>
  <si>
    <t>H E G Ltd.</t>
  </si>
  <si>
    <t>H S I L Ltd.</t>
  </si>
  <si>
    <t>Hathway Cable &amp; Datacom Ltd.</t>
  </si>
  <si>
    <t>Hatsun Agro Products Ltd.</t>
  </si>
  <si>
    <t>Havells India Ltd.</t>
  </si>
  <si>
    <t>Heidelberg Cement India Ltd.</t>
  </si>
  <si>
    <t>Heritage Foods Ltd.</t>
  </si>
  <si>
    <t>Hero Motocorp Ltd.</t>
  </si>
  <si>
    <t>Hexaware Technologies Ltd.</t>
  </si>
  <si>
    <t>Himachal Futuristic Communications Ltd.</t>
  </si>
  <si>
    <t>Himadri Speciality Chemical Ltd.</t>
  </si>
  <si>
    <t>Himatsingka Seide Ltd.</t>
  </si>
  <si>
    <t>Hindalco Industries Ltd.</t>
  </si>
  <si>
    <t>Hindustan Construction Co. Ltd.</t>
  </si>
  <si>
    <t>Hindustan Unilever Ltd.</t>
  </si>
  <si>
    <t>Hindustan Zinc Ltd.</t>
  </si>
  <si>
    <t>Honeywell Automation India Ltd.</t>
  </si>
  <si>
    <t>I F B Industries Ltd.</t>
  </si>
  <si>
    <t>I L &amp; F S Transportation Networks Ltd.</t>
  </si>
  <si>
    <t>I R B Infrastructure Developers Ltd.</t>
  </si>
  <si>
    <t>I T C Ltd.</t>
  </si>
  <si>
    <t>I T D Cementation India Ltd.</t>
  </si>
  <si>
    <t>India Cements Ltd.</t>
  </si>
  <si>
    <t>Indian Hotels Co. Ltd.</t>
  </si>
  <si>
    <t>Indo Count Inds. Ltd.</t>
  </si>
  <si>
    <t>Indoco Remedies Ltd.</t>
  </si>
  <si>
    <t>Infibeam Avenues Ltd.</t>
  </si>
  <si>
    <t>Infosys Ltd.</t>
  </si>
  <si>
    <t>Inox Leisure Ltd.</t>
  </si>
  <si>
    <t>Intellect Design Arena Ltd.</t>
  </si>
  <si>
    <t>Interglobe Aviation Ltd.</t>
  </si>
  <si>
    <t>Ipca Laboratories Ltd.</t>
  </si>
  <si>
    <t>J B Chemicals &amp; Pharmaceuticals Ltd.</t>
  </si>
  <si>
    <t>J K Cement Ltd.</t>
  </si>
  <si>
    <t>J K Lakshmi Cement Ltd.</t>
  </si>
  <si>
    <t>J K Tyre &amp; Inds. Ltd.</t>
  </si>
  <si>
    <t>J Kumar Infraprojects Ltd.</t>
  </si>
  <si>
    <t>J S W Energy Ltd.</t>
  </si>
  <si>
    <t>J S W Steel Ltd.</t>
  </si>
  <si>
    <t>Jagran Prakashan Ltd.</t>
  </si>
  <si>
    <t>Jai Corp Ltd.</t>
  </si>
  <si>
    <t>Jain Irrigation Systems Ltd.</t>
  </si>
  <si>
    <t>Jaiprakash Associates Ltd.</t>
  </si>
  <si>
    <t>Jaiprakash Power Ventures Ltd.</t>
  </si>
  <si>
    <t>Jet Airways (India) Ltd.</t>
  </si>
  <si>
    <t>Jindal Saw Ltd.</t>
  </si>
  <si>
    <t>Jindal Stainless (Hisar) Ltd.</t>
  </si>
  <si>
    <t>Jindal Stainless Ltd.</t>
  </si>
  <si>
    <t>Jindal Steel &amp; Power Ltd.</t>
  </si>
  <si>
    <t>Johnson Controls-Hitachi Air Conditioning India Ltd.</t>
  </si>
  <si>
    <t>Jubilant Foodworks Ltd.</t>
  </si>
  <si>
    <t>Jubilant Life Sciences Ltd.</t>
  </si>
  <si>
    <t>Just Dial Ltd.</t>
  </si>
  <si>
    <t>Jyothy Laboratories Ltd.</t>
  </si>
  <si>
    <t>K E C International Ltd.</t>
  </si>
  <si>
    <t>K N R Constructions Ltd.</t>
  </si>
  <si>
    <t>K P R Mill Ltd.</t>
  </si>
  <si>
    <t>K R B L Ltd.</t>
  </si>
  <si>
    <t>Kajaria Ceramics Ltd.</t>
  </si>
  <si>
    <t>Kalpataru Power Transmission Ltd.</t>
  </si>
  <si>
    <t>Kansai Nerolac Paints Ltd.</t>
  </si>
  <si>
    <t>Kaveri Seed Co. Ltd.</t>
  </si>
  <si>
    <t>Kolte Patil Developers Ltd.</t>
  </si>
  <si>
    <t>L &amp; T Technology Services Ltd.</t>
  </si>
  <si>
    <t>Lakshmi Machine Works Ltd.</t>
  </si>
  <si>
    <t>Larsen &amp; Toubro Infotech Ltd.</t>
  </si>
  <si>
    <t>Larsen &amp; Toubro Ltd.</t>
  </si>
  <si>
    <t>Laurus Labs Ltd.</t>
  </si>
  <si>
    <t>Lemon Tree Hotels Ltd.</t>
  </si>
  <si>
    <t>Linde India Ltd.</t>
  </si>
  <si>
    <t>Lupin Ltd.</t>
  </si>
  <si>
    <t>Lux Industries Ltd.</t>
  </si>
  <si>
    <t>M R F Ltd.</t>
  </si>
  <si>
    <t>Mahanagar Gas Ltd.</t>
  </si>
  <si>
    <t>Mahindra &amp; Mahindra Ltd.</t>
  </si>
  <si>
    <t>Mahindra C I E Automotive Ltd.</t>
  </si>
  <si>
    <t>Mahindra Holidays &amp; Resorts India Ltd.</t>
  </si>
  <si>
    <t>Mahindra Logistics Ltd.</t>
  </si>
  <si>
    <t>Manpasand Beverages Ltd.</t>
  </si>
  <si>
    <t>Marico Ltd.</t>
  </si>
  <si>
    <t>Maruti Suzuki India Ltd.</t>
  </si>
  <si>
    <t>Mcleod Russel India Ltd.</t>
  </si>
  <si>
    <t>Merck Ltd.</t>
  </si>
  <si>
    <t>Minda Corporation Ltd.</t>
  </si>
  <si>
    <t>Minda Industries Ltd.</t>
  </si>
  <si>
    <t>Mindtree Ltd.</t>
  </si>
  <si>
    <t>Monsanto India Ltd.</t>
  </si>
  <si>
    <t>Motherson Sumi Systems Ltd.</t>
  </si>
  <si>
    <t>Mphasis Ltd.</t>
  </si>
  <si>
    <t>N C C Ltd.</t>
  </si>
  <si>
    <t>N I I T Technologies Ltd.</t>
  </si>
  <si>
    <t>Narayana Hrudayalaya Ltd.</t>
  </si>
  <si>
    <t>Natco Pharma Ltd.</t>
  </si>
  <si>
    <t>Nava Bharat Ventures Ltd.</t>
  </si>
  <si>
    <t>Navin Fluorine Intl. Ltd.</t>
  </si>
  <si>
    <t>Navkar Corporation Ltd.</t>
  </si>
  <si>
    <t>Nesco Ltd.</t>
  </si>
  <si>
    <t>Network18 Media &amp; Invst. Ltd.</t>
  </si>
  <si>
    <t>Nilkamal Ltd.</t>
  </si>
  <si>
    <t>Oberoi Realty Ltd.</t>
  </si>
  <si>
    <t>Omaxe Ltd.</t>
  </si>
  <si>
    <t>Oracle Financial Services Software Ltd.</t>
  </si>
  <si>
    <t>Orient Cement Ltd.</t>
  </si>
  <si>
    <t>P C Jeweller Ltd.</t>
  </si>
  <si>
    <t>P I Industries Ltd.</t>
  </si>
  <si>
    <t>P N C Infratech Ltd.</t>
  </si>
  <si>
    <t>P V R Ltd.</t>
  </si>
  <si>
    <t>Page Industries Ltd.</t>
  </si>
  <si>
    <t>Parag Milk Foods Ltd.</t>
  </si>
  <si>
    <t>Persistent Systems Ltd.</t>
  </si>
  <si>
    <t>Pfizer Ltd.</t>
  </si>
  <si>
    <t>Phillips Carbon Black Ltd.</t>
  </si>
  <si>
    <t>Phoenix Mills Ltd.</t>
  </si>
  <si>
    <t>Pidilite Industries Ltd.</t>
  </si>
  <si>
    <t>Praj Industries Ltd.</t>
  </si>
  <si>
    <t>Prestige Estates Projects Ltd.</t>
  </si>
  <si>
    <t>Prism Johnson Ltd.</t>
  </si>
  <si>
    <t>Procter &amp; Gamble Hygiene &amp; Health Care Ltd.</t>
  </si>
  <si>
    <t>Quess Corp Ltd.</t>
  </si>
  <si>
    <t>Radico Khaitan Ltd.</t>
  </si>
  <si>
    <t>Rain Industries Ltd.</t>
  </si>
  <si>
    <t>Rajesh Exports Ltd.</t>
  </si>
  <si>
    <t>Rallis India Ltd.</t>
  </si>
  <si>
    <t>Ramco Cements Ltd.</t>
  </si>
  <si>
    <t>Ramkrishna Forgings Ltd.</t>
  </si>
  <si>
    <t>Raymond Ltd.</t>
  </si>
  <si>
    <t>Redington (India) Ltd.</t>
  </si>
  <si>
    <t>Relaxo Footwears Ltd.</t>
  </si>
  <si>
    <t>Reliance Communications Ltd.</t>
  </si>
  <si>
    <t>Reliance Industries Ltd.</t>
  </si>
  <si>
    <t>Reliance Infrastructure Ltd.</t>
  </si>
  <si>
    <t>Reliance Naval &amp; Engg. Ltd.</t>
  </si>
  <si>
    <t>Rupa &amp; Co. Ltd.</t>
  </si>
  <si>
    <t>S H Kelkar &amp; Co. Ltd.</t>
  </si>
  <si>
    <t>S K F India Ltd.</t>
  </si>
  <si>
    <t>S R F Ltd.</t>
  </si>
  <si>
    <t>Sadbhav Engineering Ltd.</t>
  </si>
  <si>
    <t>Sadbhav Infrastructure Project Ltd.</t>
  </si>
  <si>
    <t>Sanofi India Ltd.</t>
  </si>
  <si>
    <t>Schaeffler India Ltd.</t>
  </si>
  <si>
    <t>Security &amp; Intelligence Services (I) Ltd.</t>
  </si>
  <si>
    <t>Shankara Building Products Ltd.</t>
  </si>
  <si>
    <t>Shilpa Medicare Ltd.</t>
  </si>
  <si>
    <t>Shoppers Stop Ltd.</t>
  </si>
  <si>
    <t>Shree Cement Ltd.</t>
  </si>
  <si>
    <t>Shree Renuka Sugars Ltd.</t>
  </si>
  <si>
    <t>Siemens Ltd.</t>
  </si>
  <si>
    <t>Sintex Plastics Technology Ltd.</t>
  </si>
  <si>
    <t>Sobha Ltd.</t>
  </si>
  <si>
    <t>Solar Industries India Ltd.</t>
  </si>
  <si>
    <t>Sonata Software Ltd.</t>
  </si>
  <si>
    <t>Star Cement Ltd.</t>
  </si>
  <si>
    <t>Sterlite Technologies Ltd.</t>
  </si>
  <si>
    <t>Strides Pharma Science Ltd.</t>
  </si>
  <si>
    <t>Sudarshan Chemical Inds. Ltd.</t>
  </si>
  <si>
    <t>Sun Pharma Advanced Research Co. Ltd.</t>
  </si>
  <si>
    <t>Sun Pharmaceutical Inds. Ltd.</t>
  </si>
  <si>
    <t>Sun T V Network Ltd.</t>
  </si>
  <si>
    <t>Sundram Fasteners Ltd.</t>
  </si>
  <si>
    <t>Supreme Industries Ltd.</t>
  </si>
  <si>
    <t>Suven Life Sciences Ltd.</t>
  </si>
  <si>
    <t>Suzlon Energy Ltd.</t>
  </si>
  <si>
    <t>Swan Energy Ltd.</t>
  </si>
  <si>
    <t>Symphony Ltd.</t>
  </si>
  <si>
    <t>Syngene International Ltd.</t>
  </si>
  <si>
    <t>T V S Motor Co. Ltd.</t>
  </si>
  <si>
    <t>T V S Srichakra Ltd.</t>
  </si>
  <si>
    <t>T V Today Network Ltd.</t>
  </si>
  <si>
    <t>Tata Coffee Ltd.</t>
  </si>
  <si>
    <t>Tata Consultancy Services Ltd.</t>
  </si>
  <si>
    <t>Tata Elxsi Ltd.</t>
  </si>
  <si>
    <t>Tata Global Beverages Ltd.</t>
  </si>
  <si>
    <t>Tata Motors Ltd.</t>
  </si>
  <si>
    <t>Tata Power Co. Ltd.</t>
  </si>
  <si>
    <t>Tata Sponge Iron Ltd.</t>
  </si>
  <si>
    <t>Tata Steel Ltd.</t>
  </si>
  <si>
    <t>Teamlease Services Ltd.</t>
  </si>
  <si>
    <t>Tech Mahindra Ltd.</t>
  </si>
  <si>
    <t>Texmaco Rail &amp; Engg. Ltd.</t>
  </si>
  <si>
    <t>Thermax Ltd.</t>
  </si>
  <si>
    <t>Thomas Cook (India) Ltd.</t>
  </si>
  <si>
    <t>Thyrocare Technologies Ltd.</t>
  </si>
  <si>
    <t>Time Technoplast Ltd.</t>
  </si>
  <si>
    <t>Timken India Ltd.</t>
  </si>
  <si>
    <t>Titan Company Ltd.</t>
  </si>
  <si>
    <t>Torrent Pharmaceuticals Ltd.</t>
  </si>
  <si>
    <t>Torrent Power Ltd.</t>
  </si>
  <si>
    <t>Trent Ltd.</t>
  </si>
  <si>
    <t>Trident Ltd.</t>
  </si>
  <si>
    <t>Tube Investments Of India Ltd.</t>
  </si>
  <si>
    <t>Tv18 Broadcast Ltd.</t>
  </si>
  <si>
    <t>U P L Ltd.</t>
  </si>
  <si>
    <t>Uflex Ltd.</t>
  </si>
  <si>
    <t>Ultratech Cement Ltd.</t>
  </si>
  <si>
    <t>Unichem Laboratories Ltd.</t>
  </si>
  <si>
    <t>United Breweries Ltd.</t>
  </si>
  <si>
    <t>United Spirits Ltd.</t>
  </si>
  <si>
    <t>V A Tech Wabag Ltd.</t>
  </si>
  <si>
    <t>V I P Industries Ltd.</t>
  </si>
  <si>
    <t>V R L Logistics Ltd.</t>
  </si>
  <si>
    <t>V-Guard Industries Ltd.</t>
  </si>
  <si>
    <t>V-Mart Retail Ltd.</t>
  </si>
  <si>
    <t>Vakrangee Ltd.</t>
  </si>
  <si>
    <t>Vardhman Textiles Ltd.</t>
  </si>
  <si>
    <t>Varun Beverages Ltd.</t>
  </si>
  <si>
    <t>Vedanta Ltd.</t>
  </si>
  <si>
    <t>Vinati Organics Ltd.</t>
  </si>
  <si>
    <t>Vodafone Idea Ltd.</t>
  </si>
  <si>
    <t>Voltas Ltd.</t>
  </si>
  <si>
    <t>Wabco India Ltd.</t>
  </si>
  <si>
    <t>Welspun Corp Ltd.</t>
  </si>
  <si>
    <t>Welspun India Ltd.</t>
  </si>
  <si>
    <t>Whirlpool Of India Ltd.</t>
  </si>
  <si>
    <t>Wipro Ltd.</t>
  </si>
  <si>
    <t>Wockhardt Ltd.</t>
  </si>
  <si>
    <t>Zee Entertainment Enterprises Ltd.</t>
  </si>
  <si>
    <t>Zensar Technologies Ltd.</t>
  </si>
  <si>
    <t>ACS</t>
  </si>
  <si>
    <t>NACM</t>
  </si>
  <si>
    <t>ROE</t>
  </si>
  <si>
    <t>ROA</t>
  </si>
  <si>
    <t>ROCE</t>
  </si>
  <si>
    <t>MCD1</t>
  </si>
  <si>
    <t>MCD2</t>
  </si>
  <si>
    <t>MCD3</t>
  </si>
  <si>
    <t>LogOA</t>
  </si>
  <si>
    <t>BS</t>
  </si>
  <si>
    <t>INED</t>
  </si>
  <si>
    <t>PINED</t>
  </si>
  <si>
    <t>NIED</t>
  </si>
  <si>
    <t>PNIED</t>
  </si>
  <si>
    <t>GD</t>
  </si>
  <si>
    <t>PGD</t>
  </si>
  <si>
    <t>PTSPTS</t>
  </si>
  <si>
    <t xml:space="preserve"> </t>
  </si>
  <si>
    <t>BMF</t>
  </si>
  <si>
    <t>NPM</t>
  </si>
  <si>
    <t>MTB</t>
  </si>
  <si>
    <t>ESOP</t>
  </si>
  <si>
    <t>TPNED</t>
  </si>
  <si>
    <t>PFIO</t>
  </si>
  <si>
    <t>TMC</t>
  </si>
  <si>
    <t>CompanyName</t>
  </si>
  <si>
    <t>AuditorFeesINR</t>
  </si>
  <si>
    <t>AuditfessINR</t>
  </si>
  <si>
    <t>NonauditfeesINR</t>
  </si>
  <si>
    <t>TAm</t>
  </si>
  <si>
    <t>TAINR</t>
  </si>
  <si>
    <t>TobinsQ</t>
  </si>
  <si>
    <t>COEINR</t>
  </si>
  <si>
    <t>CEOTPINR</t>
  </si>
  <si>
    <t>TPADINR</t>
  </si>
  <si>
    <t>SALESINR</t>
  </si>
  <si>
    <t>IC0m1s</t>
  </si>
  <si>
    <t>AuditorFm</t>
  </si>
  <si>
    <t>AuditFm</t>
  </si>
  <si>
    <t>NonAuditFm</t>
  </si>
  <si>
    <t>ACI1y0n</t>
  </si>
  <si>
    <t>BIG41y0n</t>
  </si>
  <si>
    <t>CEOD1Yes0No</t>
  </si>
  <si>
    <t>MCm</t>
  </si>
  <si>
    <t>OAyears</t>
  </si>
  <si>
    <t>SalesRsMillion</t>
  </si>
  <si>
    <t>PSPP</t>
  </si>
  <si>
    <t>SG</t>
  </si>
  <si>
    <t>RDTS</t>
  </si>
  <si>
    <t>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</si>
</sst>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;[Red]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164" fontId="1" fillId="0" borderId="0" xfId="0" applyNumberFormat="1" applyFont="1"/>
    <xf numFmtId="2" fontId="0" fillId="0" borderId="0" xfId="0" applyNumberFormat="1"/>
    <xf numFmtId="165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1" fontId="3" fillId="0" borderId="0" xfId="0" applyNumberFormat="1" applyFont="1"/>
    <xf numFmtId="166" fontId="3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136"/>
  <sheetViews>
    <sheetView tabSelected="1" zoomScaleNormal="100" workbookViewId="0">
      <pane xSplit="2" ySplit="1" topLeftCell="AI2" activePane="bottomRight" state="frozen"/>
      <selection pane="topRight" activeCell="C1" sqref="C1"/>
      <selection pane="bottomLeft" activeCell="A2" sqref="A2"/>
      <selection pane="bottomRight" activeCell="AM2785" sqref="AM2785:AM3133"/>
    </sheetView>
  </sheetViews>
  <sheetFormatPr defaultColWidth="8.77734375" defaultRowHeight="14.4" x14ac:dyDescent="0.3"/>
  <cols>
    <col min="2" max="2" width="37" customWidth="1"/>
    <col min="3" max="3" width="10.109375" customWidth="1"/>
    <col min="6" max="6" width="13.33203125" customWidth="1"/>
    <col min="7" max="7" width="17.109375" customWidth="1"/>
    <col min="8" max="8" width="14.6640625" customWidth="1"/>
    <col min="9" max="9" width="17" customWidth="1"/>
    <col min="10" max="10" width="19.109375" customWidth="1"/>
    <col min="11" max="11" width="18.44140625" customWidth="1"/>
    <col min="12" max="12" width="17.109375" customWidth="1"/>
    <col min="13" max="13" width="16.6640625" customWidth="1"/>
    <col min="14" max="14" width="22.6640625" customWidth="1"/>
    <col min="28" max="28" width="26.77734375" style="9" customWidth="1"/>
    <col min="29" max="29" width="8.77734375" style="5"/>
    <col min="33" max="33" width="7.33203125" customWidth="1"/>
    <col min="37" max="37" width="15.6640625" customWidth="1"/>
    <col min="41" max="41" width="13.77734375" customWidth="1"/>
    <col min="42" max="42" width="9.109375" style="5"/>
    <col min="43" max="43" width="12.33203125" customWidth="1"/>
    <col min="44" max="44" width="12.33203125" style="5" customWidth="1"/>
    <col min="45" max="45" width="11.77734375" customWidth="1"/>
    <col min="46" max="46" width="10.77734375" customWidth="1"/>
    <col min="47" max="47" width="13.109375" customWidth="1"/>
    <col min="49" max="53" width="15.33203125" customWidth="1"/>
    <col min="54" max="55" width="15.77734375" customWidth="1"/>
    <col min="56" max="56" width="14.33203125" customWidth="1"/>
    <col min="57" max="57" width="15.6640625" customWidth="1"/>
    <col min="76" max="76" width="19.77734375" customWidth="1"/>
    <col min="78" max="78" width="14.33203125" customWidth="1"/>
    <col min="81" max="81" width="10.6640625" style="5" customWidth="1"/>
    <col min="83" max="83" width="12.109375" customWidth="1"/>
    <col min="84" max="84" width="16.6640625" customWidth="1"/>
    <col min="85" max="85" width="18.77734375" style="9" customWidth="1"/>
    <col min="86" max="86" width="17.77734375" customWidth="1"/>
    <col min="87" max="87" width="15.33203125" customWidth="1"/>
    <col min="92" max="94" width="21.33203125" customWidth="1"/>
    <col min="99" max="99" width="29.77734375" customWidth="1"/>
    <col min="100" max="100" width="20.44140625" customWidth="1"/>
  </cols>
  <sheetData>
    <row r="1" spans="1:94" s="1" customFormat="1" x14ac:dyDescent="0.3">
      <c r="A1" s="1" t="s">
        <v>0</v>
      </c>
      <c r="B1" s="2" t="s">
        <v>374</v>
      </c>
      <c r="C1" s="1" t="s">
        <v>385</v>
      </c>
      <c r="D1" s="1" t="s">
        <v>349</v>
      </c>
      <c r="E1" s="1" t="s">
        <v>350</v>
      </c>
      <c r="F1" s="1" t="s">
        <v>386</v>
      </c>
      <c r="G1" s="1" t="s">
        <v>375</v>
      </c>
      <c r="H1" s="1" t="s">
        <v>387</v>
      </c>
      <c r="I1" s="1" t="s">
        <v>376</v>
      </c>
      <c r="J1" s="1" t="s">
        <v>388</v>
      </c>
      <c r="K1" s="1" t="s">
        <v>377</v>
      </c>
      <c r="L1" s="1" t="s">
        <v>389</v>
      </c>
      <c r="M1" s="1" t="s">
        <v>390</v>
      </c>
      <c r="N1" s="1" t="s">
        <v>391</v>
      </c>
      <c r="O1" s="10" t="s">
        <v>358</v>
      </c>
      <c r="P1" s="10" t="s">
        <v>359</v>
      </c>
      <c r="Q1" s="10" t="s">
        <v>360</v>
      </c>
      <c r="R1" s="10" t="s">
        <v>361</v>
      </c>
      <c r="S1" s="10" t="s">
        <v>362</v>
      </c>
      <c r="T1" s="10" t="s">
        <v>363</v>
      </c>
      <c r="U1" s="10" t="s">
        <v>364</v>
      </c>
      <c r="V1" s="15" t="s">
        <v>365</v>
      </c>
      <c r="W1" s="16" t="s">
        <v>367</v>
      </c>
      <c r="X1" s="10" t="s">
        <v>395</v>
      </c>
      <c r="Y1" s="10" t="s">
        <v>368</v>
      </c>
      <c r="Z1" s="15" t="s">
        <v>369</v>
      </c>
      <c r="AA1" s="10" t="s">
        <v>378</v>
      </c>
      <c r="AB1" s="16" t="s">
        <v>379</v>
      </c>
      <c r="AC1" s="3" t="s">
        <v>380</v>
      </c>
      <c r="AD1" s="6" t="s">
        <v>351</v>
      </c>
      <c r="AE1" s="1" t="s">
        <v>352</v>
      </c>
      <c r="AF1" s="1" t="s">
        <v>353</v>
      </c>
      <c r="AG1" s="3" t="s">
        <v>396</v>
      </c>
      <c r="AH1" s="4" t="s">
        <v>397</v>
      </c>
      <c r="AI1" s="4" t="s">
        <v>398</v>
      </c>
      <c r="AJ1" s="1" t="s">
        <v>392</v>
      </c>
      <c r="AK1" s="1" t="s">
        <v>373</v>
      </c>
      <c r="AL1" s="1" t="s">
        <v>354</v>
      </c>
      <c r="AM1" s="1" t="s">
        <v>355</v>
      </c>
      <c r="AN1" s="1" t="s">
        <v>356</v>
      </c>
      <c r="AO1" s="1" t="s">
        <v>393</v>
      </c>
      <c r="AP1" s="3" t="s">
        <v>357</v>
      </c>
      <c r="AQ1" s="1" t="s">
        <v>381</v>
      </c>
      <c r="AR1" s="3" t="s">
        <v>370</v>
      </c>
      <c r="AS1" s="1" t="s">
        <v>382</v>
      </c>
      <c r="AT1" s="1" t="s">
        <v>371</v>
      </c>
      <c r="AU1" s="1" t="s">
        <v>383</v>
      </c>
      <c r="AV1" s="1" t="s">
        <v>372</v>
      </c>
      <c r="AW1" s="1" t="s">
        <v>394</v>
      </c>
      <c r="AX1" s="1" t="s">
        <v>384</v>
      </c>
      <c r="CC1" s="3"/>
      <c r="CG1" s="16"/>
      <c r="CN1"/>
      <c r="CO1"/>
      <c r="CP1"/>
    </row>
    <row r="2" spans="1:94" x14ac:dyDescent="0.3">
      <c r="A2">
        <v>2012</v>
      </c>
      <c r="B2" t="s">
        <v>1</v>
      </c>
      <c r="C2">
        <v>0</v>
      </c>
      <c r="D2">
        <v>4</v>
      </c>
      <c r="E2">
        <v>4</v>
      </c>
      <c r="F2">
        <v>5.0999999999999996</v>
      </c>
      <c r="G2">
        <v>5100000</v>
      </c>
      <c r="H2">
        <v>3.5</v>
      </c>
      <c r="I2">
        <v>3500000</v>
      </c>
      <c r="J2">
        <f>F2-H2</f>
        <v>1.5999999999999996</v>
      </c>
      <c r="K2">
        <v>1599999.9999999995</v>
      </c>
      <c r="L2">
        <v>1</v>
      </c>
      <c r="M2">
        <v>0</v>
      </c>
      <c r="N2">
        <v>0</v>
      </c>
      <c r="O2" s="11">
        <v>10</v>
      </c>
      <c r="P2" s="11">
        <v>3</v>
      </c>
      <c r="Q2" s="12">
        <v>30</v>
      </c>
      <c r="R2" s="11">
        <v>4</v>
      </c>
      <c r="S2" s="12">
        <v>40</v>
      </c>
      <c r="T2" s="13">
        <v>3</v>
      </c>
      <c r="U2" s="12">
        <v>30</v>
      </c>
      <c r="V2" s="11">
        <v>76</v>
      </c>
      <c r="W2" s="11">
        <v>5</v>
      </c>
      <c r="X2" s="11"/>
      <c r="Y2" s="11">
        <v>4.16</v>
      </c>
      <c r="Z2" s="11">
        <v>7.07</v>
      </c>
      <c r="AA2" s="11">
        <v>9363.5</v>
      </c>
      <c r="AB2" s="13">
        <v>9363500000</v>
      </c>
      <c r="AC2" s="5">
        <v>7.0743713266904287</v>
      </c>
      <c r="AD2">
        <v>10.72</v>
      </c>
      <c r="AE2">
        <v>7.22</v>
      </c>
      <c r="AF2">
        <v>9.9499999999999993</v>
      </c>
      <c r="AG2" s="5">
        <v>19.138546753152099</v>
      </c>
      <c r="AH2">
        <v>1.999007633068929</v>
      </c>
      <c r="AJ2">
        <v>41201.43</v>
      </c>
      <c r="AK2">
        <v>41201430000</v>
      </c>
      <c r="AL2">
        <f>IF(AJ2&lt;29957,1,0)</f>
        <v>0</v>
      </c>
      <c r="AM2">
        <f>IF(AND(AJ2&gt;29957,AJ2&lt;96525),1,0)</f>
        <v>1</v>
      </c>
      <c r="AN2">
        <f>IF(AJ2&gt;96525,1,0)</f>
        <v>0</v>
      </c>
      <c r="AO2">
        <v>25</v>
      </c>
      <c r="AP2" s="5">
        <v>1.3979400086720375</v>
      </c>
      <c r="AQ2">
        <v>55134471</v>
      </c>
      <c r="AT2">
        <v>2970000</v>
      </c>
      <c r="AU2">
        <v>58104471</v>
      </c>
      <c r="AV2">
        <v>76</v>
      </c>
      <c r="CG2" s="13"/>
    </row>
    <row r="3" spans="1:94" x14ac:dyDescent="0.3">
      <c r="A3">
        <v>2012</v>
      </c>
      <c r="B3" t="s">
        <v>2</v>
      </c>
      <c r="C3">
        <v>1</v>
      </c>
      <c r="D3">
        <v>2</v>
      </c>
      <c r="E3">
        <v>4</v>
      </c>
      <c r="L3">
        <v>0</v>
      </c>
      <c r="M3">
        <v>0</v>
      </c>
      <c r="N3">
        <v>0</v>
      </c>
      <c r="O3" s="11">
        <v>8</v>
      </c>
      <c r="P3" s="11">
        <v>0</v>
      </c>
      <c r="Q3" s="12">
        <v>0</v>
      </c>
      <c r="R3" s="11">
        <v>2</v>
      </c>
      <c r="S3" s="12">
        <v>25</v>
      </c>
      <c r="T3" s="13">
        <v>6</v>
      </c>
      <c r="U3" s="12">
        <v>75</v>
      </c>
      <c r="V3" s="11">
        <v>71.91</v>
      </c>
      <c r="W3" s="11"/>
      <c r="X3" s="11">
        <v>89.17</v>
      </c>
      <c r="Y3" s="11">
        <v>16.559999999999999</v>
      </c>
      <c r="Z3" s="11"/>
      <c r="AA3" s="11"/>
      <c r="AB3" s="13"/>
      <c r="AG3" s="5"/>
      <c r="AO3">
        <v>19</v>
      </c>
      <c r="AP3" s="5">
        <v>1.2787536009528289</v>
      </c>
      <c r="CG3" s="13"/>
    </row>
    <row r="4" spans="1:94" x14ac:dyDescent="0.3">
      <c r="A4">
        <v>2012</v>
      </c>
      <c r="B4" t="s">
        <v>3</v>
      </c>
      <c r="C4">
        <v>0</v>
      </c>
      <c r="D4">
        <v>4</v>
      </c>
      <c r="E4">
        <v>4</v>
      </c>
      <c r="L4">
        <v>1</v>
      </c>
      <c r="M4">
        <v>0</v>
      </c>
      <c r="N4">
        <v>0</v>
      </c>
      <c r="O4" s="11">
        <v>10</v>
      </c>
      <c r="P4" s="11">
        <v>4</v>
      </c>
      <c r="Q4" s="12">
        <v>40</v>
      </c>
      <c r="R4" s="11">
        <v>1</v>
      </c>
      <c r="S4" s="12">
        <v>10</v>
      </c>
      <c r="T4" s="13">
        <v>5</v>
      </c>
      <c r="U4" s="12">
        <v>50</v>
      </c>
      <c r="V4" s="11">
        <v>75</v>
      </c>
      <c r="W4" s="11">
        <v>5</v>
      </c>
      <c r="X4" s="11"/>
      <c r="Y4" s="11">
        <v>2.36</v>
      </c>
      <c r="Z4" s="11">
        <v>7.03</v>
      </c>
      <c r="AA4" s="11">
        <v>67009.3</v>
      </c>
      <c r="AB4" s="13">
        <v>67009300000</v>
      </c>
      <c r="AC4" s="5">
        <v>7.0271737643410619</v>
      </c>
      <c r="AG4" s="5">
        <v>16.812510262277456</v>
      </c>
      <c r="AH4">
        <v>5.1583151395259768E-3</v>
      </c>
      <c r="AJ4">
        <v>178098.39</v>
      </c>
      <c r="AK4">
        <v>178098390000</v>
      </c>
      <c r="AL4">
        <f t="shared" ref="AL4:AL10" si="0">IF(AJ4&lt;29957,1,0)</f>
        <v>0</v>
      </c>
      <c r="AM4">
        <f t="shared" ref="AM4:AM10" si="1">IF(AND(AJ4&gt;29957,AJ4&lt;96525),1,0)</f>
        <v>0</v>
      </c>
      <c r="AN4">
        <f t="shared" ref="AN4:AN10" si="2">IF(AJ4&gt;96525,1,0)</f>
        <v>1</v>
      </c>
      <c r="AO4">
        <v>63</v>
      </c>
      <c r="AP4" s="5">
        <v>1.7993405494535815</v>
      </c>
      <c r="AQ4">
        <v>26110000</v>
      </c>
      <c r="AT4">
        <v>1910000</v>
      </c>
      <c r="AU4">
        <v>28020000</v>
      </c>
      <c r="AW4">
        <v>80479.600000000006</v>
      </c>
      <c r="AX4">
        <v>80479600000</v>
      </c>
      <c r="CG4" s="13"/>
    </row>
    <row r="5" spans="1:94" x14ac:dyDescent="0.3">
      <c r="A5">
        <v>2012</v>
      </c>
      <c r="B5" t="s">
        <v>4</v>
      </c>
      <c r="C5">
        <v>0</v>
      </c>
      <c r="D5">
        <v>5</v>
      </c>
      <c r="E5">
        <v>7</v>
      </c>
      <c r="L5">
        <v>1</v>
      </c>
      <c r="M5">
        <v>0</v>
      </c>
      <c r="N5">
        <v>1</v>
      </c>
      <c r="O5" s="11">
        <v>14</v>
      </c>
      <c r="P5" s="11">
        <v>7</v>
      </c>
      <c r="Q5" s="12">
        <v>50</v>
      </c>
      <c r="R5" s="11">
        <v>1</v>
      </c>
      <c r="S5" s="12">
        <v>7.14</v>
      </c>
      <c r="T5" s="13">
        <v>6</v>
      </c>
      <c r="U5" s="12">
        <v>42.86</v>
      </c>
      <c r="V5" s="11">
        <v>50.3</v>
      </c>
      <c r="W5" s="11">
        <v>5</v>
      </c>
      <c r="X5" s="11"/>
      <c r="Y5" s="11">
        <v>8.34</v>
      </c>
      <c r="Z5" s="11">
        <v>3.55</v>
      </c>
      <c r="AA5" s="11">
        <v>121080.4</v>
      </c>
      <c r="AB5" s="13">
        <v>121080400000</v>
      </c>
      <c r="AC5" s="5">
        <v>3.5487364977384344</v>
      </c>
      <c r="AD5">
        <v>14.29</v>
      </c>
      <c r="AE5">
        <v>7.8</v>
      </c>
      <c r="AF5">
        <v>13.26</v>
      </c>
      <c r="AG5" s="5">
        <v>21.066792614142642</v>
      </c>
      <c r="AH5">
        <v>5.0390208044733494E-2</v>
      </c>
      <c r="AI5">
        <v>0.96545110072803908</v>
      </c>
      <c r="AJ5">
        <v>255230.42</v>
      </c>
      <c r="AK5">
        <v>255230420000</v>
      </c>
      <c r="AL5">
        <f t="shared" si="0"/>
        <v>0</v>
      </c>
      <c r="AM5">
        <f t="shared" si="1"/>
        <v>0</v>
      </c>
      <c r="AN5">
        <f t="shared" si="2"/>
        <v>1</v>
      </c>
      <c r="AO5">
        <v>76</v>
      </c>
      <c r="AP5" s="5">
        <v>1.8808135922807911</v>
      </c>
      <c r="AQ5">
        <v>52783000</v>
      </c>
      <c r="AS5">
        <v>52783000</v>
      </c>
      <c r="AT5">
        <v>22260000</v>
      </c>
      <c r="AU5">
        <v>75043000</v>
      </c>
      <c r="AV5">
        <v>0.28999999999999998</v>
      </c>
      <c r="AW5">
        <v>125072.8</v>
      </c>
      <c r="AX5">
        <v>125072800000</v>
      </c>
      <c r="CG5" s="13"/>
    </row>
    <row r="6" spans="1:94" x14ac:dyDescent="0.3">
      <c r="A6">
        <v>2012</v>
      </c>
      <c r="B6" t="s">
        <v>5</v>
      </c>
      <c r="C6">
        <v>0</v>
      </c>
      <c r="D6">
        <v>4</v>
      </c>
      <c r="E6">
        <v>4</v>
      </c>
      <c r="F6">
        <v>6.4</v>
      </c>
      <c r="G6">
        <v>6400000</v>
      </c>
      <c r="H6">
        <v>5.7</v>
      </c>
      <c r="I6">
        <v>5700000</v>
      </c>
      <c r="J6">
        <f>F6-H6</f>
        <v>0.70000000000000018</v>
      </c>
      <c r="K6">
        <v>700000.00000000023</v>
      </c>
      <c r="L6">
        <v>1</v>
      </c>
      <c r="M6">
        <v>0</v>
      </c>
      <c r="N6">
        <v>0</v>
      </c>
      <c r="O6" s="11">
        <v>9</v>
      </c>
      <c r="P6" s="11">
        <v>5</v>
      </c>
      <c r="Q6" s="12">
        <v>55.56</v>
      </c>
      <c r="R6" s="11">
        <v>2</v>
      </c>
      <c r="S6" s="12">
        <v>22.22</v>
      </c>
      <c r="T6" s="13">
        <v>2</v>
      </c>
      <c r="U6" s="12">
        <v>22.22</v>
      </c>
      <c r="V6" s="11">
        <v>61.65</v>
      </c>
      <c r="W6" s="11">
        <v>5</v>
      </c>
      <c r="X6" s="11"/>
      <c r="Y6" s="11">
        <v>12.09</v>
      </c>
      <c r="Z6" s="11">
        <v>3.68</v>
      </c>
      <c r="AA6" s="11">
        <v>14937.2</v>
      </c>
      <c r="AB6" s="13">
        <v>14937200000</v>
      </c>
      <c r="AC6" s="5">
        <v>3.6799721898399489</v>
      </c>
      <c r="AD6">
        <v>15.69</v>
      </c>
      <c r="AE6">
        <v>12.93</v>
      </c>
      <c r="AF6">
        <v>15.23</v>
      </c>
      <c r="AG6" s="5">
        <v>21.436841543426315</v>
      </c>
      <c r="AI6">
        <v>8.1143034884743077E-3</v>
      </c>
      <c r="AJ6">
        <v>34695.75</v>
      </c>
      <c r="AK6">
        <v>34695750000</v>
      </c>
      <c r="AL6">
        <f t="shared" si="0"/>
        <v>0</v>
      </c>
      <c r="AM6">
        <f t="shared" si="1"/>
        <v>1</v>
      </c>
      <c r="AN6">
        <f t="shared" si="2"/>
        <v>0</v>
      </c>
      <c r="AO6">
        <v>21</v>
      </c>
      <c r="AP6" s="5">
        <v>1.3222192947339191</v>
      </c>
      <c r="AQ6">
        <v>8511000</v>
      </c>
      <c r="AT6">
        <v>360000</v>
      </c>
      <c r="AU6">
        <v>8871000</v>
      </c>
      <c r="AW6">
        <v>18378.900000000001</v>
      </c>
      <c r="AX6">
        <v>18378900000</v>
      </c>
      <c r="CG6" s="13"/>
    </row>
    <row r="7" spans="1:94" x14ac:dyDescent="0.3">
      <c r="A7">
        <v>2012</v>
      </c>
      <c r="B7" t="s">
        <v>6</v>
      </c>
      <c r="C7">
        <v>0</v>
      </c>
      <c r="D7">
        <v>3</v>
      </c>
      <c r="E7">
        <v>5</v>
      </c>
      <c r="F7">
        <v>1.5</v>
      </c>
      <c r="G7">
        <v>1500000</v>
      </c>
      <c r="H7">
        <v>1.1000000000000001</v>
      </c>
      <c r="I7">
        <v>1100000</v>
      </c>
      <c r="J7">
        <f>F7-H7</f>
        <v>0.39999999999999991</v>
      </c>
      <c r="K7">
        <v>399999.99999999988</v>
      </c>
      <c r="L7">
        <v>0</v>
      </c>
      <c r="M7">
        <v>0</v>
      </c>
      <c r="N7">
        <v>0</v>
      </c>
      <c r="O7" s="11">
        <v>8</v>
      </c>
      <c r="P7" s="11">
        <v>3</v>
      </c>
      <c r="Q7" s="12">
        <v>37.5</v>
      </c>
      <c r="R7" s="11">
        <v>2</v>
      </c>
      <c r="S7" s="12">
        <v>25</v>
      </c>
      <c r="T7" s="13">
        <v>3</v>
      </c>
      <c r="U7" s="12">
        <v>37.5</v>
      </c>
      <c r="V7" s="11">
        <v>43.67</v>
      </c>
      <c r="W7" s="11">
        <v>11</v>
      </c>
      <c r="X7" s="11">
        <v>22.04</v>
      </c>
      <c r="Y7" s="11">
        <v>3.19</v>
      </c>
      <c r="Z7" s="11">
        <v>1.52</v>
      </c>
      <c r="AA7" s="11">
        <v>7058</v>
      </c>
      <c r="AB7" s="13">
        <v>7058000000</v>
      </c>
      <c r="AC7" s="5">
        <v>1.5149847215032151</v>
      </c>
      <c r="AD7">
        <v>18.46</v>
      </c>
      <c r="AE7">
        <v>7.81</v>
      </c>
      <c r="AF7">
        <v>9.01</v>
      </c>
      <c r="AG7" s="5">
        <v>55.947825204283617</v>
      </c>
      <c r="AJ7">
        <v>3853.63</v>
      </c>
      <c r="AK7">
        <v>3853630000</v>
      </c>
      <c r="AL7">
        <f t="shared" si="0"/>
        <v>1</v>
      </c>
      <c r="AM7">
        <f t="shared" si="1"/>
        <v>0</v>
      </c>
      <c r="AN7">
        <f t="shared" si="2"/>
        <v>0</v>
      </c>
      <c r="AO7">
        <v>26</v>
      </c>
      <c r="AP7" s="5">
        <v>1.414973347970818</v>
      </c>
      <c r="AQ7">
        <v>2400000</v>
      </c>
      <c r="AU7">
        <v>2400000</v>
      </c>
      <c r="AW7">
        <v>22471.200000000001</v>
      </c>
      <c r="AX7">
        <v>22471200000</v>
      </c>
      <c r="CG7" s="13"/>
    </row>
    <row r="8" spans="1:94" x14ac:dyDescent="0.3">
      <c r="A8">
        <v>2012</v>
      </c>
      <c r="B8" t="s">
        <v>7</v>
      </c>
      <c r="C8">
        <v>0</v>
      </c>
      <c r="D8">
        <v>10</v>
      </c>
      <c r="E8">
        <v>4</v>
      </c>
      <c r="L8">
        <v>1</v>
      </c>
      <c r="M8">
        <v>0</v>
      </c>
      <c r="N8">
        <v>0</v>
      </c>
      <c r="O8" s="11">
        <v>17</v>
      </c>
      <c r="P8" s="11">
        <v>8</v>
      </c>
      <c r="Q8" s="12">
        <v>47.06</v>
      </c>
      <c r="R8" s="11">
        <v>5</v>
      </c>
      <c r="S8" s="12">
        <v>29.41</v>
      </c>
      <c r="T8" s="13">
        <v>4</v>
      </c>
      <c r="U8" s="12">
        <v>23.53</v>
      </c>
      <c r="V8" s="11">
        <v>53.97</v>
      </c>
      <c r="W8" s="11">
        <v>5</v>
      </c>
      <c r="X8" s="11"/>
      <c r="Y8" s="11">
        <v>4.96</v>
      </c>
      <c r="Z8" s="11">
        <v>0.93</v>
      </c>
      <c r="AA8" s="11">
        <v>16611.5</v>
      </c>
      <c r="AB8" s="13">
        <v>16611500000</v>
      </c>
      <c r="AC8" s="5">
        <v>0.92777095813185861</v>
      </c>
      <c r="AD8">
        <v>15.97</v>
      </c>
      <c r="AE8">
        <v>5.8</v>
      </c>
      <c r="AF8">
        <v>7.83</v>
      </c>
      <c r="AG8" s="5">
        <v>14.429327964917233</v>
      </c>
      <c r="AH8">
        <v>0.23588077095472881</v>
      </c>
      <c r="AI8">
        <v>0.14231286418646347</v>
      </c>
      <c r="AJ8">
        <v>4786.76</v>
      </c>
      <c r="AK8">
        <v>4786760000</v>
      </c>
      <c r="AL8">
        <f t="shared" si="0"/>
        <v>1</v>
      </c>
      <c r="AM8">
        <f t="shared" si="1"/>
        <v>0</v>
      </c>
      <c r="AN8">
        <f t="shared" si="2"/>
        <v>0</v>
      </c>
      <c r="AO8">
        <v>28</v>
      </c>
      <c r="AP8" s="5">
        <v>1.447158031342219</v>
      </c>
      <c r="AQ8">
        <v>36377534</v>
      </c>
      <c r="AT8">
        <v>832000</v>
      </c>
      <c r="AU8">
        <v>37209534</v>
      </c>
      <c r="AW8">
        <v>22714.400000000001</v>
      </c>
      <c r="AX8">
        <v>22714400000</v>
      </c>
      <c r="CG8" s="13"/>
    </row>
    <row r="9" spans="1:94" x14ac:dyDescent="0.3">
      <c r="A9">
        <v>2012</v>
      </c>
      <c r="B9" t="s">
        <v>8</v>
      </c>
      <c r="C9">
        <v>1</v>
      </c>
      <c r="D9">
        <v>4</v>
      </c>
      <c r="E9">
        <v>4</v>
      </c>
      <c r="F9">
        <v>7.1</v>
      </c>
      <c r="G9">
        <v>7100000</v>
      </c>
      <c r="H9">
        <v>7.1</v>
      </c>
      <c r="I9">
        <v>7100000</v>
      </c>
      <c r="J9">
        <f>F9-H9</f>
        <v>0</v>
      </c>
      <c r="L9">
        <v>1</v>
      </c>
      <c r="M9">
        <v>0</v>
      </c>
      <c r="N9">
        <v>0</v>
      </c>
      <c r="O9" s="11">
        <v>11</v>
      </c>
      <c r="P9" s="11">
        <v>5</v>
      </c>
      <c r="Q9" s="12">
        <v>45.45</v>
      </c>
      <c r="R9" s="11">
        <v>3</v>
      </c>
      <c r="S9" s="12">
        <v>27.27</v>
      </c>
      <c r="T9" s="13">
        <v>3</v>
      </c>
      <c r="U9" s="12">
        <v>27.27</v>
      </c>
      <c r="V9" s="11">
        <v>77.5</v>
      </c>
      <c r="W9" s="11">
        <v>5</v>
      </c>
      <c r="X9" s="11"/>
      <c r="Y9" s="11">
        <v>40.29</v>
      </c>
      <c r="Z9" s="11">
        <v>5.0599999999999996</v>
      </c>
      <c r="AA9" s="11">
        <v>259584.3</v>
      </c>
      <c r="AB9" s="13">
        <v>259584300000</v>
      </c>
      <c r="AC9" s="5">
        <v>5.0585938289675507</v>
      </c>
      <c r="AD9">
        <v>25.15</v>
      </c>
      <c r="AE9">
        <v>6.31</v>
      </c>
      <c r="AF9">
        <v>7.39</v>
      </c>
      <c r="AG9" s="5">
        <v>36.104215021567853</v>
      </c>
      <c r="AI9">
        <v>0.37588630032919729</v>
      </c>
      <c r="AJ9">
        <v>259439.54</v>
      </c>
      <c r="AK9">
        <v>259439540000</v>
      </c>
      <c r="AL9">
        <f t="shared" si="0"/>
        <v>0</v>
      </c>
      <c r="AM9">
        <f t="shared" si="1"/>
        <v>0</v>
      </c>
      <c r="AN9">
        <f t="shared" si="2"/>
        <v>1</v>
      </c>
      <c r="AO9">
        <v>14</v>
      </c>
      <c r="AP9" s="5">
        <v>1.1461280356782377</v>
      </c>
      <c r="AQ9">
        <v>63810000</v>
      </c>
      <c r="AT9">
        <v>7090000</v>
      </c>
      <c r="AU9">
        <v>70900000</v>
      </c>
      <c r="AW9">
        <v>33001.1</v>
      </c>
      <c r="AX9">
        <v>33001100000</v>
      </c>
      <c r="CG9" s="13"/>
    </row>
    <row r="10" spans="1:94" x14ac:dyDescent="0.3">
      <c r="A10">
        <v>2012</v>
      </c>
      <c r="B10" t="s">
        <v>9</v>
      </c>
      <c r="C10">
        <v>0</v>
      </c>
      <c r="D10">
        <v>4</v>
      </c>
      <c r="E10">
        <v>5</v>
      </c>
      <c r="F10">
        <v>3.5</v>
      </c>
      <c r="G10">
        <v>3500000</v>
      </c>
      <c r="H10">
        <v>3.5</v>
      </c>
      <c r="I10">
        <v>3500000</v>
      </c>
      <c r="J10">
        <f>F10-H10</f>
        <v>0</v>
      </c>
      <c r="L10">
        <v>1</v>
      </c>
      <c r="M10">
        <v>1</v>
      </c>
      <c r="N10">
        <v>0</v>
      </c>
      <c r="O10" s="11">
        <v>8</v>
      </c>
      <c r="P10" s="11">
        <v>4</v>
      </c>
      <c r="Q10" s="12">
        <v>50</v>
      </c>
      <c r="R10" s="11">
        <v>2</v>
      </c>
      <c r="S10" s="12">
        <v>25</v>
      </c>
      <c r="T10" s="13">
        <v>2</v>
      </c>
      <c r="U10" s="12">
        <v>25</v>
      </c>
      <c r="V10" s="11">
        <v>73.5</v>
      </c>
      <c r="W10" s="11">
        <v>4</v>
      </c>
      <c r="X10" s="11">
        <v>20.39</v>
      </c>
      <c r="Y10" s="11">
        <v>-6.91</v>
      </c>
      <c r="Z10" s="11">
        <v>2.36</v>
      </c>
      <c r="AA10" s="11">
        <v>513941</v>
      </c>
      <c r="AB10" s="13">
        <v>513941000000</v>
      </c>
      <c r="AC10" s="5">
        <v>2.3628837340307061</v>
      </c>
      <c r="AD10">
        <v>-4.4000000000000004</v>
      </c>
      <c r="AE10">
        <v>-0.68</v>
      </c>
      <c r="AF10">
        <v>-0.77</v>
      </c>
      <c r="AG10" s="5">
        <v>91.653201822788589</v>
      </c>
      <c r="AJ10">
        <v>149332.41</v>
      </c>
      <c r="AK10">
        <v>149332410000</v>
      </c>
      <c r="AL10">
        <f t="shared" si="0"/>
        <v>0</v>
      </c>
      <c r="AM10">
        <f t="shared" si="1"/>
        <v>0</v>
      </c>
      <c r="AN10">
        <f t="shared" si="2"/>
        <v>1</v>
      </c>
      <c r="AO10">
        <v>16</v>
      </c>
      <c r="AP10" s="5">
        <v>1.2041199826559246</v>
      </c>
      <c r="AQ10">
        <v>46000000</v>
      </c>
      <c r="AT10">
        <v>720000</v>
      </c>
      <c r="AU10">
        <v>46720000</v>
      </c>
      <c r="AV10">
        <v>3.25</v>
      </c>
      <c r="AW10">
        <v>67906.600000000006</v>
      </c>
      <c r="AX10">
        <v>67906600000.000008</v>
      </c>
      <c r="CG10" s="13"/>
    </row>
    <row r="11" spans="1:94" x14ac:dyDescent="0.3">
      <c r="A11">
        <v>2012</v>
      </c>
      <c r="B11" t="s">
        <v>10</v>
      </c>
      <c r="C11">
        <v>1</v>
      </c>
      <c r="M11">
        <v>0</v>
      </c>
      <c r="N11">
        <v>0</v>
      </c>
      <c r="O11" s="11"/>
      <c r="P11" s="11"/>
      <c r="Q11" s="12"/>
      <c r="R11" s="11"/>
      <c r="S11" s="12"/>
      <c r="T11" s="13"/>
      <c r="U11" s="12"/>
      <c r="V11" s="11"/>
      <c r="W11" s="11"/>
      <c r="X11" s="11"/>
      <c r="Y11" s="11"/>
      <c r="Z11" s="11"/>
      <c r="AA11" s="11"/>
      <c r="AB11" s="13"/>
      <c r="AG11" s="5"/>
      <c r="CG11" s="13"/>
    </row>
    <row r="12" spans="1:94" x14ac:dyDescent="0.3">
      <c r="A12">
        <v>2012</v>
      </c>
      <c r="B12" t="s">
        <v>11</v>
      </c>
      <c r="C12">
        <v>1</v>
      </c>
      <c r="F12">
        <v>0.2</v>
      </c>
      <c r="G12">
        <v>200000</v>
      </c>
      <c r="H12">
        <v>0.2</v>
      </c>
      <c r="I12">
        <v>200000</v>
      </c>
      <c r="J12">
        <f>F12-H12</f>
        <v>0</v>
      </c>
      <c r="L12">
        <v>0</v>
      </c>
      <c r="M12">
        <v>1</v>
      </c>
      <c r="N12">
        <v>0</v>
      </c>
      <c r="O12" s="11"/>
      <c r="P12" s="11"/>
      <c r="Q12" s="12"/>
      <c r="R12" s="11"/>
      <c r="S12" s="12"/>
      <c r="T12" s="13"/>
      <c r="U12" s="12"/>
      <c r="V12" s="11"/>
      <c r="W12" s="11"/>
      <c r="X12" s="11"/>
      <c r="Y12" s="11">
        <v>6.48</v>
      </c>
      <c r="Z12" s="11"/>
      <c r="AA12" s="11"/>
      <c r="AB12" s="13"/>
      <c r="AG12" s="5"/>
      <c r="AO12">
        <v>5</v>
      </c>
      <c r="AP12" s="5">
        <v>0.69897000433601875</v>
      </c>
      <c r="CG12" s="13"/>
    </row>
    <row r="13" spans="1:94" x14ac:dyDescent="0.3">
      <c r="A13">
        <v>2012</v>
      </c>
      <c r="B13" t="s">
        <v>12</v>
      </c>
      <c r="C13">
        <v>0</v>
      </c>
      <c r="F13">
        <v>1.7</v>
      </c>
      <c r="G13">
        <v>1700000</v>
      </c>
      <c r="H13">
        <v>1.7</v>
      </c>
      <c r="I13">
        <v>1700000</v>
      </c>
      <c r="J13">
        <f>F13-H13</f>
        <v>0</v>
      </c>
      <c r="M13">
        <v>0</v>
      </c>
      <c r="N13">
        <v>0</v>
      </c>
      <c r="O13" s="11"/>
      <c r="P13" s="11"/>
      <c r="Q13" s="12"/>
      <c r="R13" s="11"/>
      <c r="S13" s="12"/>
      <c r="T13" s="13"/>
      <c r="U13" s="12"/>
      <c r="V13" s="11"/>
      <c r="W13" s="11"/>
      <c r="X13" s="11"/>
      <c r="Y13" s="11">
        <v>18.86</v>
      </c>
      <c r="Z13" s="11"/>
      <c r="AA13" s="11"/>
      <c r="AB13" s="13"/>
      <c r="AG13" s="5"/>
      <c r="AO13">
        <v>23</v>
      </c>
      <c r="AP13" s="5">
        <v>1.3617278360175928</v>
      </c>
      <c r="CG13" s="13"/>
    </row>
    <row r="14" spans="1:94" x14ac:dyDescent="0.3">
      <c r="A14">
        <v>2012</v>
      </c>
      <c r="B14" t="s">
        <v>13</v>
      </c>
      <c r="C14">
        <v>1</v>
      </c>
      <c r="D14">
        <v>3</v>
      </c>
      <c r="E14">
        <v>4</v>
      </c>
      <c r="L14">
        <v>1</v>
      </c>
      <c r="M14">
        <v>1</v>
      </c>
      <c r="N14">
        <v>0</v>
      </c>
      <c r="O14" s="11">
        <v>9</v>
      </c>
      <c r="P14" s="11">
        <v>5</v>
      </c>
      <c r="Q14" s="12">
        <v>55.56</v>
      </c>
      <c r="R14" s="11">
        <v>2</v>
      </c>
      <c r="S14" s="12">
        <v>22.22</v>
      </c>
      <c r="T14" s="13">
        <v>2</v>
      </c>
      <c r="U14" s="12">
        <v>22.22</v>
      </c>
      <c r="V14" s="11">
        <v>62.43</v>
      </c>
      <c r="W14" s="11">
        <v>5</v>
      </c>
      <c r="X14" s="11"/>
      <c r="Y14" s="11">
        <v>0.27</v>
      </c>
      <c r="Z14" s="11">
        <v>1.64</v>
      </c>
      <c r="AA14" s="11">
        <v>29597.200000000001</v>
      </c>
      <c r="AB14" s="13">
        <v>29597200000</v>
      </c>
      <c r="AC14" s="5">
        <v>1.6426766289418746</v>
      </c>
      <c r="AD14">
        <v>4.72</v>
      </c>
      <c r="AE14">
        <v>0.7</v>
      </c>
      <c r="AF14">
        <v>0.88</v>
      </c>
      <c r="AG14" s="5">
        <v>146.49760321632911</v>
      </c>
      <c r="AI14">
        <v>6.7212130445302755E-3</v>
      </c>
      <c r="AJ14">
        <v>4993.3</v>
      </c>
      <c r="AK14">
        <v>4993300000</v>
      </c>
      <c r="AL14">
        <f>IF(AJ14&lt;29957,1,0)</f>
        <v>1</v>
      </c>
      <c r="AM14">
        <f>IF(AND(AJ14&gt;29957,AJ14&lt;96525),1,0)</f>
        <v>0</v>
      </c>
      <c r="AN14">
        <f>IF(AJ14&gt;96525,1,0)</f>
        <v>0</v>
      </c>
      <c r="AO14">
        <v>56</v>
      </c>
      <c r="AP14" s="5">
        <v>1.7481880270062005</v>
      </c>
      <c r="AQ14">
        <v>24000000</v>
      </c>
      <c r="AU14">
        <v>24000000</v>
      </c>
      <c r="AV14">
        <v>62.43</v>
      </c>
      <c r="AW14">
        <v>39813.9</v>
      </c>
      <c r="AX14">
        <v>39813900000</v>
      </c>
      <c r="CG14" s="13"/>
    </row>
    <row r="15" spans="1:94" x14ac:dyDescent="0.3">
      <c r="A15">
        <v>2012</v>
      </c>
      <c r="B15" t="s">
        <v>14</v>
      </c>
      <c r="C15">
        <v>0</v>
      </c>
      <c r="D15">
        <v>5</v>
      </c>
      <c r="E15">
        <v>4</v>
      </c>
      <c r="F15">
        <v>2.1</v>
      </c>
      <c r="G15">
        <v>2100000</v>
      </c>
      <c r="H15">
        <v>1.4</v>
      </c>
      <c r="I15">
        <v>1400000</v>
      </c>
      <c r="J15">
        <f t="shared" ref="J15:J20" si="3">F15-H15</f>
        <v>0.70000000000000018</v>
      </c>
      <c r="K15">
        <v>700000.00000000023</v>
      </c>
      <c r="L15">
        <v>1</v>
      </c>
      <c r="M15">
        <v>0</v>
      </c>
      <c r="N15">
        <v>0</v>
      </c>
      <c r="O15" s="11">
        <v>11</v>
      </c>
      <c r="P15" s="11">
        <v>6</v>
      </c>
      <c r="Q15" s="12">
        <v>54.55</v>
      </c>
      <c r="R15" s="11">
        <v>3</v>
      </c>
      <c r="S15" s="12">
        <v>27.27</v>
      </c>
      <c r="T15" s="13">
        <v>2</v>
      </c>
      <c r="U15" s="12">
        <v>18.18</v>
      </c>
      <c r="V15" s="11">
        <v>70.13</v>
      </c>
      <c r="W15" s="11">
        <v>4</v>
      </c>
      <c r="X15" s="11">
        <v>6.7</v>
      </c>
      <c r="Y15" s="11">
        <v>10.96</v>
      </c>
      <c r="Z15" s="11">
        <v>2.08</v>
      </c>
      <c r="AA15" s="11">
        <v>6505.3</v>
      </c>
      <c r="AB15" s="13">
        <v>6505300000</v>
      </c>
      <c r="AC15" s="5">
        <v>2.076684185017343</v>
      </c>
      <c r="AD15">
        <v>28.72</v>
      </c>
      <c r="AE15">
        <v>12.82</v>
      </c>
      <c r="AF15">
        <v>16.5</v>
      </c>
      <c r="AG15" s="5">
        <v>35.990299753518315</v>
      </c>
      <c r="AH15">
        <v>5.4681790276843927</v>
      </c>
      <c r="AI15">
        <v>0.86970503113397846</v>
      </c>
      <c r="AJ15">
        <v>5364.83</v>
      </c>
      <c r="AK15">
        <v>5364830000</v>
      </c>
      <c r="AL15">
        <f>IF(AJ15&lt;29957,1,0)</f>
        <v>1</v>
      </c>
      <c r="AM15">
        <f>IF(AND(AJ15&gt;29957,AJ15&lt;96525),1,0)</f>
        <v>0</v>
      </c>
      <c r="AN15">
        <f>IF(AJ15&gt;96525,1,0)</f>
        <v>0</v>
      </c>
      <c r="AO15">
        <v>33</v>
      </c>
      <c r="AP15" s="5">
        <v>1.5185139398778873</v>
      </c>
      <c r="AQ15">
        <v>35545500</v>
      </c>
      <c r="AT15">
        <v>8225000</v>
      </c>
      <c r="AU15">
        <v>43770500</v>
      </c>
      <c r="AW15">
        <v>9368.7999999999993</v>
      </c>
      <c r="AX15">
        <v>9368800000</v>
      </c>
      <c r="CG15" s="13"/>
    </row>
    <row r="16" spans="1:94" x14ac:dyDescent="0.3">
      <c r="A16">
        <v>2012</v>
      </c>
      <c r="B16" t="s">
        <v>15</v>
      </c>
      <c r="C16">
        <v>0</v>
      </c>
      <c r="D16">
        <v>5</v>
      </c>
      <c r="E16">
        <v>4</v>
      </c>
      <c r="F16">
        <v>8</v>
      </c>
      <c r="G16">
        <v>8000000</v>
      </c>
      <c r="H16">
        <v>5</v>
      </c>
      <c r="I16">
        <v>5000000</v>
      </c>
      <c r="J16">
        <f t="shared" si="3"/>
        <v>3</v>
      </c>
      <c r="K16">
        <v>3000000</v>
      </c>
      <c r="L16">
        <v>1</v>
      </c>
      <c r="M16">
        <v>0</v>
      </c>
      <c r="N16">
        <v>0</v>
      </c>
      <c r="O16" s="11">
        <v>10</v>
      </c>
      <c r="P16" s="11">
        <v>4</v>
      </c>
      <c r="Q16" s="12">
        <v>40</v>
      </c>
      <c r="R16" s="11">
        <v>2</v>
      </c>
      <c r="S16" s="12">
        <v>20</v>
      </c>
      <c r="T16" s="13">
        <v>4</v>
      </c>
      <c r="U16" s="12">
        <v>40</v>
      </c>
      <c r="V16" s="11">
        <v>59.64</v>
      </c>
      <c r="W16" s="11">
        <v>4</v>
      </c>
      <c r="X16" s="11"/>
      <c r="Y16" s="11">
        <v>8.39</v>
      </c>
      <c r="Z16" s="11">
        <v>2.48</v>
      </c>
      <c r="AA16" s="11">
        <v>22500</v>
      </c>
      <c r="AB16" s="13">
        <v>22500000000</v>
      </c>
      <c r="AC16" s="5">
        <v>2.4768583783466598</v>
      </c>
      <c r="AD16">
        <v>15.02</v>
      </c>
      <c r="AE16">
        <v>9.9700000000000006</v>
      </c>
      <c r="AF16">
        <v>15.02</v>
      </c>
      <c r="AG16" s="5">
        <v>80.428954423592486</v>
      </c>
      <c r="AH16">
        <v>0.42719167904903416</v>
      </c>
      <c r="AI16">
        <v>4.8802005943536404</v>
      </c>
      <c r="AJ16">
        <v>30060.5</v>
      </c>
      <c r="AK16">
        <v>30060500000</v>
      </c>
      <c r="AL16">
        <f>IF(AJ16&lt;29957,1,0)</f>
        <v>0</v>
      </c>
      <c r="AM16">
        <f>IF(AND(AJ16&gt;29957,AJ16&lt;96525),1,0)</f>
        <v>1</v>
      </c>
      <c r="AN16">
        <f>IF(AJ16&gt;96525,1,0)</f>
        <v>0</v>
      </c>
      <c r="AO16">
        <v>58</v>
      </c>
      <c r="AP16" s="5">
        <v>1.7634279935629371</v>
      </c>
      <c r="AQ16">
        <v>64420000</v>
      </c>
      <c r="AT16">
        <v>4220000</v>
      </c>
      <c r="AU16">
        <v>68640000</v>
      </c>
      <c r="AV16">
        <v>59.64</v>
      </c>
      <c r="CG16" s="13"/>
    </row>
    <row r="17" spans="1:85" x14ac:dyDescent="0.3">
      <c r="A17">
        <v>2012</v>
      </c>
      <c r="B17" t="s">
        <v>16</v>
      </c>
      <c r="C17">
        <v>0</v>
      </c>
      <c r="D17">
        <v>3</v>
      </c>
      <c r="E17">
        <v>5</v>
      </c>
      <c r="F17">
        <v>5.2</v>
      </c>
      <c r="G17">
        <v>5200000</v>
      </c>
      <c r="H17">
        <v>5.2</v>
      </c>
      <c r="I17">
        <v>5200000</v>
      </c>
      <c r="J17">
        <f t="shared" si="3"/>
        <v>0</v>
      </c>
      <c r="L17">
        <v>0</v>
      </c>
      <c r="M17">
        <v>0</v>
      </c>
      <c r="N17">
        <v>0</v>
      </c>
      <c r="O17" s="11">
        <v>7</v>
      </c>
      <c r="P17" s="11">
        <v>4</v>
      </c>
      <c r="Q17" s="12">
        <v>57.14</v>
      </c>
      <c r="R17" s="11">
        <v>3</v>
      </c>
      <c r="S17" s="12">
        <v>42.86</v>
      </c>
      <c r="T17" s="13">
        <v>0</v>
      </c>
      <c r="U17" s="12">
        <v>0</v>
      </c>
      <c r="V17" s="11">
        <v>74.13</v>
      </c>
      <c r="W17" s="11">
        <v>5</v>
      </c>
      <c r="X17" s="11"/>
      <c r="Y17" s="11">
        <v>8.4700000000000006</v>
      </c>
      <c r="Z17" s="11">
        <v>2.41</v>
      </c>
      <c r="AA17" s="11">
        <v>11249.8</v>
      </c>
      <c r="AB17" s="13">
        <v>11249800000</v>
      </c>
      <c r="AC17" s="5">
        <v>2.4076838762106108</v>
      </c>
      <c r="AD17">
        <v>36.31</v>
      </c>
      <c r="AE17">
        <v>12.45</v>
      </c>
      <c r="AF17">
        <v>18.3</v>
      </c>
      <c r="AG17" s="5">
        <v>21.941092620831402</v>
      </c>
      <c r="AH17">
        <v>3.9812694119166228</v>
      </c>
      <c r="AJ17">
        <v>9095.89</v>
      </c>
      <c r="AK17">
        <v>9095890000</v>
      </c>
      <c r="AL17">
        <f>IF(AJ17&lt;29957,1,0)</f>
        <v>1</v>
      </c>
      <c r="AM17">
        <f>IF(AND(AJ17&gt;29957,AJ17&lt;96525),1,0)</f>
        <v>0</v>
      </c>
      <c r="AN17">
        <f>IF(AJ17&gt;96525,1,0)</f>
        <v>0</v>
      </c>
      <c r="AO17">
        <v>2</v>
      </c>
      <c r="AP17" s="5">
        <v>0.30102999566398114</v>
      </c>
      <c r="AQ17">
        <v>117751000</v>
      </c>
      <c r="AT17">
        <v>1170000</v>
      </c>
      <c r="AU17">
        <v>118921000</v>
      </c>
      <c r="AW17">
        <v>15290.9</v>
      </c>
      <c r="AX17">
        <v>15290900000</v>
      </c>
      <c r="CG17" s="13"/>
    </row>
    <row r="18" spans="1:85" x14ac:dyDescent="0.3">
      <c r="A18">
        <v>2012</v>
      </c>
      <c r="B18" t="s">
        <v>17</v>
      </c>
      <c r="C18">
        <v>0</v>
      </c>
      <c r="F18">
        <v>4.0999999999999996</v>
      </c>
      <c r="G18">
        <v>4099999.9999999995</v>
      </c>
      <c r="H18">
        <v>1.7</v>
      </c>
      <c r="I18">
        <v>1700000</v>
      </c>
      <c r="J18">
        <f t="shared" si="3"/>
        <v>2.3999999999999995</v>
      </c>
      <c r="K18">
        <v>2399999.9999999995</v>
      </c>
      <c r="M18">
        <v>0</v>
      </c>
      <c r="N18">
        <v>0</v>
      </c>
      <c r="O18" s="11"/>
      <c r="P18" s="11"/>
      <c r="Q18" s="12"/>
      <c r="R18" s="11"/>
      <c r="S18" s="12"/>
      <c r="T18" s="13"/>
      <c r="U18" s="12"/>
      <c r="V18" s="11"/>
      <c r="W18" s="11"/>
      <c r="X18" s="11"/>
      <c r="Y18" s="11">
        <v>20.25</v>
      </c>
      <c r="Z18" s="11"/>
      <c r="AA18" s="11"/>
      <c r="AB18" s="13"/>
      <c r="AG18" s="5"/>
      <c r="AO18">
        <v>39</v>
      </c>
      <c r="AP18" s="5">
        <v>1.5910646070264991</v>
      </c>
      <c r="CG18" s="13"/>
    </row>
    <row r="19" spans="1:85" x14ac:dyDescent="0.3">
      <c r="A19">
        <v>2012</v>
      </c>
      <c r="B19" t="s">
        <v>18</v>
      </c>
      <c r="C19">
        <v>1</v>
      </c>
      <c r="D19">
        <v>5</v>
      </c>
      <c r="E19">
        <v>6</v>
      </c>
      <c r="F19">
        <v>88.6</v>
      </c>
      <c r="G19">
        <v>88600000</v>
      </c>
      <c r="H19">
        <v>88.6</v>
      </c>
      <c r="I19">
        <v>88600000</v>
      </c>
      <c r="J19">
        <f t="shared" si="3"/>
        <v>0</v>
      </c>
      <c r="L19">
        <v>1</v>
      </c>
      <c r="M19">
        <v>0</v>
      </c>
      <c r="N19">
        <v>0</v>
      </c>
      <c r="O19" s="11">
        <v>9</v>
      </c>
      <c r="P19" s="11">
        <v>4</v>
      </c>
      <c r="Q19" s="12">
        <v>44.44</v>
      </c>
      <c r="R19" s="11">
        <v>3</v>
      </c>
      <c r="S19" s="12">
        <v>33.33</v>
      </c>
      <c r="T19" s="13">
        <v>2</v>
      </c>
      <c r="U19" s="12">
        <v>22.22</v>
      </c>
      <c r="V19" s="11">
        <v>69.81</v>
      </c>
      <c r="W19" s="11">
        <v>6</v>
      </c>
      <c r="X19" s="11"/>
      <c r="Y19" s="11">
        <v>6.76</v>
      </c>
      <c r="Z19" s="11">
        <v>1.52</v>
      </c>
      <c r="AA19" s="11">
        <v>29887.8</v>
      </c>
      <c r="AB19" s="13">
        <v>29887800000</v>
      </c>
      <c r="AC19" s="5">
        <v>1.5181281400655569</v>
      </c>
      <c r="AD19">
        <v>21.43</v>
      </c>
      <c r="AE19">
        <v>11.33</v>
      </c>
      <c r="AF19">
        <v>15.1</v>
      </c>
      <c r="AG19" s="5">
        <v>49.216744782948318</v>
      </c>
      <c r="AJ19">
        <v>17656.53</v>
      </c>
      <c r="AK19">
        <v>17656530000</v>
      </c>
      <c r="AL19">
        <f t="shared" ref="AL19:AL26" si="4">IF(AJ19&lt;29957,1,0)</f>
        <v>1</v>
      </c>
      <c r="AM19">
        <f t="shared" ref="AM19:AM26" si="5">IF(AND(AJ19&gt;29957,AJ19&lt;96525),1,0)</f>
        <v>0</v>
      </c>
      <c r="AN19">
        <f t="shared" ref="AN19:AN26" si="6">IF(AJ19&gt;96525,1,0)</f>
        <v>0</v>
      </c>
      <c r="AO19">
        <v>19</v>
      </c>
      <c r="AP19" s="5">
        <v>1.2787536009528289</v>
      </c>
      <c r="AQ19">
        <v>123872289</v>
      </c>
      <c r="AT19">
        <v>3735000</v>
      </c>
      <c r="AU19">
        <v>127607289</v>
      </c>
      <c r="AW19">
        <v>39279.699999999997</v>
      </c>
      <c r="AX19">
        <v>39279700000</v>
      </c>
      <c r="CG19" s="13"/>
    </row>
    <row r="20" spans="1:85" x14ac:dyDescent="0.3">
      <c r="A20">
        <v>2012</v>
      </c>
      <c r="B20" t="s">
        <v>19</v>
      </c>
      <c r="C20">
        <v>0</v>
      </c>
      <c r="D20">
        <v>4</v>
      </c>
      <c r="E20">
        <v>4</v>
      </c>
      <c r="F20">
        <v>2.2000000000000002</v>
      </c>
      <c r="G20">
        <v>2200000</v>
      </c>
      <c r="H20">
        <v>1.9</v>
      </c>
      <c r="I20">
        <v>1900000</v>
      </c>
      <c r="J20">
        <f t="shared" si="3"/>
        <v>0.30000000000000027</v>
      </c>
      <c r="K20">
        <v>300000.00000000029</v>
      </c>
      <c r="L20">
        <v>1</v>
      </c>
      <c r="M20">
        <v>0</v>
      </c>
      <c r="N20">
        <v>0</v>
      </c>
      <c r="O20" s="11">
        <v>9</v>
      </c>
      <c r="P20" s="11">
        <v>4</v>
      </c>
      <c r="Q20" s="12">
        <v>44.44</v>
      </c>
      <c r="R20" s="11">
        <v>1</v>
      </c>
      <c r="S20" s="12">
        <v>11.11</v>
      </c>
      <c r="T20" s="13">
        <v>4</v>
      </c>
      <c r="U20" s="12">
        <v>44.44</v>
      </c>
      <c r="V20" s="11">
        <v>52.06</v>
      </c>
      <c r="W20" s="11">
        <v>5</v>
      </c>
      <c r="X20" s="11">
        <v>6.43</v>
      </c>
      <c r="Y20" s="11">
        <v>8.0399999999999991</v>
      </c>
      <c r="Z20" s="11">
        <v>3.12</v>
      </c>
      <c r="AA20" s="11">
        <v>13588.2</v>
      </c>
      <c r="AB20" s="13">
        <v>13588200000</v>
      </c>
      <c r="AC20" s="5">
        <v>3.1178846867229066</v>
      </c>
      <c r="AD20">
        <v>28.77</v>
      </c>
      <c r="AE20">
        <v>17.079999999999998</v>
      </c>
      <c r="AF20">
        <v>25.55</v>
      </c>
      <c r="AG20" s="5">
        <v>33.885423683493336</v>
      </c>
      <c r="AH20">
        <v>2.8036916553686855E-2</v>
      </c>
      <c r="AI20">
        <v>0.8257448026085854</v>
      </c>
      <c r="AJ20">
        <v>25028.3</v>
      </c>
      <c r="AK20">
        <v>25028300000</v>
      </c>
      <c r="AL20">
        <f t="shared" si="4"/>
        <v>1</v>
      </c>
      <c r="AM20">
        <f t="shared" si="5"/>
        <v>0</v>
      </c>
      <c r="AN20">
        <f t="shared" si="6"/>
        <v>0</v>
      </c>
      <c r="AO20">
        <v>27</v>
      </c>
      <c r="AP20" s="5">
        <v>1.4313637641589871</v>
      </c>
      <c r="AQ20">
        <v>173630000</v>
      </c>
      <c r="AT20">
        <v>420000</v>
      </c>
      <c r="AU20">
        <v>174050000</v>
      </c>
      <c r="AV20">
        <v>31.52</v>
      </c>
      <c r="CG20" s="13"/>
    </row>
    <row r="21" spans="1:85" x14ac:dyDescent="0.3">
      <c r="A21">
        <v>2012</v>
      </c>
      <c r="B21" t="s">
        <v>20</v>
      </c>
      <c r="C21">
        <v>0</v>
      </c>
      <c r="D21">
        <v>4</v>
      </c>
      <c r="E21">
        <v>7</v>
      </c>
      <c r="L21">
        <v>1</v>
      </c>
      <c r="M21">
        <v>0</v>
      </c>
      <c r="N21">
        <v>0</v>
      </c>
      <c r="O21" s="11">
        <v>11</v>
      </c>
      <c r="P21" s="11">
        <v>7</v>
      </c>
      <c r="Q21" s="12">
        <v>63.64</v>
      </c>
      <c r="R21" s="11">
        <v>1</v>
      </c>
      <c r="S21" s="12">
        <v>9.09</v>
      </c>
      <c r="T21" s="13">
        <v>3</v>
      </c>
      <c r="U21" s="12">
        <v>27.27</v>
      </c>
      <c r="V21" s="11">
        <v>50.27</v>
      </c>
      <c r="W21" s="11">
        <v>5</v>
      </c>
      <c r="X21" s="11"/>
      <c r="Y21" s="11">
        <v>11.59</v>
      </c>
      <c r="Z21" s="11">
        <v>3.28</v>
      </c>
      <c r="AA21" s="11">
        <v>116668.5</v>
      </c>
      <c r="AB21" s="13">
        <v>116668500000</v>
      </c>
      <c r="AC21" s="5">
        <v>3.2756324369239138</v>
      </c>
      <c r="AD21">
        <v>14.91</v>
      </c>
      <c r="AE21">
        <v>10.4</v>
      </c>
      <c r="AF21">
        <v>14.77</v>
      </c>
      <c r="AG21" s="5">
        <v>16.587721630619061</v>
      </c>
      <c r="AH21">
        <v>2.7862598176960521E-3</v>
      </c>
      <c r="AI21">
        <v>0.78469332050965845</v>
      </c>
      <c r="AJ21">
        <v>264336.46000000002</v>
      </c>
      <c r="AK21">
        <v>264336460000.00003</v>
      </c>
      <c r="AL21">
        <f t="shared" si="4"/>
        <v>0</v>
      </c>
      <c r="AM21">
        <f t="shared" si="5"/>
        <v>0</v>
      </c>
      <c r="AN21">
        <f t="shared" si="6"/>
        <v>1</v>
      </c>
      <c r="AO21">
        <v>31</v>
      </c>
      <c r="AP21" s="5">
        <v>1.4913616938342726</v>
      </c>
      <c r="AQ21">
        <v>36975898</v>
      </c>
      <c r="AT21">
        <v>22532392</v>
      </c>
      <c r="AU21">
        <v>59508290</v>
      </c>
      <c r="AV21">
        <v>50.27</v>
      </c>
      <c r="AW21">
        <v>110717.9</v>
      </c>
      <c r="AX21">
        <v>110717900000</v>
      </c>
      <c r="CG21" s="13"/>
    </row>
    <row r="22" spans="1:85" x14ac:dyDescent="0.3">
      <c r="A22">
        <v>2012</v>
      </c>
      <c r="B22" t="s">
        <v>21</v>
      </c>
      <c r="C22">
        <v>1</v>
      </c>
      <c r="D22">
        <v>3</v>
      </c>
      <c r="E22">
        <v>5</v>
      </c>
      <c r="F22">
        <v>22.2</v>
      </c>
      <c r="G22">
        <v>22200000</v>
      </c>
      <c r="H22">
        <v>19.7</v>
      </c>
      <c r="I22">
        <v>19700000</v>
      </c>
      <c r="J22">
        <f>F22-H22</f>
        <v>2.5</v>
      </c>
      <c r="K22">
        <v>2500000</v>
      </c>
      <c r="L22">
        <v>1</v>
      </c>
      <c r="M22">
        <v>0</v>
      </c>
      <c r="N22">
        <v>0</v>
      </c>
      <c r="O22" s="11">
        <v>16</v>
      </c>
      <c r="P22" s="11">
        <v>8</v>
      </c>
      <c r="Q22" s="12">
        <v>50</v>
      </c>
      <c r="R22" s="11">
        <v>5</v>
      </c>
      <c r="S22" s="12">
        <v>31.25</v>
      </c>
      <c r="T22" s="13">
        <v>3</v>
      </c>
      <c r="U22" s="12">
        <v>18.75</v>
      </c>
      <c r="V22" s="11">
        <v>33.1</v>
      </c>
      <c r="W22" s="11">
        <v>5</v>
      </c>
      <c r="X22" s="11">
        <v>50.41</v>
      </c>
      <c r="Y22" s="11">
        <v>6.76</v>
      </c>
      <c r="Z22" s="11">
        <v>3.7</v>
      </c>
      <c r="AA22" s="11">
        <v>40120.300000000003</v>
      </c>
      <c r="AB22" s="13">
        <v>40120300000</v>
      </c>
      <c r="AC22" s="5">
        <v>3.6952625260745684</v>
      </c>
      <c r="AD22">
        <v>9.67</v>
      </c>
      <c r="AE22">
        <v>5.62</v>
      </c>
      <c r="AF22">
        <v>6.91</v>
      </c>
      <c r="AG22" s="5">
        <v>20.744715509476634</v>
      </c>
      <c r="AI22">
        <v>1.9103003215576977</v>
      </c>
      <c r="AJ22">
        <v>85897.279999999999</v>
      </c>
      <c r="AK22">
        <v>85897280000</v>
      </c>
      <c r="AL22">
        <f t="shared" si="4"/>
        <v>0</v>
      </c>
      <c r="AM22">
        <f t="shared" si="5"/>
        <v>1</v>
      </c>
      <c r="AN22">
        <f t="shared" si="6"/>
        <v>0</v>
      </c>
      <c r="AO22">
        <v>33</v>
      </c>
      <c r="AP22" s="5">
        <v>1.5185139398778873</v>
      </c>
      <c r="AQ22">
        <v>324760000</v>
      </c>
      <c r="AT22">
        <v>9330000</v>
      </c>
      <c r="AU22">
        <v>334090000</v>
      </c>
      <c r="AW22">
        <v>37697.599999999999</v>
      </c>
      <c r="AX22">
        <v>37697600000</v>
      </c>
      <c r="CG22" s="13"/>
    </row>
    <row r="23" spans="1:85" x14ac:dyDescent="0.3">
      <c r="A23">
        <v>2012</v>
      </c>
      <c r="B23" t="s">
        <v>22</v>
      </c>
      <c r="C23">
        <v>0</v>
      </c>
      <c r="D23">
        <v>4</v>
      </c>
      <c r="E23">
        <v>4</v>
      </c>
      <c r="F23">
        <v>45.9</v>
      </c>
      <c r="G23">
        <v>45900000</v>
      </c>
      <c r="H23">
        <v>36.4</v>
      </c>
      <c r="I23">
        <v>36400000</v>
      </c>
      <c r="J23">
        <f>F23-H23</f>
        <v>9.5</v>
      </c>
      <c r="K23">
        <v>9500000</v>
      </c>
      <c r="L23">
        <v>1</v>
      </c>
      <c r="M23">
        <v>1</v>
      </c>
      <c r="N23">
        <v>0</v>
      </c>
      <c r="O23" s="11">
        <v>17</v>
      </c>
      <c r="P23" s="11">
        <v>11</v>
      </c>
      <c r="Q23" s="12">
        <v>64.709999999999994</v>
      </c>
      <c r="R23" s="11">
        <v>4</v>
      </c>
      <c r="S23" s="12">
        <v>23.53</v>
      </c>
      <c r="T23" s="13">
        <v>2</v>
      </c>
      <c r="U23" s="12">
        <v>11.76</v>
      </c>
      <c r="V23" s="11">
        <v>46.94</v>
      </c>
      <c r="W23" s="11">
        <v>4</v>
      </c>
      <c r="X23" s="11">
        <v>15.51</v>
      </c>
      <c r="Y23" s="11">
        <v>3.18</v>
      </c>
      <c r="Z23" s="11">
        <v>2.0099999999999998</v>
      </c>
      <c r="AA23" s="11">
        <v>90726.7</v>
      </c>
      <c r="AB23" s="13">
        <v>90726700000</v>
      </c>
      <c r="AC23" s="5">
        <v>2.0057918455250978</v>
      </c>
      <c r="AD23">
        <v>15.75</v>
      </c>
      <c r="AE23">
        <v>4.8499999999999996</v>
      </c>
      <c r="AF23">
        <v>7.79</v>
      </c>
      <c r="AG23" s="5">
        <v>37.495043305299447</v>
      </c>
      <c r="AH23">
        <v>0.67058777138005921</v>
      </c>
      <c r="AI23">
        <v>1.0945279017244458</v>
      </c>
      <c r="AJ23">
        <v>40145.57</v>
      </c>
      <c r="AK23">
        <v>40145570000</v>
      </c>
      <c r="AL23">
        <f t="shared" si="4"/>
        <v>0</v>
      </c>
      <c r="AM23">
        <f t="shared" si="5"/>
        <v>1</v>
      </c>
      <c r="AN23">
        <f t="shared" si="6"/>
        <v>0</v>
      </c>
      <c r="AO23">
        <v>40</v>
      </c>
      <c r="AP23" s="5">
        <v>1.6020599913279623</v>
      </c>
      <c r="AQ23">
        <v>266060000</v>
      </c>
      <c r="AT23">
        <v>12440000</v>
      </c>
      <c r="AU23">
        <v>278500000</v>
      </c>
      <c r="AV23">
        <v>0.39</v>
      </c>
      <c r="AW23">
        <v>137705</v>
      </c>
      <c r="AX23">
        <v>137705000000</v>
      </c>
      <c r="CG23" s="13"/>
    </row>
    <row r="24" spans="1:85" x14ac:dyDescent="0.3">
      <c r="A24">
        <v>2012</v>
      </c>
      <c r="B24" t="s">
        <v>23</v>
      </c>
      <c r="C24">
        <v>0</v>
      </c>
      <c r="D24">
        <v>3</v>
      </c>
      <c r="F24">
        <v>11.1</v>
      </c>
      <c r="G24">
        <v>11100000</v>
      </c>
      <c r="H24">
        <v>5.2</v>
      </c>
      <c r="I24">
        <v>5200000</v>
      </c>
      <c r="J24">
        <f>F24-H24</f>
        <v>5.8999999999999995</v>
      </c>
      <c r="K24">
        <v>5899999.9999999991</v>
      </c>
      <c r="L24">
        <v>1</v>
      </c>
      <c r="M24">
        <v>1</v>
      </c>
      <c r="N24">
        <v>0</v>
      </c>
      <c r="O24" s="11">
        <v>14</v>
      </c>
      <c r="P24" s="11">
        <v>6</v>
      </c>
      <c r="Q24" s="12">
        <v>42.86</v>
      </c>
      <c r="R24" s="11">
        <v>3</v>
      </c>
      <c r="S24" s="12">
        <v>21.43</v>
      </c>
      <c r="T24" s="13">
        <v>5</v>
      </c>
      <c r="U24" s="12">
        <v>35.71</v>
      </c>
      <c r="V24" s="11">
        <v>38.61</v>
      </c>
      <c r="W24" s="11">
        <v>8</v>
      </c>
      <c r="X24" s="11">
        <v>7.05</v>
      </c>
      <c r="Y24" s="11">
        <v>3.92</v>
      </c>
      <c r="Z24" s="11">
        <v>2.72</v>
      </c>
      <c r="AA24" s="11">
        <v>119420.5</v>
      </c>
      <c r="AB24" s="13">
        <v>119420500000</v>
      </c>
      <c r="AC24" s="5">
        <v>2.7244166573427244</v>
      </c>
      <c r="AD24">
        <v>20.37</v>
      </c>
      <c r="AE24">
        <v>5.66</v>
      </c>
      <c r="AF24">
        <v>10.07</v>
      </c>
      <c r="AG24" s="5">
        <v>14.553877338256632</v>
      </c>
      <c r="AH24">
        <v>1.986276812236333</v>
      </c>
      <c r="AJ24">
        <v>80751.539999999994</v>
      </c>
      <c r="AK24">
        <v>80751540000</v>
      </c>
      <c r="AL24">
        <f t="shared" si="4"/>
        <v>0</v>
      </c>
      <c r="AM24">
        <f t="shared" si="5"/>
        <v>1</v>
      </c>
      <c r="AN24">
        <f t="shared" si="6"/>
        <v>0</v>
      </c>
      <c r="AO24">
        <v>64</v>
      </c>
      <c r="AP24" s="5">
        <v>1.8061799739838869</v>
      </c>
      <c r="AQ24">
        <v>56938872</v>
      </c>
      <c r="AT24">
        <v>30784000</v>
      </c>
      <c r="AU24">
        <v>87722872</v>
      </c>
      <c r="AV24">
        <v>38.61</v>
      </c>
      <c r="CG24" s="13"/>
    </row>
    <row r="25" spans="1:85" x14ac:dyDescent="0.3">
      <c r="A25">
        <v>2012</v>
      </c>
      <c r="B25" t="s">
        <v>24</v>
      </c>
      <c r="C25">
        <v>0</v>
      </c>
      <c r="D25">
        <v>5</v>
      </c>
      <c r="E25">
        <v>4</v>
      </c>
      <c r="F25">
        <v>6.1</v>
      </c>
      <c r="G25">
        <v>6100000</v>
      </c>
      <c r="H25">
        <v>6.1</v>
      </c>
      <c r="I25">
        <v>6100000</v>
      </c>
      <c r="J25">
        <f>F25-H25</f>
        <v>0</v>
      </c>
      <c r="L25">
        <v>1</v>
      </c>
      <c r="M25">
        <v>0</v>
      </c>
      <c r="N25">
        <v>0</v>
      </c>
      <c r="O25" s="11">
        <v>8</v>
      </c>
      <c r="P25" s="11">
        <v>4</v>
      </c>
      <c r="Q25" s="12">
        <v>50</v>
      </c>
      <c r="R25" s="11">
        <v>2</v>
      </c>
      <c r="S25" s="12">
        <v>25</v>
      </c>
      <c r="T25" s="13">
        <v>2</v>
      </c>
      <c r="U25" s="12">
        <v>25</v>
      </c>
      <c r="V25" s="11">
        <v>67.27</v>
      </c>
      <c r="W25" s="11">
        <v>4</v>
      </c>
      <c r="X25" s="11"/>
      <c r="Y25" s="11">
        <v>7.88</v>
      </c>
      <c r="Z25" s="11">
        <v>1.42</v>
      </c>
      <c r="AA25" s="11">
        <v>53771.3</v>
      </c>
      <c r="AB25" s="13">
        <v>53771300000</v>
      </c>
      <c r="AC25" s="5">
        <v>1.41590092485037</v>
      </c>
      <c r="AD25">
        <v>11</v>
      </c>
      <c r="AE25">
        <v>2.86</v>
      </c>
      <c r="AF25">
        <v>4.51</v>
      </c>
      <c r="AG25" s="5">
        <v>16.673500852906447</v>
      </c>
      <c r="AI25">
        <v>9.8406517323061556E-3</v>
      </c>
      <c r="AJ25">
        <v>10548.03</v>
      </c>
      <c r="AK25">
        <v>10548030000</v>
      </c>
      <c r="AL25">
        <f t="shared" si="4"/>
        <v>1</v>
      </c>
      <c r="AM25">
        <f t="shared" si="5"/>
        <v>0</v>
      </c>
      <c r="AN25">
        <f t="shared" si="6"/>
        <v>0</v>
      </c>
      <c r="AO25">
        <v>19</v>
      </c>
      <c r="AP25" s="5">
        <v>1.2787536009528289</v>
      </c>
      <c r="AQ25">
        <v>27806280</v>
      </c>
      <c r="AT25">
        <v>480000</v>
      </c>
      <c r="AU25">
        <v>28286280</v>
      </c>
      <c r="AW25">
        <v>17135.7</v>
      </c>
      <c r="AX25">
        <v>17135700000</v>
      </c>
      <c r="CG25" s="13"/>
    </row>
    <row r="26" spans="1:85" x14ac:dyDescent="0.3">
      <c r="A26">
        <v>2012</v>
      </c>
      <c r="B26" t="s">
        <v>25</v>
      </c>
      <c r="C26">
        <v>0</v>
      </c>
      <c r="D26">
        <v>3</v>
      </c>
      <c r="E26">
        <v>6</v>
      </c>
      <c r="F26">
        <v>37</v>
      </c>
      <c r="G26">
        <v>37000000</v>
      </c>
      <c r="H26">
        <v>37</v>
      </c>
      <c r="I26">
        <v>37000000</v>
      </c>
      <c r="J26">
        <f>F26-H26</f>
        <v>0</v>
      </c>
      <c r="L26">
        <v>1</v>
      </c>
      <c r="M26">
        <v>0</v>
      </c>
      <c r="N26">
        <v>1</v>
      </c>
      <c r="O26" s="11">
        <v>15</v>
      </c>
      <c r="P26" s="11">
        <v>7</v>
      </c>
      <c r="Q26" s="12">
        <v>46.67</v>
      </c>
      <c r="R26" s="11">
        <v>1</v>
      </c>
      <c r="S26" s="12">
        <v>6.67</v>
      </c>
      <c r="T26" s="13">
        <v>7</v>
      </c>
      <c r="U26" s="12">
        <v>46.67</v>
      </c>
      <c r="V26" s="11">
        <v>52.79</v>
      </c>
      <c r="W26" s="11">
        <v>10</v>
      </c>
      <c r="X26" s="11">
        <v>21.51</v>
      </c>
      <c r="Y26" s="11">
        <v>9.27</v>
      </c>
      <c r="Z26" s="11">
        <v>11.56</v>
      </c>
      <c r="AA26" s="11">
        <v>57780.7</v>
      </c>
      <c r="AB26" s="13">
        <v>57780700000</v>
      </c>
      <c r="AC26" s="5">
        <v>11.564116152393501</v>
      </c>
      <c r="AD26">
        <v>39.270000000000003</v>
      </c>
      <c r="AE26">
        <v>19.47</v>
      </c>
      <c r="AF26">
        <v>35.35</v>
      </c>
      <c r="AG26" s="5">
        <v>25.180227933804566</v>
      </c>
      <c r="AH26">
        <v>0.34243142865812676</v>
      </c>
      <c r="AI26">
        <v>3.7710674867611269</v>
      </c>
      <c r="AJ26">
        <v>310971.92</v>
      </c>
      <c r="AK26">
        <v>310971920000</v>
      </c>
      <c r="AL26">
        <f t="shared" si="4"/>
        <v>0</v>
      </c>
      <c r="AM26">
        <f t="shared" si="5"/>
        <v>0</v>
      </c>
      <c r="AN26">
        <f t="shared" si="6"/>
        <v>1</v>
      </c>
      <c r="AO26">
        <v>67</v>
      </c>
      <c r="AP26" s="5">
        <v>1.8260748027008262</v>
      </c>
      <c r="AQ26">
        <v>45896630</v>
      </c>
      <c r="AS26">
        <v>45896630</v>
      </c>
      <c r="AT26">
        <v>23515000</v>
      </c>
      <c r="AU26">
        <v>69411630</v>
      </c>
      <c r="AW26">
        <v>125960.6</v>
      </c>
      <c r="AX26">
        <v>125960600000</v>
      </c>
      <c r="CG26" s="13"/>
    </row>
    <row r="27" spans="1:85" x14ac:dyDescent="0.3">
      <c r="A27">
        <v>2012</v>
      </c>
      <c r="B27" t="s">
        <v>26</v>
      </c>
      <c r="C27">
        <v>1</v>
      </c>
      <c r="M27">
        <v>0</v>
      </c>
      <c r="N27">
        <v>0</v>
      </c>
      <c r="O27" s="11"/>
      <c r="P27" s="11"/>
      <c r="Q27" s="12"/>
      <c r="R27" s="11"/>
      <c r="S27" s="12"/>
      <c r="T27" s="13"/>
      <c r="U27" s="12"/>
      <c r="V27" s="11"/>
      <c r="W27" s="11"/>
      <c r="X27" s="11"/>
      <c r="Y27" s="11"/>
      <c r="Z27" s="11"/>
      <c r="AA27" s="11"/>
      <c r="AB27" s="13"/>
      <c r="AG27" s="5"/>
      <c r="AO27">
        <v>4</v>
      </c>
      <c r="AP27" s="5">
        <v>0.60205999132796229</v>
      </c>
      <c r="CG27" s="13"/>
    </row>
    <row r="28" spans="1:85" x14ac:dyDescent="0.3">
      <c r="A28">
        <v>2012</v>
      </c>
      <c r="B28" t="s">
        <v>27</v>
      </c>
      <c r="C28">
        <v>0</v>
      </c>
      <c r="D28">
        <v>3</v>
      </c>
      <c r="E28">
        <v>4</v>
      </c>
      <c r="F28">
        <v>0.9</v>
      </c>
      <c r="G28">
        <v>900000</v>
      </c>
      <c r="H28">
        <v>0.7</v>
      </c>
      <c r="I28">
        <v>700000</v>
      </c>
      <c r="J28">
        <f t="shared" ref="J28:J33" si="7">F28-H28</f>
        <v>0.20000000000000007</v>
      </c>
      <c r="K28">
        <v>200000.00000000006</v>
      </c>
      <c r="L28">
        <v>0</v>
      </c>
      <c r="M28">
        <v>1</v>
      </c>
      <c r="N28">
        <v>0</v>
      </c>
      <c r="O28" s="11">
        <v>6</v>
      </c>
      <c r="P28" s="11">
        <v>2</v>
      </c>
      <c r="Q28" s="12">
        <v>33.33</v>
      </c>
      <c r="R28" s="11">
        <v>2</v>
      </c>
      <c r="S28" s="12">
        <v>33.33</v>
      </c>
      <c r="T28" s="13">
        <v>2</v>
      </c>
      <c r="U28" s="12">
        <v>33.33</v>
      </c>
      <c r="V28" s="11">
        <v>63.82</v>
      </c>
      <c r="W28" s="11">
        <v>4</v>
      </c>
      <c r="X28" s="11"/>
      <c r="Y28" s="11">
        <v>6.38</v>
      </c>
      <c r="Z28" s="11">
        <v>2.6</v>
      </c>
      <c r="AA28" s="11">
        <v>4908.2</v>
      </c>
      <c r="AB28" s="13">
        <v>4908200000</v>
      </c>
      <c r="AC28" s="5">
        <v>2.6013084344453654</v>
      </c>
      <c r="AD28">
        <v>24.41</v>
      </c>
      <c r="AE28">
        <v>9.73</v>
      </c>
      <c r="AF28">
        <v>17.059999999999999</v>
      </c>
      <c r="AG28" s="5">
        <v>43.111690569317695</v>
      </c>
      <c r="AH28">
        <v>4.4752025828312052E-2</v>
      </c>
      <c r="AJ28">
        <v>4371.6000000000004</v>
      </c>
      <c r="AK28">
        <v>4371600000</v>
      </c>
      <c r="AL28">
        <f>IF(AJ28&lt;29957,1,0)</f>
        <v>1</v>
      </c>
      <c r="AM28">
        <f>IF(AND(AJ28&gt;29957,AJ28&lt;96525),1,0)</f>
        <v>0</v>
      </c>
      <c r="AN28">
        <f>IF(AJ28&gt;96525,1,0)</f>
        <v>0</v>
      </c>
      <c r="AO28">
        <v>16</v>
      </c>
      <c r="AP28" s="5">
        <v>1.2041199826559246</v>
      </c>
      <c r="AQ28">
        <v>8075000</v>
      </c>
      <c r="AT28">
        <v>46989634</v>
      </c>
      <c r="AU28">
        <v>55064634</v>
      </c>
      <c r="AV28">
        <v>14.08</v>
      </c>
      <c r="AW28">
        <v>9035.5</v>
      </c>
      <c r="AX28">
        <v>9035500000</v>
      </c>
      <c r="CG28" s="13"/>
    </row>
    <row r="29" spans="1:85" x14ac:dyDescent="0.3">
      <c r="A29">
        <v>2012</v>
      </c>
      <c r="B29" t="s">
        <v>28</v>
      </c>
      <c r="C29">
        <v>0</v>
      </c>
      <c r="D29">
        <v>4</v>
      </c>
      <c r="E29">
        <v>6</v>
      </c>
      <c r="F29">
        <v>6.7</v>
      </c>
      <c r="G29">
        <v>6700000</v>
      </c>
      <c r="H29">
        <v>5</v>
      </c>
      <c r="I29">
        <v>5000000</v>
      </c>
      <c r="J29">
        <f t="shared" si="7"/>
        <v>1.7000000000000002</v>
      </c>
      <c r="K29">
        <v>1700000.0000000002</v>
      </c>
      <c r="L29">
        <v>1</v>
      </c>
      <c r="M29">
        <v>0</v>
      </c>
      <c r="N29">
        <v>0</v>
      </c>
      <c r="O29" s="11">
        <v>12</v>
      </c>
      <c r="P29" s="11">
        <v>8</v>
      </c>
      <c r="Q29" s="12">
        <v>66.67</v>
      </c>
      <c r="R29" s="11">
        <v>3</v>
      </c>
      <c r="S29" s="12">
        <v>25</v>
      </c>
      <c r="T29" s="13">
        <v>1</v>
      </c>
      <c r="U29" s="12">
        <v>8.33</v>
      </c>
      <c r="V29" s="11">
        <v>50.1</v>
      </c>
      <c r="W29" s="11">
        <v>5</v>
      </c>
      <c r="X29" s="11">
        <v>0</v>
      </c>
      <c r="Y29" s="11">
        <v>4.6900000000000004</v>
      </c>
      <c r="Z29" s="11">
        <v>1.1000000000000001</v>
      </c>
      <c r="AA29" s="11">
        <v>14667.2</v>
      </c>
      <c r="AB29" s="13">
        <v>14667200000</v>
      </c>
      <c r="AC29" s="5">
        <v>1.0974843443203481</v>
      </c>
      <c r="AD29">
        <v>18.309999999999999</v>
      </c>
      <c r="AE29">
        <v>7.29</v>
      </c>
      <c r="AF29">
        <v>10.62</v>
      </c>
      <c r="AG29" s="5">
        <v>16.751324684816378</v>
      </c>
      <c r="AH29">
        <v>0.54670464385948436</v>
      </c>
      <c r="AJ29">
        <v>5693.57</v>
      </c>
      <c r="AK29">
        <v>5693570000</v>
      </c>
      <c r="AL29">
        <f>IF(AJ29&lt;29957,1,0)</f>
        <v>1</v>
      </c>
      <c r="AM29">
        <f>IF(AND(AJ29&gt;29957,AJ29&lt;96525),1,0)</f>
        <v>0</v>
      </c>
      <c r="AN29">
        <f>IF(AJ29&gt;96525,1,0)</f>
        <v>0</v>
      </c>
      <c r="AO29">
        <v>37</v>
      </c>
      <c r="AP29" s="5">
        <v>1.5682017240669948</v>
      </c>
      <c r="AQ29">
        <v>40789634</v>
      </c>
      <c r="AR29" s="5">
        <v>3.2</v>
      </c>
      <c r="AW29">
        <v>21688</v>
      </c>
      <c r="AX29">
        <v>21688000000</v>
      </c>
      <c r="CG29" s="13"/>
    </row>
    <row r="30" spans="1:85" x14ac:dyDescent="0.3">
      <c r="A30">
        <v>2012</v>
      </c>
      <c r="B30" t="s">
        <v>29</v>
      </c>
      <c r="C30">
        <v>0</v>
      </c>
      <c r="D30">
        <v>3</v>
      </c>
      <c r="E30">
        <v>3</v>
      </c>
      <c r="F30">
        <v>7.3</v>
      </c>
      <c r="G30">
        <v>7300000</v>
      </c>
      <c r="H30">
        <v>7.3</v>
      </c>
      <c r="I30">
        <v>7300000</v>
      </c>
      <c r="J30">
        <f t="shared" si="7"/>
        <v>0</v>
      </c>
      <c r="L30">
        <v>1</v>
      </c>
      <c r="M30">
        <v>0</v>
      </c>
      <c r="N30">
        <v>0</v>
      </c>
      <c r="O30" s="11">
        <v>12</v>
      </c>
      <c r="P30" s="11">
        <v>5</v>
      </c>
      <c r="Q30" s="12">
        <v>41.67</v>
      </c>
      <c r="R30" s="11">
        <v>4</v>
      </c>
      <c r="S30" s="12">
        <v>33.33</v>
      </c>
      <c r="T30" s="13">
        <v>3</v>
      </c>
      <c r="U30" s="12">
        <v>25</v>
      </c>
      <c r="V30" s="11">
        <v>54.76</v>
      </c>
      <c r="W30" s="11">
        <v>6</v>
      </c>
      <c r="X30" s="11">
        <v>22.28</v>
      </c>
      <c r="Y30" s="11">
        <v>4.54</v>
      </c>
      <c r="Z30" s="11">
        <v>1.42</v>
      </c>
      <c r="AA30" s="11">
        <v>64336.2</v>
      </c>
      <c r="AB30" s="13">
        <v>64336200000</v>
      </c>
      <c r="AC30" s="5">
        <v>1.4203865832319129</v>
      </c>
      <c r="AD30">
        <v>8.99</v>
      </c>
      <c r="AE30">
        <v>3.5</v>
      </c>
      <c r="AF30">
        <v>4.1900000000000004</v>
      </c>
      <c r="AG30" s="5">
        <v>5.4360386003578105</v>
      </c>
      <c r="AH30">
        <v>3.3701113920301276</v>
      </c>
      <c r="AJ30">
        <v>34643.43</v>
      </c>
      <c r="AK30">
        <v>34643430000</v>
      </c>
      <c r="AL30">
        <f>IF(AJ30&lt;29957,1,0)</f>
        <v>0</v>
      </c>
      <c r="AM30">
        <f>IF(AND(AJ30&gt;29957,AJ30&lt;96525),1,0)</f>
        <v>1</v>
      </c>
      <c r="AN30">
        <f>IF(AJ30&gt;96525,1,0)</f>
        <v>0</v>
      </c>
      <c r="AO30">
        <v>26</v>
      </c>
      <c r="AP30" s="5">
        <v>1.414973347970818</v>
      </c>
      <c r="AQ30">
        <v>34723864</v>
      </c>
      <c r="AT30">
        <v>720000</v>
      </c>
      <c r="AU30">
        <v>35443864</v>
      </c>
      <c r="AW30">
        <v>60030.3</v>
      </c>
      <c r="AX30">
        <v>60030300000</v>
      </c>
      <c r="CG30" s="13"/>
    </row>
    <row r="31" spans="1:85" x14ac:dyDescent="0.3">
      <c r="A31">
        <v>2012</v>
      </c>
      <c r="B31" t="s">
        <v>30</v>
      </c>
      <c r="C31">
        <v>0</v>
      </c>
      <c r="D31">
        <v>5</v>
      </c>
      <c r="E31">
        <v>4</v>
      </c>
      <c r="F31">
        <v>1.2</v>
      </c>
      <c r="G31">
        <v>1200000</v>
      </c>
      <c r="H31">
        <v>0.8</v>
      </c>
      <c r="I31">
        <v>800000</v>
      </c>
      <c r="J31">
        <f t="shared" si="7"/>
        <v>0.39999999999999991</v>
      </c>
      <c r="K31">
        <v>399999.99999999988</v>
      </c>
      <c r="L31">
        <v>1</v>
      </c>
      <c r="M31">
        <v>0</v>
      </c>
      <c r="N31">
        <v>0</v>
      </c>
      <c r="O31" s="11">
        <v>9</v>
      </c>
      <c r="P31" s="11">
        <v>5</v>
      </c>
      <c r="Q31" s="12">
        <v>55.56</v>
      </c>
      <c r="R31" s="11">
        <v>1</v>
      </c>
      <c r="S31" s="12">
        <v>11.11</v>
      </c>
      <c r="T31" s="13">
        <v>3</v>
      </c>
      <c r="U31" s="12">
        <v>33.33</v>
      </c>
      <c r="V31" s="11">
        <v>47.5</v>
      </c>
      <c r="W31" s="11">
        <v>6</v>
      </c>
      <c r="X31" s="11">
        <v>6.58</v>
      </c>
      <c r="Y31" s="11">
        <v>7.19</v>
      </c>
      <c r="Z31" s="11">
        <v>0.8</v>
      </c>
      <c r="AA31" s="11">
        <v>1842.5</v>
      </c>
      <c r="AB31" s="13">
        <v>1842500000</v>
      </c>
      <c r="AC31" s="5">
        <v>0.80165773610180846</v>
      </c>
      <c r="AD31">
        <v>33.94</v>
      </c>
      <c r="AE31">
        <v>16.95</v>
      </c>
      <c r="AF31">
        <v>20.97</v>
      </c>
      <c r="AG31" s="5">
        <v>89.367027677496992</v>
      </c>
      <c r="AI31">
        <v>1.2709387153351466E-2</v>
      </c>
      <c r="AJ31">
        <v>766</v>
      </c>
      <c r="AK31">
        <v>766000000</v>
      </c>
      <c r="AL31">
        <f>IF(AJ31&lt;29957,1,0)</f>
        <v>1</v>
      </c>
      <c r="AM31">
        <f>IF(AND(AJ31&gt;29957,AJ31&lt;96525),1,0)</f>
        <v>0</v>
      </c>
      <c r="AN31">
        <f>IF(AJ31&gt;96525,1,0)</f>
        <v>0</v>
      </c>
      <c r="AO31">
        <v>19</v>
      </c>
      <c r="AP31" s="5">
        <v>1.2787536009528289</v>
      </c>
      <c r="AQ31">
        <v>22188000</v>
      </c>
      <c r="AT31">
        <v>12881000</v>
      </c>
      <c r="AU31">
        <v>35069000</v>
      </c>
      <c r="AW31">
        <v>6477.2</v>
      </c>
      <c r="AX31">
        <v>6477200000</v>
      </c>
      <c r="CG31" s="13"/>
    </row>
    <row r="32" spans="1:85" x14ac:dyDescent="0.3">
      <c r="A32">
        <v>2012</v>
      </c>
      <c r="B32" t="s">
        <v>31</v>
      </c>
      <c r="C32">
        <v>1</v>
      </c>
      <c r="F32">
        <v>2.2000000000000002</v>
      </c>
      <c r="G32">
        <v>2200000</v>
      </c>
      <c r="H32">
        <v>2</v>
      </c>
      <c r="I32">
        <v>2000000</v>
      </c>
      <c r="J32">
        <f t="shared" si="7"/>
        <v>0.20000000000000018</v>
      </c>
      <c r="K32">
        <v>200000.00000000017</v>
      </c>
      <c r="M32">
        <v>0</v>
      </c>
      <c r="N32">
        <v>0</v>
      </c>
      <c r="O32" s="11"/>
      <c r="P32" s="11"/>
      <c r="Q32" s="12"/>
      <c r="R32" s="11"/>
      <c r="S32" s="12"/>
      <c r="T32" s="13"/>
      <c r="U32" s="12"/>
      <c r="V32" s="11"/>
      <c r="W32" s="11"/>
      <c r="X32" s="11"/>
      <c r="Y32" s="11">
        <v>2.4500000000000002</v>
      </c>
      <c r="Z32" s="11"/>
      <c r="AA32" s="11"/>
      <c r="AB32" s="13"/>
      <c r="AG32" s="5"/>
      <c r="AO32">
        <v>12</v>
      </c>
      <c r="AP32" s="5">
        <v>1.0791812460476247</v>
      </c>
      <c r="CG32" s="13"/>
    </row>
    <row r="33" spans="1:85" x14ac:dyDescent="0.3">
      <c r="A33">
        <v>2012</v>
      </c>
      <c r="B33" t="s">
        <v>32</v>
      </c>
      <c r="C33">
        <v>0</v>
      </c>
      <c r="D33">
        <v>4</v>
      </c>
      <c r="E33">
        <v>4</v>
      </c>
      <c r="F33">
        <v>12</v>
      </c>
      <c r="G33">
        <v>12000000</v>
      </c>
      <c r="H33">
        <v>12</v>
      </c>
      <c r="I33">
        <v>12000000</v>
      </c>
      <c r="J33">
        <f t="shared" si="7"/>
        <v>0</v>
      </c>
      <c r="L33">
        <v>1</v>
      </c>
      <c r="M33">
        <v>0</v>
      </c>
      <c r="N33">
        <v>0</v>
      </c>
      <c r="O33" s="11">
        <v>17</v>
      </c>
      <c r="P33" s="11">
        <v>9</v>
      </c>
      <c r="Q33" s="12">
        <v>52.94</v>
      </c>
      <c r="R33" s="11">
        <v>4</v>
      </c>
      <c r="S33" s="12">
        <v>23.53</v>
      </c>
      <c r="T33" s="13">
        <v>4</v>
      </c>
      <c r="U33" s="12">
        <v>23.53</v>
      </c>
      <c r="V33" s="11">
        <v>50.02</v>
      </c>
      <c r="W33" s="11">
        <v>6</v>
      </c>
      <c r="X33" s="11">
        <v>1.84</v>
      </c>
      <c r="Y33" s="11">
        <v>13.9</v>
      </c>
      <c r="Z33" s="11">
        <v>6.8</v>
      </c>
      <c r="AA33" s="11">
        <v>113264.8</v>
      </c>
      <c r="AB33" s="13">
        <v>113264800000</v>
      </c>
      <c r="AC33" s="5">
        <v>6.8017178065971935</v>
      </c>
      <c r="AD33">
        <v>53.94</v>
      </c>
      <c r="AE33">
        <v>28.41</v>
      </c>
      <c r="AF33">
        <v>51.58</v>
      </c>
      <c r="AG33" s="5">
        <v>18.324917007811987</v>
      </c>
      <c r="AH33">
        <v>0.55342336400606484</v>
      </c>
      <c r="AI33">
        <v>0.78209380939748885</v>
      </c>
      <c r="AJ33">
        <v>485789.35</v>
      </c>
      <c r="AK33">
        <v>485789350000</v>
      </c>
      <c r="AL33">
        <f>IF(AJ33&lt;29957,1,0)</f>
        <v>0</v>
      </c>
      <c r="AM33">
        <f>IF(AND(AJ33&gt;29957,AJ33&lt;96525),1,0)</f>
        <v>0</v>
      </c>
      <c r="AN33">
        <f>IF(AJ33&gt;96525,1,0)</f>
        <v>1</v>
      </c>
      <c r="AO33">
        <v>5</v>
      </c>
      <c r="AP33" s="5">
        <v>0.69897000433601875</v>
      </c>
      <c r="AQ33">
        <v>306600034</v>
      </c>
      <c r="AT33">
        <v>10960000</v>
      </c>
      <c r="AU33">
        <v>317560034</v>
      </c>
      <c r="AW33">
        <v>211808.1</v>
      </c>
      <c r="AX33">
        <v>211808100000</v>
      </c>
      <c r="CG33" s="13"/>
    </row>
    <row r="34" spans="1:85" x14ac:dyDescent="0.3">
      <c r="A34">
        <v>2012</v>
      </c>
      <c r="B34" t="s">
        <v>33</v>
      </c>
      <c r="C34">
        <v>0</v>
      </c>
      <c r="D34">
        <v>4</v>
      </c>
      <c r="E34">
        <v>4</v>
      </c>
      <c r="L34">
        <v>1</v>
      </c>
      <c r="M34">
        <v>0</v>
      </c>
      <c r="N34">
        <v>0</v>
      </c>
      <c r="O34" s="11"/>
      <c r="P34" s="11"/>
      <c r="Q34" s="12"/>
      <c r="R34" s="11"/>
      <c r="S34" s="12"/>
      <c r="T34" s="13"/>
      <c r="U34" s="12"/>
      <c r="V34" s="11"/>
      <c r="W34" s="11"/>
      <c r="X34" s="11"/>
      <c r="Y34" s="11"/>
      <c r="Z34" s="11"/>
      <c r="AA34" s="11">
        <v>4941.1000000000004</v>
      </c>
      <c r="AB34" s="13">
        <v>4941100000</v>
      </c>
      <c r="AG34" s="5">
        <v>31.965316307469259</v>
      </c>
      <c r="AI34">
        <v>7.9819149835206629</v>
      </c>
      <c r="AO34">
        <v>6</v>
      </c>
      <c r="AP34" s="5">
        <v>0.77815125038364352</v>
      </c>
      <c r="AQ34">
        <v>34996019</v>
      </c>
      <c r="AT34">
        <v>602000</v>
      </c>
      <c r="AU34">
        <v>35598019</v>
      </c>
      <c r="AW34">
        <v>6067.2</v>
      </c>
      <c r="AX34">
        <v>6067200000</v>
      </c>
      <c r="CG34" s="13"/>
    </row>
    <row r="35" spans="1:85" x14ac:dyDescent="0.3">
      <c r="A35">
        <v>2012</v>
      </c>
      <c r="B35" t="s">
        <v>34</v>
      </c>
      <c r="C35">
        <v>0</v>
      </c>
      <c r="D35">
        <v>4</v>
      </c>
      <c r="E35">
        <v>4</v>
      </c>
      <c r="F35">
        <v>6</v>
      </c>
      <c r="G35">
        <v>6000000</v>
      </c>
      <c r="H35">
        <v>5.5</v>
      </c>
      <c r="I35">
        <v>5500000</v>
      </c>
      <c r="J35">
        <f>F35-H35</f>
        <v>0.5</v>
      </c>
      <c r="K35">
        <v>500000</v>
      </c>
      <c r="L35">
        <v>1</v>
      </c>
      <c r="M35">
        <v>0</v>
      </c>
      <c r="N35">
        <v>0</v>
      </c>
      <c r="O35" s="11">
        <v>11</v>
      </c>
      <c r="P35" s="11">
        <v>6</v>
      </c>
      <c r="Q35" s="12">
        <v>54.55</v>
      </c>
      <c r="R35" s="11">
        <v>3</v>
      </c>
      <c r="S35" s="12">
        <v>27.27</v>
      </c>
      <c r="T35" s="13">
        <v>2</v>
      </c>
      <c r="U35" s="12">
        <v>18.18</v>
      </c>
      <c r="V35" s="11">
        <v>65.98</v>
      </c>
      <c r="W35" s="11">
        <v>5</v>
      </c>
      <c r="X35" s="11"/>
      <c r="Y35" s="11">
        <v>3.66</v>
      </c>
      <c r="Z35" s="11">
        <v>2.91</v>
      </c>
      <c r="AA35" s="11">
        <v>19773.099999999999</v>
      </c>
      <c r="AB35" s="13">
        <v>19773100000</v>
      </c>
      <c r="AC35" s="5">
        <v>2.9094279916173575</v>
      </c>
      <c r="AD35">
        <v>17.79</v>
      </c>
      <c r="AE35">
        <v>6.15</v>
      </c>
      <c r="AF35">
        <v>14.05</v>
      </c>
      <c r="AG35" s="5">
        <v>13.178305785871064</v>
      </c>
      <c r="AH35">
        <v>0.2980849717889571</v>
      </c>
      <c r="AI35">
        <v>1.3169413223087687</v>
      </c>
      <c r="AJ35">
        <v>19524.52</v>
      </c>
      <c r="AK35">
        <v>19524520000</v>
      </c>
      <c r="AL35">
        <f t="shared" ref="AL35:AL41" si="8">IF(AJ35&lt;29957,1,0)</f>
        <v>1</v>
      </c>
      <c r="AM35">
        <f t="shared" ref="AM35:AM41" si="9">IF(AND(AJ35&gt;29957,AJ35&lt;96525),1,0)</f>
        <v>0</v>
      </c>
      <c r="AN35">
        <f t="shared" ref="AN35:AN41" si="10">IF(AJ35&gt;96525,1,0)</f>
        <v>0</v>
      </c>
      <c r="AO35">
        <v>74</v>
      </c>
      <c r="AP35" s="5">
        <v>1.8692317197309762</v>
      </c>
      <c r="AQ35">
        <v>159318000</v>
      </c>
      <c r="AT35">
        <v>2680000</v>
      </c>
      <c r="AU35">
        <v>161998000</v>
      </c>
      <c r="CG35" s="13"/>
    </row>
    <row r="36" spans="1:85" x14ac:dyDescent="0.3">
      <c r="A36">
        <v>2012</v>
      </c>
      <c r="B36" t="s">
        <v>35</v>
      </c>
      <c r="C36">
        <v>0</v>
      </c>
      <c r="D36">
        <v>3</v>
      </c>
      <c r="E36">
        <v>4</v>
      </c>
      <c r="F36">
        <v>7.3</v>
      </c>
      <c r="G36">
        <v>7300000</v>
      </c>
      <c r="H36">
        <v>3.8</v>
      </c>
      <c r="I36">
        <v>3800000</v>
      </c>
      <c r="J36">
        <f>F36-H36</f>
        <v>3.5</v>
      </c>
      <c r="K36">
        <v>3500000</v>
      </c>
      <c r="L36">
        <v>1</v>
      </c>
      <c r="M36">
        <v>0</v>
      </c>
      <c r="N36">
        <v>0</v>
      </c>
      <c r="O36" s="11">
        <v>13</v>
      </c>
      <c r="P36" s="11">
        <v>6</v>
      </c>
      <c r="Q36" s="12">
        <v>46.15</v>
      </c>
      <c r="R36" s="11">
        <v>4</v>
      </c>
      <c r="S36" s="12">
        <v>30.77</v>
      </c>
      <c r="T36" s="13">
        <v>3</v>
      </c>
      <c r="U36" s="12">
        <v>23.08</v>
      </c>
      <c r="V36" s="11">
        <v>54.37</v>
      </c>
      <c r="W36" s="11">
        <v>4</v>
      </c>
      <c r="X36" s="11"/>
      <c r="Y36" s="11">
        <v>8.7799999999999994</v>
      </c>
      <c r="Z36" s="11">
        <v>2.44</v>
      </c>
      <c r="AA36" s="11">
        <v>32138.7</v>
      </c>
      <c r="AB36" s="13">
        <v>32138700000</v>
      </c>
      <c r="AC36" s="5">
        <v>2.4386447092936954</v>
      </c>
      <c r="AD36">
        <v>27.17</v>
      </c>
      <c r="AE36">
        <v>9.94</v>
      </c>
      <c r="AF36">
        <v>12.46</v>
      </c>
      <c r="AG36" s="5">
        <v>41.387578671044885</v>
      </c>
      <c r="AH36">
        <v>0.20928325405937345</v>
      </c>
      <c r="AI36">
        <v>1.9134000328030178</v>
      </c>
      <c r="AJ36">
        <v>24971.75</v>
      </c>
      <c r="AK36">
        <v>24971750000</v>
      </c>
      <c r="AL36">
        <f t="shared" si="8"/>
        <v>1</v>
      </c>
      <c r="AM36">
        <f t="shared" si="9"/>
        <v>0</v>
      </c>
      <c r="AN36">
        <f t="shared" si="10"/>
        <v>0</v>
      </c>
      <c r="AO36">
        <v>51</v>
      </c>
      <c r="AP36" s="5">
        <v>1.7075701760979363</v>
      </c>
      <c r="AQ36">
        <v>82300747</v>
      </c>
      <c r="AT36">
        <v>895331</v>
      </c>
      <c r="AU36">
        <v>83196078</v>
      </c>
      <c r="AW36">
        <v>34317.599999999999</v>
      </c>
      <c r="AX36">
        <v>34317600000</v>
      </c>
      <c r="CG36" s="13"/>
    </row>
    <row r="37" spans="1:85" x14ac:dyDescent="0.3">
      <c r="A37">
        <v>2012</v>
      </c>
      <c r="B37" t="s">
        <v>36</v>
      </c>
      <c r="C37">
        <v>0</v>
      </c>
      <c r="D37">
        <v>5</v>
      </c>
      <c r="E37">
        <v>4</v>
      </c>
      <c r="F37">
        <v>5</v>
      </c>
      <c r="G37">
        <v>5000000</v>
      </c>
      <c r="H37">
        <v>3.8</v>
      </c>
      <c r="I37">
        <v>3800000</v>
      </c>
      <c r="J37">
        <f>F37-H37</f>
        <v>1.2000000000000002</v>
      </c>
      <c r="K37">
        <v>1200000.0000000002</v>
      </c>
      <c r="L37">
        <v>1</v>
      </c>
      <c r="M37">
        <v>0</v>
      </c>
      <c r="N37">
        <v>0</v>
      </c>
      <c r="O37" s="11">
        <v>10</v>
      </c>
      <c r="P37" s="11">
        <v>5</v>
      </c>
      <c r="Q37" s="12">
        <v>50</v>
      </c>
      <c r="R37" s="11">
        <v>4</v>
      </c>
      <c r="S37" s="12">
        <v>40</v>
      </c>
      <c r="T37" s="13">
        <v>1</v>
      </c>
      <c r="U37" s="12">
        <v>10</v>
      </c>
      <c r="V37" s="11">
        <v>40.11</v>
      </c>
      <c r="W37" s="11">
        <v>5</v>
      </c>
      <c r="X37" s="11"/>
      <c r="Y37" s="11">
        <v>-0.25</v>
      </c>
      <c r="Z37" s="11">
        <v>1.25</v>
      </c>
      <c r="AA37" s="11">
        <v>42912.3</v>
      </c>
      <c r="AB37" s="13">
        <v>42912300000</v>
      </c>
      <c r="AC37" s="5">
        <v>1.2519132175436118</v>
      </c>
      <c r="AD37">
        <v>-0.47</v>
      </c>
      <c r="AE37">
        <v>-0.14000000000000001</v>
      </c>
      <c r="AF37">
        <v>-0.18</v>
      </c>
      <c r="AG37" s="5">
        <v>-22.086187456414201</v>
      </c>
      <c r="AJ37">
        <v>13986.97</v>
      </c>
      <c r="AK37">
        <v>13986970000</v>
      </c>
      <c r="AL37">
        <f t="shared" si="8"/>
        <v>1</v>
      </c>
      <c r="AM37">
        <f t="shared" si="9"/>
        <v>0</v>
      </c>
      <c r="AN37">
        <f t="shared" si="10"/>
        <v>0</v>
      </c>
      <c r="AO37">
        <v>88</v>
      </c>
      <c r="AP37" s="5">
        <v>1.9444826721501687</v>
      </c>
      <c r="AQ37">
        <v>47795599</v>
      </c>
      <c r="AT37">
        <v>460000</v>
      </c>
      <c r="AU37">
        <v>48255599</v>
      </c>
      <c r="AW37">
        <v>33844.5</v>
      </c>
      <c r="AX37">
        <v>33844500000</v>
      </c>
      <c r="CG37" s="13"/>
    </row>
    <row r="38" spans="1:85" x14ac:dyDescent="0.3">
      <c r="A38">
        <v>2012</v>
      </c>
      <c r="B38" t="s">
        <v>37</v>
      </c>
      <c r="C38">
        <v>1</v>
      </c>
      <c r="D38">
        <v>5</v>
      </c>
      <c r="E38">
        <v>5</v>
      </c>
      <c r="F38">
        <v>7.2</v>
      </c>
      <c r="G38">
        <v>7200000</v>
      </c>
      <c r="H38">
        <v>5.7</v>
      </c>
      <c r="I38">
        <v>5700000</v>
      </c>
      <c r="J38">
        <f>F38-H38</f>
        <v>1.5</v>
      </c>
      <c r="K38">
        <v>1500000</v>
      </c>
      <c r="M38">
        <v>0</v>
      </c>
      <c r="N38">
        <v>0</v>
      </c>
      <c r="O38" s="11">
        <v>11</v>
      </c>
      <c r="P38" s="11">
        <v>5</v>
      </c>
      <c r="Q38" s="12">
        <v>45.45</v>
      </c>
      <c r="R38" s="11">
        <v>3</v>
      </c>
      <c r="S38" s="12">
        <v>27.27</v>
      </c>
      <c r="T38" s="13">
        <v>3</v>
      </c>
      <c r="U38" s="12">
        <v>27.27</v>
      </c>
      <c r="V38" s="11">
        <v>52.01</v>
      </c>
      <c r="W38" s="11">
        <v>5</v>
      </c>
      <c r="X38" s="11"/>
      <c r="Y38" s="11">
        <v>14.78</v>
      </c>
      <c r="Z38" s="11">
        <v>9.07</v>
      </c>
      <c r="AA38" s="11">
        <v>9226.7000000000007</v>
      </c>
      <c r="AB38" s="13">
        <v>9226700000</v>
      </c>
      <c r="AC38" s="5">
        <v>9.0679559183404699</v>
      </c>
      <c r="AD38">
        <v>56.9</v>
      </c>
      <c r="AE38">
        <v>28.78</v>
      </c>
      <c r="AF38">
        <v>53.22</v>
      </c>
      <c r="AG38" s="5">
        <v>21.325345849802368</v>
      </c>
      <c r="AH38">
        <v>0.31878340544667855</v>
      </c>
      <c r="AI38">
        <v>1.1205141257317384</v>
      </c>
      <c r="AJ38">
        <v>49393.13</v>
      </c>
      <c r="AK38">
        <v>49393130000</v>
      </c>
      <c r="AL38">
        <f t="shared" si="8"/>
        <v>0</v>
      </c>
      <c r="AM38">
        <f t="shared" si="9"/>
        <v>1</v>
      </c>
      <c r="AN38">
        <f t="shared" si="10"/>
        <v>0</v>
      </c>
      <c r="AO38">
        <v>81</v>
      </c>
      <c r="AP38" s="5">
        <v>1.9084850188786497</v>
      </c>
      <c r="AV38">
        <v>52.01</v>
      </c>
      <c r="AW38">
        <v>18717.599999999999</v>
      </c>
      <c r="AX38">
        <v>18717600000</v>
      </c>
      <c r="CG38" s="13"/>
    </row>
    <row r="39" spans="1:85" x14ac:dyDescent="0.3">
      <c r="A39">
        <v>2012</v>
      </c>
      <c r="B39" t="s">
        <v>38</v>
      </c>
      <c r="C39">
        <v>0</v>
      </c>
      <c r="D39">
        <v>4</v>
      </c>
      <c r="E39">
        <v>8</v>
      </c>
      <c r="F39">
        <v>5</v>
      </c>
      <c r="G39">
        <v>5000000</v>
      </c>
      <c r="H39">
        <v>3.6</v>
      </c>
      <c r="I39">
        <v>3600000</v>
      </c>
      <c r="J39">
        <f>F39-H39</f>
        <v>1.4</v>
      </c>
      <c r="K39">
        <v>1400000</v>
      </c>
      <c r="L39">
        <v>1</v>
      </c>
      <c r="M39">
        <v>0</v>
      </c>
      <c r="N39">
        <v>0</v>
      </c>
      <c r="O39" s="11">
        <v>14</v>
      </c>
      <c r="P39" s="11">
        <v>5</v>
      </c>
      <c r="Q39" s="12">
        <v>35.71</v>
      </c>
      <c r="R39" s="11">
        <v>3</v>
      </c>
      <c r="S39" s="12">
        <v>21.43</v>
      </c>
      <c r="T39" s="13">
        <v>6</v>
      </c>
      <c r="U39" s="12">
        <v>42.86</v>
      </c>
      <c r="V39" s="11">
        <v>75.569999999999993</v>
      </c>
      <c r="W39" s="11">
        <v>5</v>
      </c>
      <c r="X39" s="11"/>
      <c r="Y39" s="11">
        <v>5.57</v>
      </c>
      <c r="Z39" s="11">
        <v>4.34</v>
      </c>
      <c r="AA39" s="11">
        <v>17966.3</v>
      </c>
      <c r="AB39" s="13">
        <v>17966300000</v>
      </c>
      <c r="AC39" s="5">
        <v>4.3409271992182319</v>
      </c>
      <c r="AD39">
        <v>24.35</v>
      </c>
      <c r="AE39">
        <v>11</v>
      </c>
      <c r="AF39">
        <v>16.170000000000002</v>
      </c>
      <c r="AG39" s="5">
        <v>25.934869818296235</v>
      </c>
      <c r="AH39">
        <v>0.14147319504562741</v>
      </c>
      <c r="AI39">
        <v>4.6729876765291909</v>
      </c>
      <c r="AJ39">
        <v>36934.550000000003</v>
      </c>
      <c r="AK39">
        <v>36934550000</v>
      </c>
      <c r="AL39">
        <f t="shared" si="8"/>
        <v>0</v>
      </c>
      <c r="AM39">
        <f t="shared" si="9"/>
        <v>1</v>
      </c>
      <c r="AN39">
        <f t="shared" si="10"/>
        <v>0</v>
      </c>
      <c r="AO39">
        <v>89</v>
      </c>
      <c r="AP39" s="5">
        <v>1.9493900066449126</v>
      </c>
      <c r="AQ39">
        <v>23622094</v>
      </c>
      <c r="AU39">
        <v>23622094</v>
      </c>
      <c r="AV39">
        <v>14.51</v>
      </c>
      <c r="AW39">
        <v>36856.6</v>
      </c>
      <c r="AX39">
        <v>36856600000</v>
      </c>
      <c r="CG39" s="13"/>
    </row>
    <row r="40" spans="1:85" x14ac:dyDescent="0.3">
      <c r="A40">
        <v>2012</v>
      </c>
      <c r="B40" t="s">
        <v>39</v>
      </c>
      <c r="C40">
        <v>0</v>
      </c>
      <c r="D40">
        <v>5</v>
      </c>
      <c r="E40">
        <v>5</v>
      </c>
      <c r="L40">
        <v>1</v>
      </c>
      <c r="M40">
        <v>0</v>
      </c>
      <c r="N40">
        <v>0</v>
      </c>
      <c r="O40" s="11">
        <v>18</v>
      </c>
      <c r="P40" s="11">
        <v>9</v>
      </c>
      <c r="Q40" s="12">
        <v>50</v>
      </c>
      <c r="R40" s="11">
        <v>8</v>
      </c>
      <c r="S40" s="12">
        <v>44.44</v>
      </c>
      <c r="T40" s="13">
        <v>1</v>
      </c>
      <c r="U40" s="12">
        <v>5.56</v>
      </c>
      <c r="V40" s="11">
        <v>42.05</v>
      </c>
      <c r="W40" s="11">
        <v>5</v>
      </c>
      <c r="X40" s="11"/>
      <c r="Y40" s="11">
        <v>6.35</v>
      </c>
      <c r="Z40" s="11">
        <v>3.24</v>
      </c>
      <c r="AA40" s="11">
        <v>74293.899999999994</v>
      </c>
      <c r="AB40" s="13">
        <v>74293900000</v>
      </c>
      <c r="AC40" s="5">
        <v>3.236097031442934</v>
      </c>
      <c r="AD40">
        <v>18.68</v>
      </c>
      <c r="AE40">
        <v>6.33</v>
      </c>
      <c r="AF40">
        <v>9.1199999999999992</v>
      </c>
      <c r="AG40" s="5">
        <v>23.06239915778874</v>
      </c>
      <c r="AH40">
        <v>0.14087388300493756</v>
      </c>
      <c r="AJ40">
        <v>74505.820000000007</v>
      </c>
      <c r="AK40">
        <v>74505820000</v>
      </c>
      <c r="AL40">
        <f t="shared" si="8"/>
        <v>0</v>
      </c>
      <c r="AM40">
        <f t="shared" si="9"/>
        <v>1</v>
      </c>
      <c r="AN40">
        <f t="shared" si="10"/>
        <v>0</v>
      </c>
      <c r="AO40">
        <v>51</v>
      </c>
      <c r="AP40" s="5">
        <v>1.7075701760979363</v>
      </c>
      <c r="AQ40">
        <v>253707380</v>
      </c>
      <c r="AR40" s="5">
        <v>100</v>
      </c>
      <c r="AT40">
        <v>12330000</v>
      </c>
      <c r="AU40">
        <v>266037380</v>
      </c>
      <c r="AW40">
        <v>53452.800000000003</v>
      </c>
      <c r="AX40">
        <v>53452800000</v>
      </c>
      <c r="CG40" s="13"/>
    </row>
    <row r="41" spans="1:85" x14ac:dyDescent="0.3">
      <c r="A41">
        <v>2012</v>
      </c>
      <c r="B41" t="s">
        <v>40</v>
      </c>
      <c r="C41">
        <v>1</v>
      </c>
      <c r="D41">
        <v>6</v>
      </c>
      <c r="E41">
        <v>4</v>
      </c>
      <c r="F41">
        <v>71</v>
      </c>
      <c r="G41">
        <v>71000000</v>
      </c>
      <c r="H41">
        <v>60</v>
      </c>
      <c r="I41">
        <v>60000000</v>
      </c>
      <c r="J41">
        <f>F41-H41</f>
        <v>11</v>
      </c>
      <c r="K41">
        <v>11000000</v>
      </c>
      <c r="L41">
        <v>1</v>
      </c>
      <c r="M41">
        <v>0</v>
      </c>
      <c r="N41">
        <v>0</v>
      </c>
      <c r="O41" s="11">
        <v>19</v>
      </c>
      <c r="P41" s="11">
        <v>10</v>
      </c>
      <c r="Q41" s="12">
        <v>52.63</v>
      </c>
      <c r="R41" s="11">
        <v>2</v>
      </c>
      <c r="S41" s="12">
        <v>10.53</v>
      </c>
      <c r="T41" s="13">
        <v>7</v>
      </c>
      <c r="U41" s="12">
        <v>36.840000000000003</v>
      </c>
      <c r="V41" s="11">
        <v>68.5</v>
      </c>
      <c r="W41" s="11">
        <v>5</v>
      </c>
      <c r="X41" s="11"/>
      <c r="Y41" s="11">
        <v>13.6</v>
      </c>
      <c r="Z41" s="11">
        <v>2.66</v>
      </c>
      <c r="AA41" s="11">
        <v>901466</v>
      </c>
      <c r="AB41" s="13">
        <v>901466000000</v>
      </c>
      <c r="AC41" s="5">
        <v>2.6585365865293911</v>
      </c>
      <c r="AD41">
        <v>12.3</v>
      </c>
      <c r="AE41">
        <v>6.77</v>
      </c>
      <c r="AF41">
        <v>9.52</v>
      </c>
      <c r="AG41" s="5">
        <v>9.4327116053838083</v>
      </c>
      <c r="AI41">
        <v>1.3426658141804353</v>
      </c>
      <c r="AJ41">
        <v>1283185.42</v>
      </c>
      <c r="AK41">
        <v>1283185420000</v>
      </c>
      <c r="AL41">
        <f t="shared" si="8"/>
        <v>0</v>
      </c>
      <c r="AM41">
        <f t="shared" si="9"/>
        <v>0</v>
      </c>
      <c r="AN41">
        <f t="shared" si="10"/>
        <v>1</v>
      </c>
      <c r="AO41">
        <v>17</v>
      </c>
      <c r="AP41" s="5">
        <v>1.2304489213782739</v>
      </c>
      <c r="AQ41">
        <v>227404338</v>
      </c>
      <c r="AT41">
        <v>54963790</v>
      </c>
      <c r="AU41">
        <v>282368128</v>
      </c>
      <c r="AV41">
        <v>22.8</v>
      </c>
      <c r="AW41">
        <v>453509</v>
      </c>
      <c r="AX41">
        <v>453509000000</v>
      </c>
      <c r="CG41" s="13"/>
    </row>
    <row r="42" spans="1:85" x14ac:dyDescent="0.3">
      <c r="A42">
        <v>2012</v>
      </c>
      <c r="B42" t="s">
        <v>41</v>
      </c>
      <c r="C42">
        <v>1</v>
      </c>
      <c r="D42">
        <v>4</v>
      </c>
      <c r="L42">
        <v>0</v>
      </c>
      <c r="M42">
        <v>0</v>
      </c>
      <c r="N42">
        <v>0</v>
      </c>
      <c r="O42" s="11"/>
      <c r="P42" s="11"/>
      <c r="Q42" s="12"/>
      <c r="R42" s="11"/>
      <c r="S42" s="12"/>
      <c r="T42" s="13"/>
      <c r="U42" s="12"/>
      <c r="V42" s="11"/>
      <c r="W42" s="11"/>
      <c r="X42" s="11"/>
      <c r="Y42" s="11">
        <v>5.39</v>
      </c>
      <c r="Z42" s="11"/>
      <c r="AA42" s="11"/>
      <c r="AB42" s="13"/>
      <c r="AG42" s="5"/>
      <c r="AO42">
        <v>6</v>
      </c>
      <c r="AP42" s="5">
        <v>0.77815125038364352</v>
      </c>
      <c r="AR42" s="5">
        <v>100</v>
      </c>
      <c r="AW42">
        <v>61257</v>
      </c>
      <c r="AX42">
        <v>61257000000</v>
      </c>
      <c r="CG42" s="13"/>
    </row>
    <row r="43" spans="1:85" x14ac:dyDescent="0.3">
      <c r="A43">
        <v>2012</v>
      </c>
      <c r="B43" t="s">
        <v>42</v>
      </c>
      <c r="C43">
        <v>0</v>
      </c>
      <c r="D43">
        <v>4</v>
      </c>
      <c r="E43">
        <v>4</v>
      </c>
      <c r="L43">
        <v>1</v>
      </c>
      <c r="M43">
        <v>0</v>
      </c>
      <c r="N43">
        <v>0</v>
      </c>
      <c r="O43" s="11">
        <v>9</v>
      </c>
      <c r="P43" s="11">
        <v>5</v>
      </c>
      <c r="Q43" s="12">
        <v>55.56</v>
      </c>
      <c r="R43" s="11">
        <v>2</v>
      </c>
      <c r="S43" s="12">
        <v>22.22</v>
      </c>
      <c r="T43" s="13">
        <v>2</v>
      </c>
      <c r="U43" s="12">
        <v>22.22</v>
      </c>
      <c r="V43" s="11">
        <v>60.91</v>
      </c>
      <c r="W43" s="11">
        <v>4</v>
      </c>
      <c r="X43" s="11"/>
      <c r="Y43" s="11">
        <v>15</v>
      </c>
      <c r="Z43" s="11">
        <v>2.23</v>
      </c>
      <c r="AA43" s="11">
        <v>40013</v>
      </c>
      <c r="AB43" s="13">
        <v>40013000000</v>
      </c>
      <c r="AC43" s="5">
        <v>2.2344801795063578</v>
      </c>
      <c r="AD43">
        <v>15.8</v>
      </c>
      <c r="AE43">
        <v>9.01</v>
      </c>
      <c r="AF43">
        <v>13.78</v>
      </c>
      <c r="AG43" s="5">
        <v>15.810019518542614</v>
      </c>
      <c r="AH43">
        <v>7.2471910112359552</v>
      </c>
      <c r="AJ43">
        <v>47800</v>
      </c>
      <c r="AK43">
        <v>47800000000</v>
      </c>
      <c r="AL43">
        <f t="shared" ref="AL43:AL54" si="11">IF(AJ43&lt;29957,1,0)</f>
        <v>0</v>
      </c>
      <c r="AM43">
        <f t="shared" ref="AM43:AM54" si="12">IF(AND(AJ43&gt;29957,AJ43&lt;96525),1,0)</f>
        <v>1</v>
      </c>
      <c r="AN43">
        <f t="shared" ref="AN43:AN54" si="13">IF(AJ43&gt;96525,1,0)</f>
        <v>0</v>
      </c>
      <c r="AO43">
        <v>34</v>
      </c>
      <c r="AP43" s="5">
        <v>1.5314789170422551</v>
      </c>
      <c r="AQ43">
        <v>24573614</v>
      </c>
      <c r="AR43" s="5">
        <v>5</v>
      </c>
      <c r="AT43">
        <v>5790000</v>
      </c>
      <c r="AU43">
        <v>30363614</v>
      </c>
      <c r="AV43">
        <v>20.47</v>
      </c>
      <c r="AW43">
        <v>25000</v>
      </c>
      <c r="AX43">
        <v>25000000000</v>
      </c>
      <c r="CG43" s="13"/>
    </row>
    <row r="44" spans="1:85" x14ac:dyDescent="0.3">
      <c r="A44">
        <v>2012</v>
      </c>
      <c r="B44" t="s">
        <v>43</v>
      </c>
      <c r="C44">
        <v>0</v>
      </c>
      <c r="D44">
        <v>4</v>
      </c>
      <c r="E44">
        <v>4</v>
      </c>
      <c r="F44">
        <v>4.7</v>
      </c>
      <c r="G44">
        <v>4700000</v>
      </c>
      <c r="H44">
        <v>3.6</v>
      </c>
      <c r="I44">
        <v>3600000</v>
      </c>
      <c r="J44">
        <f t="shared" ref="J44:J53" si="14">F44-H44</f>
        <v>1.1000000000000001</v>
      </c>
      <c r="K44">
        <v>1100000</v>
      </c>
      <c r="L44">
        <v>1</v>
      </c>
      <c r="M44">
        <v>0</v>
      </c>
      <c r="N44">
        <v>1</v>
      </c>
      <c r="O44" s="11">
        <v>11</v>
      </c>
      <c r="P44" s="11">
        <v>7</v>
      </c>
      <c r="Q44" s="12">
        <v>63.64</v>
      </c>
      <c r="R44" s="11">
        <v>1</v>
      </c>
      <c r="S44" s="12">
        <v>9.09</v>
      </c>
      <c r="T44" s="13">
        <v>3</v>
      </c>
      <c r="U44" s="12">
        <v>27.27</v>
      </c>
      <c r="V44" s="11">
        <v>62.9</v>
      </c>
      <c r="W44" s="11">
        <v>5</v>
      </c>
      <c r="X44" s="11"/>
      <c r="Y44" s="11">
        <v>8.5</v>
      </c>
      <c r="Z44" s="11">
        <v>0.98</v>
      </c>
      <c r="AA44" s="11">
        <v>41262.1</v>
      </c>
      <c r="AB44" s="13">
        <v>41262100000</v>
      </c>
      <c r="AC44" s="5">
        <v>0.98281737513234446</v>
      </c>
      <c r="AD44">
        <v>10.72</v>
      </c>
      <c r="AE44">
        <v>5.92</v>
      </c>
      <c r="AF44">
        <v>7.24</v>
      </c>
      <c r="AG44" s="5">
        <v>6.650222899804568</v>
      </c>
      <c r="AI44">
        <v>0.4772733435864458</v>
      </c>
      <c r="AJ44">
        <v>21934.97</v>
      </c>
      <c r="AK44">
        <v>21934970000</v>
      </c>
      <c r="AL44">
        <f t="shared" si="11"/>
        <v>1</v>
      </c>
      <c r="AM44">
        <f t="shared" si="12"/>
        <v>0</v>
      </c>
      <c r="AN44">
        <f t="shared" si="13"/>
        <v>0</v>
      </c>
      <c r="AO44">
        <v>93</v>
      </c>
      <c r="AP44" s="5">
        <v>1.968482948553935</v>
      </c>
      <c r="AQ44">
        <v>16666000</v>
      </c>
      <c r="AR44" s="5">
        <v>3.6</v>
      </c>
      <c r="AS44">
        <v>16666000</v>
      </c>
      <c r="AT44">
        <v>1080000</v>
      </c>
      <c r="AU44">
        <v>17746000</v>
      </c>
      <c r="AW44">
        <v>29803.200000000001</v>
      </c>
      <c r="AX44">
        <v>29803200000</v>
      </c>
      <c r="CG44" s="13"/>
    </row>
    <row r="45" spans="1:85" x14ac:dyDescent="0.3">
      <c r="A45">
        <v>2012</v>
      </c>
      <c r="B45" t="s">
        <v>44</v>
      </c>
      <c r="C45">
        <v>0</v>
      </c>
      <c r="D45">
        <v>4</v>
      </c>
      <c r="E45">
        <v>4</v>
      </c>
      <c r="F45">
        <v>1.1000000000000001</v>
      </c>
      <c r="G45">
        <v>1100000</v>
      </c>
      <c r="H45">
        <v>0.6</v>
      </c>
      <c r="I45">
        <v>600000</v>
      </c>
      <c r="J45">
        <f t="shared" si="14"/>
        <v>0.50000000000000011</v>
      </c>
      <c r="K45">
        <v>500000.00000000012</v>
      </c>
      <c r="L45">
        <v>0</v>
      </c>
      <c r="M45">
        <v>0</v>
      </c>
      <c r="N45">
        <v>0</v>
      </c>
      <c r="O45" s="11">
        <v>9</v>
      </c>
      <c r="P45" s="11">
        <v>3</v>
      </c>
      <c r="Q45" s="12">
        <v>33.33</v>
      </c>
      <c r="R45" s="11">
        <v>3</v>
      </c>
      <c r="S45" s="12">
        <v>33.33</v>
      </c>
      <c r="T45" s="13">
        <v>3</v>
      </c>
      <c r="U45" s="12">
        <v>33.33</v>
      </c>
      <c r="V45" s="11">
        <v>64.92</v>
      </c>
      <c r="W45" s="11">
        <v>4</v>
      </c>
      <c r="X45" s="11"/>
      <c r="Y45" s="11">
        <v>19.399999999999999</v>
      </c>
      <c r="Z45" s="11">
        <v>1.1200000000000001</v>
      </c>
      <c r="AA45" s="11">
        <v>3101.3</v>
      </c>
      <c r="AB45" s="13">
        <v>3101300000</v>
      </c>
      <c r="AC45" s="5">
        <v>1.1227468263459073</v>
      </c>
      <c r="AD45">
        <v>29.16</v>
      </c>
      <c r="AE45">
        <v>21.01</v>
      </c>
      <c r="AF45">
        <v>25.55</v>
      </c>
      <c r="AG45" s="5">
        <v>22.034748506543835</v>
      </c>
      <c r="AI45">
        <v>0.26157467957101754</v>
      </c>
      <c r="AJ45">
        <v>2377.5300000000002</v>
      </c>
      <c r="AK45">
        <v>2377530000</v>
      </c>
      <c r="AL45">
        <f t="shared" si="11"/>
        <v>1</v>
      </c>
      <c r="AM45">
        <f t="shared" si="12"/>
        <v>0</v>
      </c>
      <c r="AN45">
        <f t="shared" si="13"/>
        <v>0</v>
      </c>
      <c r="AO45">
        <v>28</v>
      </c>
      <c r="AP45" s="5">
        <v>1.447158031342219</v>
      </c>
      <c r="AW45">
        <v>3962.9</v>
      </c>
      <c r="AX45">
        <v>3962900000</v>
      </c>
      <c r="CG45" s="13"/>
    </row>
    <row r="46" spans="1:85" x14ac:dyDescent="0.3">
      <c r="A46">
        <v>2012</v>
      </c>
      <c r="B46" t="s">
        <v>45</v>
      </c>
      <c r="C46">
        <v>1</v>
      </c>
      <c r="F46">
        <v>7.3</v>
      </c>
      <c r="G46">
        <v>7300000</v>
      </c>
      <c r="H46">
        <v>4.3</v>
      </c>
      <c r="I46">
        <v>4300000</v>
      </c>
      <c r="J46">
        <f t="shared" si="14"/>
        <v>3</v>
      </c>
      <c r="K46">
        <v>3000000</v>
      </c>
      <c r="M46">
        <v>0</v>
      </c>
      <c r="N46">
        <v>0</v>
      </c>
      <c r="O46" s="11">
        <v>10</v>
      </c>
      <c r="P46" s="11">
        <v>2</v>
      </c>
      <c r="Q46" s="12">
        <v>20</v>
      </c>
      <c r="R46" s="11">
        <v>1</v>
      </c>
      <c r="S46" s="12">
        <v>10</v>
      </c>
      <c r="T46" s="13">
        <v>7</v>
      </c>
      <c r="U46" s="12">
        <v>70</v>
      </c>
      <c r="V46" s="11">
        <v>81.03</v>
      </c>
      <c r="W46" s="11">
        <v>5</v>
      </c>
      <c r="X46" s="11"/>
      <c r="Y46" s="11">
        <v>7.92</v>
      </c>
      <c r="Z46" s="11">
        <v>7.17</v>
      </c>
      <c r="AA46" s="11">
        <v>10051.6</v>
      </c>
      <c r="AB46" s="13">
        <v>10051600000</v>
      </c>
      <c r="AC46" s="5">
        <v>7.168919958890613</v>
      </c>
      <c r="AD46">
        <v>19.84</v>
      </c>
      <c r="AE46">
        <v>12.93</v>
      </c>
      <c r="AF46">
        <v>19.84</v>
      </c>
      <c r="AG46" s="5">
        <v>29.775021958622141</v>
      </c>
      <c r="AJ46">
        <v>47178.25</v>
      </c>
      <c r="AK46">
        <v>47178250000</v>
      </c>
      <c r="AL46">
        <f t="shared" si="11"/>
        <v>0</v>
      </c>
      <c r="AM46">
        <f t="shared" si="12"/>
        <v>1</v>
      </c>
      <c r="AN46">
        <f t="shared" si="13"/>
        <v>0</v>
      </c>
      <c r="AO46">
        <v>21</v>
      </c>
      <c r="AP46" s="5">
        <v>1.3222192947339191</v>
      </c>
      <c r="AV46">
        <v>81.03</v>
      </c>
      <c r="AW46">
        <v>21672.6</v>
      </c>
      <c r="AX46">
        <v>21672600000</v>
      </c>
      <c r="CG46" s="13"/>
    </row>
    <row r="47" spans="1:85" x14ac:dyDescent="0.3">
      <c r="A47">
        <v>2012</v>
      </c>
      <c r="B47" t="s">
        <v>46</v>
      </c>
      <c r="C47">
        <v>0</v>
      </c>
      <c r="D47">
        <v>3</v>
      </c>
      <c r="E47">
        <v>5</v>
      </c>
      <c r="F47">
        <v>8.5</v>
      </c>
      <c r="G47">
        <v>8500000</v>
      </c>
      <c r="H47">
        <v>8.5</v>
      </c>
      <c r="I47">
        <v>8500000</v>
      </c>
      <c r="J47">
        <f t="shared" si="14"/>
        <v>0</v>
      </c>
      <c r="L47">
        <v>1</v>
      </c>
      <c r="M47">
        <v>0</v>
      </c>
      <c r="N47">
        <v>0</v>
      </c>
      <c r="O47" s="11">
        <v>9</v>
      </c>
      <c r="P47" s="11">
        <v>4</v>
      </c>
      <c r="Q47" s="12">
        <v>44.44</v>
      </c>
      <c r="R47" s="11">
        <v>4</v>
      </c>
      <c r="S47" s="12">
        <v>44.44</v>
      </c>
      <c r="T47" s="13">
        <v>1</v>
      </c>
      <c r="U47" s="12">
        <v>11.11</v>
      </c>
      <c r="V47" s="11">
        <v>40.1</v>
      </c>
      <c r="W47" s="11">
        <v>4</v>
      </c>
      <c r="X47" s="11">
        <v>1.66</v>
      </c>
      <c r="Y47" s="11">
        <v>-4.25</v>
      </c>
      <c r="Z47" s="11">
        <v>3.17</v>
      </c>
      <c r="AA47" s="11">
        <v>21275.7</v>
      </c>
      <c r="AB47" s="13">
        <v>21275700000</v>
      </c>
      <c r="AC47" s="5">
        <v>3.1663830248924389</v>
      </c>
      <c r="AD47">
        <v>-26.73</v>
      </c>
      <c r="AE47">
        <v>-5.0599999999999996</v>
      </c>
      <c r="AF47">
        <v>-13.86</v>
      </c>
      <c r="AG47" s="5">
        <v>-5.3669378818635707</v>
      </c>
      <c r="AH47">
        <v>0.57331034942791848</v>
      </c>
      <c r="AI47">
        <v>0.82327787471431024</v>
      </c>
      <c r="AJ47">
        <v>16773.080000000002</v>
      </c>
      <c r="AK47">
        <v>16773080000.000002</v>
      </c>
      <c r="AL47">
        <f t="shared" si="11"/>
        <v>1</v>
      </c>
      <c r="AM47">
        <f t="shared" si="12"/>
        <v>0</v>
      </c>
      <c r="AN47">
        <f t="shared" si="13"/>
        <v>0</v>
      </c>
      <c r="AO47">
        <v>63</v>
      </c>
      <c r="AP47" s="5">
        <v>1.7993405494535815</v>
      </c>
      <c r="AQ47">
        <v>63130000</v>
      </c>
      <c r="AT47">
        <v>780000</v>
      </c>
      <c r="AU47">
        <v>63910000</v>
      </c>
      <c r="AV47">
        <v>0.6</v>
      </c>
      <c r="AW47">
        <v>29559.8</v>
      </c>
      <c r="AX47">
        <v>29559800000</v>
      </c>
      <c r="CG47" s="13"/>
    </row>
    <row r="48" spans="1:85" x14ac:dyDescent="0.3">
      <c r="A48">
        <v>2012</v>
      </c>
      <c r="B48" t="s">
        <v>47</v>
      </c>
      <c r="C48">
        <v>0</v>
      </c>
      <c r="D48">
        <v>4</v>
      </c>
      <c r="E48">
        <v>7</v>
      </c>
      <c r="F48">
        <v>7.6</v>
      </c>
      <c r="G48">
        <v>7600000</v>
      </c>
      <c r="H48">
        <v>7.2</v>
      </c>
      <c r="I48">
        <v>7200000</v>
      </c>
      <c r="J48">
        <f t="shared" si="14"/>
        <v>0.39999999999999947</v>
      </c>
      <c r="K48">
        <v>399999.99999999948</v>
      </c>
      <c r="L48">
        <v>1</v>
      </c>
      <c r="M48">
        <v>0</v>
      </c>
      <c r="N48">
        <v>0</v>
      </c>
      <c r="O48" s="11">
        <v>14</v>
      </c>
      <c r="P48" s="11">
        <v>8</v>
      </c>
      <c r="Q48" s="12">
        <v>57.14</v>
      </c>
      <c r="R48" s="11">
        <v>2</v>
      </c>
      <c r="S48" s="12">
        <v>14.29</v>
      </c>
      <c r="T48" s="13">
        <v>4</v>
      </c>
      <c r="U48" s="12">
        <v>28.57</v>
      </c>
      <c r="V48" s="11">
        <v>52.07</v>
      </c>
      <c r="W48" s="11">
        <v>6</v>
      </c>
      <c r="X48" s="11">
        <v>20.55</v>
      </c>
      <c r="Y48" s="11">
        <v>-4.5199999999999996</v>
      </c>
      <c r="Z48" s="11">
        <v>10.119999999999999</v>
      </c>
      <c r="AA48" s="11">
        <v>37247.5</v>
      </c>
      <c r="AB48" s="13">
        <v>37247500000</v>
      </c>
      <c r="AC48" s="5">
        <v>10.116826590037187</v>
      </c>
      <c r="AD48">
        <v>-28.66</v>
      </c>
      <c r="AE48">
        <v>-4.96</v>
      </c>
      <c r="AF48">
        <v>-6.57</v>
      </c>
      <c r="AG48" s="5">
        <v>19.524070354817106</v>
      </c>
      <c r="AI48">
        <v>1.1864147869036104</v>
      </c>
      <c r="AJ48">
        <v>23966.31</v>
      </c>
      <c r="AK48">
        <v>23966310000</v>
      </c>
      <c r="AL48">
        <f t="shared" si="11"/>
        <v>1</v>
      </c>
      <c r="AM48">
        <f t="shared" si="12"/>
        <v>0</v>
      </c>
      <c r="AN48">
        <f t="shared" si="13"/>
        <v>0</v>
      </c>
      <c r="AQ48">
        <v>60905377</v>
      </c>
      <c r="AT48">
        <v>9440000</v>
      </c>
      <c r="AU48">
        <v>70345377</v>
      </c>
      <c r="AV48">
        <v>7.66</v>
      </c>
      <c r="AW48">
        <v>66119.199999999997</v>
      </c>
      <c r="AX48">
        <v>66119200000</v>
      </c>
      <c r="CG48" s="13"/>
    </row>
    <row r="49" spans="1:85" x14ac:dyDescent="0.3">
      <c r="A49">
        <v>2012</v>
      </c>
      <c r="B49" t="s">
        <v>48</v>
      </c>
      <c r="C49">
        <v>0</v>
      </c>
      <c r="D49">
        <v>5</v>
      </c>
      <c r="E49">
        <v>7</v>
      </c>
      <c r="F49">
        <v>10</v>
      </c>
      <c r="G49">
        <v>10000000</v>
      </c>
      <c r="H49">
        <v>5</v>
      </c>
      <c r="I49">
        <v>5000000</v>
      </c>
      <c r="J49">
        <f t="shared" si="14"/>
        <v>5</v>
      </c>
      <c r="K49">
        <v>5000000</v>
      </c>
      <c r="M49">
        <v>1</v>
      </c>
      <c r="N49">
        <v>0</v>
      </c>
      <c r="O49" s="11">
        <v>9</v>
      </c>
      <c r="P49" s="11">
        <v>4</v>
      </c>
      <c r="Q49" s="12">
        <v>44.44</v>
      </c>
      <c r="R49" s="11">
        <v>3</v>
      </c>
      <c r="S49" s="12">
        <v>33.33</v>
      </c>
      <c r="T49" s="13">
        <v>2</v>
      </c>
      <c r="U49" s="12">
        <v>22.22</v>
      </c>
      <c r="V49" s="11">
        <v>71.180000000000007</v>
      </c>
      <c r="W49" s="11">
        <v>5</v>
      </c>
      <c r="X49" s="11"/>
      <c r="Y49" s="11">
        <v>11.42</v>
      </c>
      <c r="Z49" s="11">
        <v>5.46</v>
      </c>
      <c r="AA49" s="11">
        <v>71576</v>
      </c>
      <c r="AB49" s="13">
        <v>71576000000</v>
      </c>
      <c r="AC49" s="5">
        <v>5.4641379916430175</v>
      </c>
      <c r="AD49">
        <v>23.3</v>
      </c>
      <c r="AE49">
        <v>14.18</v>
      </c>
      <c r="AF49">
        <v>21.85</v>
      </c>
      <c r="AG49" s="5">
        <v>21.487784785074606</v>
      </c>
      <c r="AH49">
        <v>0.92677872438406628</v>
      </c>
      <c r="AI49">
        <v>1.0752935758692148</v>
      </c>
      <c r="AJ49">
        <v>258365.85</v>
      </c>
      <c r="AK49">
        <v>258365850000</v>
      </c>
      <c r="AL49">
        <f t="shared" si="11"/>
        <v>0</v>
      </c>
      <c r="AM49">
        <f t="shared" si="12"/>
        <v>0</v>
      </c>
      <c r="AN49">
        <f t="shared" si="13"/>
        <v>1</v>
      </c>
      <c r="AO49">
        <v>61</v>
      </c>
      <c r="AP49" s="5">
        <v>1.7853298350107669</v>
      </c>
      <c r="AV49">
        <v>71.180000000000007</v>
      </c>
      <c r="CG49" s="13"/>
    </row>
    <row r="50" spans="1:85" x14ac:dyDescent="0.3">
      <c r="A50">
        <v>2012</v>
      </c>
      <c r="B50" t="s">
        <v>49</v>
      </c>
      <c r="C50">
        <v>0</v>
      </c>
      <c r="D50">
        <v>4</v>
      </c>
      <c r="E50">
        <v>4</v>
      </c>
      <c r="F50">
        <v>3.1</v>
      </c>
      <c r="G50">
        <v>3100000</v>
      </c>
      <c r="H50">
        <v>2</v>
      </c>
      <c r="I50">
        <v>2000000</v>
      </c>
      <c r="J50">
        <f t="shared" si="14"/>
        <v>1.1000000000000001</v>
      </c>
      <c r="K50">
        <v>1100000</v>
      </c>
      <c r="L50">
        <v>1</v>
      </c>
      <c r="M50">
        <v>0</v>
      </c>
      <c r="N50">
        <v>0</v>
      </c>
      <c r="O50" s="11">
        <v>9</v>
      </c>
      <c r="P50" s="11">
        <v>4</v>
      </c>
      <c r="Q50" s="12">
        <v>44.44</v>
      </c>
      <c r="R50" s="11">
        <v>2</v>
      </c>
      <c r="S50" s="12">
        <v>22.22</v>
      </c>
      <c r="T50" s="13">
        <v>3</v>
      </c>
      <c r="U50" s="12">
        <v>33.33</v>
      </c>
      <c r="V50" s="11">
        <v>57.58</v>
      </c>
      <c r="W50" s="11">
        <v>4</v>
      </c>
      <c r="X50" s="11"/>
      <c r="Y50" s="11">
        <v>4.67</v>
      </c>
      <c r="Z50" s="11">
        <v>0.55000000000000004</v>
      </c>
      <c r="AA50" s="11">
        <v>27396.9</v>
      </c>
      <c r="AB50" s="13">
        <v>27396900000</v>
      </c>
      <c r="AC50" s="5">
        <v>0.54786025081666223</v>
      </c>
      <c r="AD50">
        <v>2.57</v>
      </c>
      <c r="AE50">
        <v>1.0900000000000001</v>
      </c>
      <c r="AF50">
        <v>1.44</v>
      </c>
      <c r="AG50" s="5">
        <v>12.949655186696216</v>
      </c>
      <c r="AI50">
        <v>3.6010267693436009</v>
      </c>
      <c r="AJ50">
        <v>6437.65</v>
      </c>
      <c r="AK50">
        <v>6437650000</v>
      </c>
      <c r="AL50">
        <f t="shared" si="11"/>
        <v>1</v>
      </c>
      <c r="AM50">
        <f t="shared" si="12"/>
        <v>0</v>
      </c>
      <c r="AN50">
        <f t="shared" si="13"/>
        <v>0</v>
      </c>
      <c r="AO50">
        <v>17</v>
      </c>
      <c r="AP50" s="5">
        <v>1.2304489213782739</v>
      </c>
      <c r="AQ50">
        <v>45303773</v>
      </c>
      <c r="AT50">
        <v>3220000</v>
      </c>
      <c r="AU50">
        <v>48523773</v>
      </c>
      <c r="AW50">
        <v>7302.8</v>
      </c>
      <c r="AX50">
        <v>7302800000</v>
      </c>
      <c r="CG50" s="13"/>
    </row>
    <row r="51" spans="1:85" x14ac:dyDescent="0.3">
      <c r="A51">
        <v>2012</v>
      </c>
      <c r="B51" t="s">
        <v>50</v>
      </c>
      <c r="C51">
        <v>0</v>
      </c>
      <c r="D51">
        <v>6</v>
      </c>
      <c r="E51">
        <v>4</v>
      </c>
      <c r="F51">
        <v>6.4</v>
      </c>
      <c r="G51">
        <v>6400000</v>
      </c>
      <c r="H51">
        <v>4.7</v>
      </c>
      <c r="I51">
        <v>4700000</v>
      </c>
      <c r="J51">
        <f t="shared" si="14"/>
        <v>1.7000000000000002</v>
      </c>
      <c r="K51">
        <v>1700000.0000000002</v>
      </c>
      <c r="L51">
        <v>1</v>
      </c>
      <c r="M51">
        <v>0</v>
      </c>
      <c r="N51">
        <v>0</v>
      </c>
      <c r="O51" s="11">
        <v>13</v>
      </c>
      <c r="P51" s="11">
        <v>6</v>
      </c>
      <c r="Q51" s="12">
        <v>46.15</v>
      </c>
      <c r="R51" s="11">
        <v>1</v>
      </c>
      <c r="S51" s="12">
        <v>7.69</v>
      </c>
      <c r="T51" s="13">
        <v>6</v>
      </c>
      <c r="U51" s="12">
        <v>46.15</v>
      </c>
      <c r="V51" s="11">
        <v>50.96</v>
      </c>
      <c r="W51" s="11">
        <v>9</v>
      </c>
      <c r="X51" s="11"/>
      <c r="Y51" s="11">
        <v>3.17</v>
      </c>
      <c r="Z51" s="11">
        <v>12.11</v>
      </c>
      <c r="AA51" s="11">
        <v>18781.400000000001</v>
      </c>
      <c r="AB51" s="13">
        <v>18781400000</v>
      </c>
      <c r="AC51" s="5">
        <v>12.106981878632599</v>
      </c>
      <c r="AD51">
        <v>47.87</v>
      </c>
      <c r="AE51">
        <v>10.02</v>
      </c>
      <c r="AF51">
        <v>17.77</v>
      </c>
      <c r="AG51" s="5">
        <v>19.309915495020807</v>
      </c>
      <c r="AH51">
        <v>9.3161646289061095E-2</v>
      </c>
      <c r="AI51">
        <v>7.57570286490117</v>
      </c>
      <c r="AJ51">
        <v>70834.33</v>
      </c>
      <c r="AK51">
        <v>70834330000</v>
      </c>
      <c r="AL51">
        <f t="shared" si="11"/>
        <v>0</v>
      </c>
      <c r="AM51">
        <f t="shared" si="12"/>
        <v>1</v>
      </c>
      <c r="AN51">
        <f t="shared" si="13"/>
        <v>0</v>
      </c>
      <c r="AO51">
        <v>94</v>
      </c>
      <c r="AP51" s="5">
        <v>1.9731278535996983</v>
      </c>
      <c r="AQ51">
        <v>57220545</v>
      </c>
      <c r="AT51">
        <v>22330000</v>
      </c>
      <c r="AU51">
        <v>79550545</v>
      </c>
      <c r="AV51">
        <v>50.96</v>
      </c>
      <c r="AW51">
        <v>62713.2</v>
      </c>
      <c r="AX51">
        <v>62713200000</v>
      </c>
      <c r="CG51" s="13"/>
    </row>
    <row r="52" spans="1:85" x14ac:dyDescent="0.3">
      <c r="A52">
        <v>2012</v>
      </c>
      <c r="B52" t="s">
        <v>51</v>
      </c>
      <c r="C52">
        <v>0</v>
      </c>
      <c r="D52">
        <v>4</v>
      </c>
      <c r="E52">
        <v>4</v>
      </c>
      <c r="F52">
        <v>1.2</v>
      </c>
      <c r="G52">
        <v>1200000</v>
      </c>
      <c r="H52">
        <v>1.2</v>
      </c>
      <c r="I52">
        <v>1200000</v>
      </c>
      <c r="J52">
        <f t="shared" si="14"/>
        <v>0</v>
      </c>
      <c r="L52">
        <v>1</v>
      </c>
      <c r="M52">
        <v>0</v>
      </c>
      <c r="N52">
        <v>0</v>
      </c>
      <c r="O52" s="11">
        <v>8</v>
      </c>
      <c r="P52" s="11">
        <v>5</v>
      </c>
      <c r="Q52" s="12">
        <v>62.5</v>
      </c>
      <c r="R52" s="11">
        <v>2</v>
      </c>
      <c r="S52" s="12">
        <v>25</v>
      </c>
      <c r="T52" s="13">
        <v>1</v>
      </c>
      <c r="U52" s="12">
        <v>12.5</v>
      </c>
      <c r="V52" s="11">
        <v>35.25</v>
      </c>
      <c r="W52" s="11">
        <v>4</v>
      </c>
      <c r="X52" s="11"/>
      <c r="Y52" s="11">
        <v>7.14</v>
      </c>
      <c r="Z52" s="11">
        <v>0.74</v>
      </c>
      <c r="AA52" s="11">
        <v>5708.2</v>
      </c>
      <c r="AB52" s="13">
        <v>5708200000</v>
      </c>
      <c r="AC52" s="5">
        <v>0.73547939758434389</v>
      </c>
      <c r="AD52">
        <v>15.84</v>
      </c>
      <c r="AE52">
        <v>6.7</v>
      </c>
      <c r="AF52">
        <v>7.42</v>
      </c>
      <c r="AG52" s="5">
        <v>37.866542893026818</v>
      </c>
      <c r="AJ52">
        <v>1797.21</v>
      </c>
      <c r="AK52">
        <v>1797210000</v>
      </c>
      <c r="AL52">
        <f t="shared" si="11"/>
        <v>1</v>
      </c>
      <c r="AM52">
        <f t="shared" si="12"/>
        <v>0</v>
      </c>
      <c r="AN52">
        <f t="shared" si="13"/>
        <v>0</v>
      </c>
      <c r="AO52">
        <v>51</v>
      </c>
      <c r="AP52" s="5">
        <v>1.7075701760979363</v>
      </c>
      <c r="AQ52">
        <v>37037037</v>
      </c>
      <c r="AT52">
        <v>600000</v>
      </c>
      <c r="AU52">
        <v>37637037</v>
      </c>
      <c r="AW52">
        <v>6553.3</v>
      </c>
      <c r="AX52">
        <v>6553300000</v>
      </c>
      <c r="CG52" s="13"/>
    </row>
    <row r="53" spans="1:85" x14ac:dyDescent="0.3">
      <c r="A53">
        <v>2012</v>
      </c>
      <c r="B53" t="s">
        <v>52</v>
      </c>
      <c r="C53">
        <v>0</v>
      </c>
      <c r="D53">
        <v>6</v>
      </c>
      <c r="E53">
        <v>4</v>
      </c>
      <c r="F53">
        <v>93.4</v>
      </c>
      <c r="G53">
        <v>93400000</v>
      </c>
      <c r="H53">
        <v>87.3</v>
      </c>
      <c r="I53">
        <v>87300000</v>
      </c>
      <c r="J53">
        <f t="shared" si="14"/>
        <v>6.1000000000000085</v>
      </c>
      <c r="K53">
        <v>6100000.0000000084</v>
      </c>
      <c r="L53">
        <v>1</v>
      </c>
      <c r="M53">
        <v>0</v>
      </c>
      <c r="N53">
        <v>1</v>
      </c>
      <c r="O53" s="11">
        <v>11</v>
      </c>
      <c r="P53" s="11">
        <v>7</v>
      </c>
      <c r="Q53" s="12">
        <v>63.64</v>
      </c>
      <c r="R53" s="11">
        <v>1</v>
      </c>
      <c r="S53" s="12">
        <v>9.09</v>
      </c>
      <c r="T53" s="13">
        <v>3</v>
      </c>
      <c r="U53" s="12">
        <v>27.27</v>
      </c>
      <c r="V53" s="11">
        <v>41.69</v>
      </c>
      <c r="W53" s="11">
        <v>7</v>
      </c>
      <c r="X53" s="11">
        <v>5.18</v>
      </c>
      <c r="Y53" s="11">
        <v>3.12</v>
      </c>
      <c r="Z53" s="11">
        <v>3.33</v>
      </c>
      <c r="AA53" s="11">
        <v>88380.7</v>
      </c>
      <c r="AB53" s="13">
        <v>88380700000</v>
      </c>
      <c r="AC53" s="5">
        <v>3.3333332911314204</v>
      </c>
      <c r="AD53">
        <v>10.67</v>
      </c>
      <c r="AE53">
        <v>4.55</v>
      </c>
      <c r="AF53">
        <v>8.75</v>
      </c>
      <c r="AG53" s="5">
        <v>12.488335403309719</v>
      </c>
      <c r="AH53">
        <v>0.32099950635135677</v>
      </c>
      <c r="AJ53">
        <v>88589.98</v>
      </c>
      <c r="AK53">
        <v>88589980000</v>
      </c>
      <c r="AL53">
        <f t="shared" si="11"/>
        <v>0</v>
      </c>
      <c r="AM53">
        <f t="shared" si="12"/>
        <v>1</v>
      </c>
      <c r="AN53">
        <f t="shared" si="13"/>
        <v>0</v>
      </c>
      <c r="AO53">
        <v>75</v>
      </c>
      <c r="AP53" s="5">
        <v>1.8750612633916997</v>
      </c>
      <c r="AQ53">
        <v>81657291</v>
      </c>
      <c r="AS53">
        <v>81657291</v>
      </c>
      <c r="AT53">
        <v>79005078</v>
      </c>
      <c r="AU53">
        <v>160662369</v>
      </c>
      <c r="AV53">
        <v>1.79</v>
      </c>
      <c r="AW53">
        <v>126707.6</v>
      </c>
      <c r="AX53">
        <v>126707600000</v>
      </c>
      <c r="CG53" s="13"/>
    </row>
    <row r="54" spans="1:85" x14ac:dyDescent="0.3">
      <c r="A54">
        <v>2012</v>
      </c>
      <c r="B54" t="s">
        <v>53</v>
      </c>
      <c r="C54">
        <v>0</v>
      </c>
      <c r="D54">
        <v>3</v>
      </c>
      <c r="E54">
        <v>4</v>
      </c>
      <c r="L54">
        <v>1</v>
      </c>
      <c r="M54">
        <v>0</v>
      </c>
      <c r="N54">
        <v>0</v>
      </c>
      <c r="O54" s="11">
        <v>7</v>
      </c>
      <c r="P54" s="11">
        <v>4</v>
      </c>
      <c r="Q54" s="12">
        <v>57.14</v>
      </c>
      <c r="R54" s="11">
        <v>2</v>
      </c>
      <c r="S54" s="12">
        <v>28.57</v>
      </c>
      <c r="T54" s="13">
        <v>1</v>
      </c>
      <c r="U54" s="12">
        <v>14.29</v>
      </c>
      <c r="V54" s="11">
        <v>74.790000000000006</v>
      </c>
      <c r="W54" s="11">
        <v>6</v>
      </c>
      <c r="X54" s="11"/>
      <c r="Y54" s="11">
        <v>12.61</v>
      </c>
      <c r="Z54" s="11">
        <v>5.95</v>
      </c>
      <c r="AA54" s="11">
        <v>65028</v>
      </c>
      <c r="AB54" s="13">
        <v>65028000000</v>
      </c>
      <c r="AC54" s="5">
        <v>5.9546238670169789</v>
      </c>
      <c r="AD54">
        <v>27.72</v>
      </c>
      <c r="AE54">
        <v>12.2</v>
      </c>
      <c r="AF54">
        <v>16.38</v>
      </c>
      <c r="AG54" s="5">
        <v>14.472643304611832</v>
      </c>
      <c r="AH54">
        <v>6.7930519237952929</v>
      </c>
      <c r="AI54">
        <v>1.1692192753081807</v>
      </c>
      <c r="AJ54">
        <v>155301.75</v>
      </c>
      <c r="AK54">
        <v>155301750000</v>
      </c>
      <c r="AL54">
        <f t="shared" si="11"/>
        <v>0</v>
      </c>
      <c r="AM54">
        <f t="shared" si="12"/>
        <v>0</v>
      </c>
      <c r="AN54">
        <f t="shared" si="13"/>
        <v>1</v>
      </c>
      <c r="AO54">
        <v>17</v>
      </c>
      <c r="AP54" s="5">
        <v>1.2304489213782739</v>
      </c>
      <c r="AQ54">
        <v>201600000</v>
      </c>
      <c r="AT54">
        <v>5400000</v>
      </c>
      <c r="AU54">
        <v>207000000</v>
      </c>
      <c r="AW54">
        <v>64406</v>
      </c>
      <c r="AX54">
        <v>64406000000</v>
      </c>
      <c r="CG54" s="13"/>
    </row>
    <row r="55" spans="1:85" x14ac:dyDescent="0.3">
      <c r="A55">
        <v>2012</v>
      </c>
      <c r="B55" t="s">
        <v>54</v>
      </c>
      <c r="C55">
        <v>1</v>
      </c>
      <c r="D55">
        <v>5</v>
      </c>
      <c r="E55">
        <v>4</v>
      </c>
      <c r="F55">
        <v>0.5</v>
      </c>
      <c r="G55">
        <v>500000</v>
      </c>
      <c r="H55">
        <v>0.5</v>
      </c>
      <c r="I55">
        <v>500000</v>
      </c>
      <c r="J55">
        <f>F55-H55</f>
        <v>0</v>
      </c>
      <c r="L55">
        <v>1</v>
      </c>
      <c r="M55">
        <v>0</v>
      </c>
      <c r="N55">
        <v>0</v>
      </c>
      <c r="O55" s="11">
        <v>7</v>
      </c>
      <c r="P55" s="11">
        <v>4</v>
      </c>
      <c r="Q55" s="12">
        <v>57.14</v>
      </c>
      <c r="R55" s="11">
        <v>1</v>
      </c>
      <c r="S55" s="12">
        <v>14.29</v>
      </c>
      <c r="T55" s="13">
        <v>2</v>
      </c>
      <c r="U55" s="12">
        <v>28.57</v>
      </c>
      <c r="V55" s="11">
        <v>57.18</v>
      </c>
      <c r="W55" s="11">
        <v>6</v>
      </c>
      <c r="X55" s="11"/>
      <c r="Y55" s="11">
        <v>7.25</v>
      </c>
      <c r="Z55" s="11"/>
      <c r="AA55" s="11"/>
      <c r="AB55" s="13"/>
      <c r="AG55" s="5"/>
      <c r="AO55">
        <v>22</v>
      </c>
      <c r="AP55" s="5">
        <v>1.3424226808222062</v>
      </c>
      <c r="AQ55">
        <v>651080</v>
      </c>
      <c r="AU55">
        <v>651080</v>
      </c>
      <c r="CG55" s="13"/>
    </row>
    <row r="56" spans="1:85" x14ac:dyDescent="0.3">
      <c r="A56">
        <v>2012</v>
      </c>
      <c r="B56" t="s">
        <v>55</v>
      </c>
      <c r="C56">
        <v>0</v>
      </c>
      <c r="D56">
        <v>3</v>
      </c>
      <c r="E56">
        <v>5</v>
      </c>
      <c r="F56">
        <v>10.3</v>
      </c>
      <c r="G56">
        <v>10300000</v>
      </c>
      <c r="H56">
        <v>10.3</v>
      </c>
      <c r="I56">
        <v>10300000</v>
      </c>
      <c r="J56">
        <f>F56-H56</f>
        <v>0</v>
      </c>
      <c r="L56">
        <v>1</v>
      </c>
      <c r="M56">
        <v>1</v>
      </c>
      <c r="N56">
        <v>0</v>
      </c>
      <c r="O56" s="11">
        <v>9</v>
      </c>
      <c r="P56" s="11">
        <v>5</v>
      </c>
      <c r="Q56" s="12">
        <v>55.56</v>
      </c>
      <c r="R56" s="11">
        <v>1</v>
      </c>
      <c r="S56" s="12">
        <v>11.11</v>
      </c>
      <c r="T56" s="13">
        <v>3</v>
      </c>
      <c r="U56" s="12">
        <v>33.33</v>
      </c>
      <c r="V56" s="11">
        <v>42.1</v>
      </c>
      <c r="W56" s="11">
        <v>5</v>
      </c>
      <c r="X56" s="11">
        <v>2.2200000000000002</v>
      </c>
      <c r="Y56" s="11">
        <v>10.88</v>
      </c>
      <c r="Z56" s="11">
        <v>4.49</v>
      </c>
      <c r="AA56" s="11">
        <v>17759</v>
      </c>
      <c r="AB56" s="13">
        <v>17759000000</v>
      </c>
      <c r="AC56" s="5">
        <v>4.4912080624506974</v>
      </c>
      <c r="AD56">
        <v>24.97</v>
      </c>
      <c r="AE56">
        <v>13.92</v>
      </c>
      <c r="AF56">
        <v>17.309999999999999</v>
      </c>
      <c r="AG56" s="5">
        <v>23.850496167330199</v>
      </c>
      <c r="AH56">
        <v>0.19191279482603107</v>
      </c>
      <c r="AI56">
        <v>0.50233174045713624</v>
      </c>
      <c r="AJ56">
        <v>29196.23</v>
      </c>
      <c r="AK56">
        <v>29196230000</v>
      </c>
      <c r="AL56">
        <f>IF(AJ56&lt;29957,1,0)</f>
        <v>1</v>
      </c>
      <c r="AM56">
        <f>IF(AND(AJ56&gt;29957,AJ56&lt;96525),1,0)</f>
        <v>0</v>
      </c>
      <c r="AN56">
        <f>IF(AJ56&gt;96525,1,0)</f>
        <v>0</v>
      </c>
      <c r="AO56">
        <v>58</v>
      </c>
      <c r="AP56" s="5">
        <v>1.7634279935629371</v>
      </c>
      <c r="AQ56">
        <v>13446000</v>
      </c>
      <c r="AR56" s="5">
        <v>3.6</v>
      </c>
      <c r="AT56">
        <v>13870000</v>
      </c>
      <c r="AU56">
        <v>27316000</v>
      </c>
      <c r="AW56">
        <v>20718</v>
      </c>
      <c r="AX56">
        <v>20718000000</v>
      </c>
      <c r="CG56" s="13"/>
    </row>
    <row r="57" spans="1:85" x14ac:dyDescent="0.3">
      <c r="A57">
        <v>2012</v>
      </c>
      <c r="B57" t="s">
        <v>56</v>
      </c>
      <c r="C57">
        <v>0</v>
      </c>
      <c r="D57">
        <v>4</v>
      </c>
      <c r="E57">
        <v>4</v>
      </c>
      <c r="F57">
        <v>7.4</v>
      </c>
      <c r="G57">
        <v>7400000</v>
      </c>
      <c r="H57">
        <v>7</v>
      </c>
      <c r="I57">
        <v>7000000</v>
      </c>
      <c r="J57">
        <f>F57-H57</f>
        <v>0.40000000000000036</v>
      </c>
      <c r="K57">
        <v>400000.00000000035</v>
      </c>
      <c r="L57">
        <v>1</v>
      </c>
      <c r="M57">
        <v>0</v>
      </c>
      <c r="N57">
        <v>0</v>
      </c>
      <c r="O57" s="11">
        <v>10</v>
      </c>
      <c r="P57" s="11">
        <v>2</v>
      </c>
      <c r="Q57" s="12">
        <v>20</v>
      </c>
      <c r="R57" s="11">
        <v>3</v>
      </c>
      <c r="S57" s="12">
        <v>30</v>
      </c>
      <c r="T57" s="13">
        <v>5</v>
      </c>
      <c r="U57" s="12">
        <v>50</v>
      </c>
      <c r="V57" s="11">
        <v>71.03</v>
      </c>
      <c r="W57" s="11">
        <v>4</v>
      </c>
      <c r="X57" s="11"/>
      <c r="Y57" s="11">
        <v>12.77</v>
      </c>
      <c r="Z57" s="11">
        <v>21.96</v>
      </c>
      <c r="AA57" s="11">
        <v>14024.7</v>
      </c>
      <c r="AB57" s="13">
        <v>14024700000</v>
      </c>
      <c r="AC57" s="5">
        <v>21.958658096245927</v>
      </c>
      <c r="AD57">
        <v>79.239999999999995</v>
      </c>
      <c r="AE57">
        <v>33.35</v>
      </c>
      <c r="AF57">
        <v>79.209999999999994</v>
      </c>
      <c r="AG57" s="5">
        <v>10.126349915528181</v>
      </c>
      <c r="AH57">
        <v>0.24890099334380542</v>
      </c>
      <c r="AI57">
        <v>3.5911243205370162</v>
      </c>
      <c r="AJ57">
        <v>132653.68</v>
      </c>
      <c r="AK57">
        <v>132653680000</v>
      </c>
      <c r="AL57">
        <f>IF(AJ57&lt;29957,1,0)</f>
        <v>0</v>
      </c>
      <c r="AM57">
        <f>IF(AND(AJ57&gt;29957,AJ57&lt;96525),1,0)</f>
        <v>0</v>
      </c>
      <c r="AN57">
        <f>IF(AJ57&gt;96525,1,0)</f>
        <v>1</v>
      </c>
      <c r="AO57">
        <v>33</v>
      </c>
      <c r="AP57" s="5">
        <v>1.5185139398778873</v>
      </c>
      <c r="AQ57">
        <v>53444000</v>
      </c>
      <c r="AT57">
        <v>8485000</v>
      </c>
      <c r="AU57">
        <v>61929000</v>
      </c>
      <c r="AV57">
        <v>71.03</v>
      </c>
      <c r="CG57" s="13"/>
    </row>
    <row r="58" spans="1:85" x14ac:dyDescent="0.3">
      <c r="A58">
        <v>2012</v>
      </c>
      <c r="B58" t="s">
        <v>57</v>
      </c>
      <c r="C58">
        <v>0</v>
      </c>
      <c r="D58">
        <v>3</v>
      </c>
      <c r="E58">
        <v>4</v>
      </c>
      <c r="F58">
        <v>6.3</v>
      </c>
      <c r="G58">
        <v>6300000</v>
      </c>
      <c r="H58">
        <v>2.9</v>
      </c>
      <c r="I58">
        <v>2900000</v>
      </c>
      <c r="J58">
        <f>F58-H58</f>
        <v>3.4</v>
      </c>
      <c r="K58">
        <v>3400000</v>
      </c>
      <c r="L58">
        <v>1</v>
      </c>
      <c r="M58">
        <v>0</v>
      </c>
      <c r="N58">
        <v>0</v>
      </c>
      <c r="O58" s="11">
        <v>13</v>
      </c>
      <c r="P58" s="11">
        <v>8</v>
      </c>
      <c r="Q58" s="12">
        <v>61.54</v>
      </c>
      <c r="R58" s="11">
        <v>2</v>
      </c>
      <c r="S58" s="12">
        <v>15.38</v>
      </c>
      <c r="T58" s="13">
        <v>3</v>
      </c>
      <c r="U58" s="12">
        <v>23.08</v>
      </c>
      <c r="V58" s="11">
        <v>52.11</v>
      </c>
      <c r="W58" s="11">
        <v>5</v>
      </c>
      <c r="X58" s="11"/>
      <c r="Y58" s="11">
        <v>0.37</v>
      </c>
      <c r="Z58" s="11">
        <v>0.5</v>
      </c>
      <c r="AA58" s="11">
        <v>31610.799999999999</v>
      </c>
      <c r="AB58" s="13">
        <v>31610800000</v>
      </c>
      <c r="AC58" s="5">
        <v>0.5005626548044475</v>
      </c>
      <c r="AD58">
        <v>2.83</v>
      </c>
      <c r="AE58">
        <v>0.62</v>
      </c>
      <c r="AF58">
        <v>1.02</v>
      </c>
      <c r="AG58" s="5">
        <v>27.850471587251306</v>
      </c>
      <c r="AH58">
        <v>0.22159480321222547</v>
      </c>
      <c r="AI58">
        <v>0.88198328347949795</v>
      </c>
      <c r="AJ58">
        <v>3049.39</v>
      </c>
      <c r="AK58">
        <v>3049390000</v>
      </c>
      <c r="AL58">
        <f>IF(AJ58&lt;29957,1,0)</f>
        <v>1</v>
      </c>
      <c r="AM58">
        <f>IF(AND(AJ58&gt;29957,AJ58&lt;96525),1,0)</f>
        <v>0</v>
      </c>
      <c r="AN58">
        <f>IF(AJ58&gt;96525,1,0)</f>
        <v>0</v>
      </c>
      <c r="AO58">
        <v>54</v>
      </c>
      <c r="AP58" s="5">
        <v>1.7323937598229684</v>
      </c>
      <c r="AQ58">
        <v>41101039</v>
      </c>
      <c r="AR58" s="5">
        <v>19.399999999999999</v>
      </c>
      <c r="AT58">
        <v>4345000</v>
      </c>
      <c r="AU58">
        <v>45446039</v>
      </c>
      <c r="AV58">
        <v>5.2</v>
      </c>
      <c r="AW58">
        <v>55205.5</v>
      </c>
      <c r="AX58">
        <v>55205500000</v>
      </c>
      <c r="CG58" s="13"/>
    </row>
    <row r="59" spans="1:85" x14ac:dyDescent="0.3">
      <c r="A59">
        <v>2012</v>
      </c>
      <c r="B59" t="s">
        <v>58</v>
      </c>
      <c r="C59">
        <v>0</v>
      </c>
      <c r="D59">
        <v>5</v>
      </c>
      <c r="E59">
        <v>4</v>
      </c>
      <c r="F59">
        <v>5.5</v>
      </c>
      <c r="G59">
        <v>5500000</v>
      </c>
      <c r="H59">
        <v>4.2</v>
      </c>
      <c r="I59">
        <v>4200000</v>
      </c>
      <c r="J59">
        <f>F59-H59</f>
        <v>1.2999999999999998</v>
      </c>
      <c r="K59">
        <v>1299999.9999999998</v>
      </c>
      <c r="L59">
        <v>1</v>
      </c>
      <c r="M59">
        <v>0</v>
      </c>
      <c r="N59">
        <v>0</v>
      </c>
      <c r="O59" s="11">
        <v>15</v>
      </c>
      <c r="P59" s="11">
        <v>6</v>
      </c>
      <c r="Q59" s="12">
        <v>40</v>
      </c>
      <c r="R59" s="11">
        <v>6</v>
      </c>
      <c r="S59" s="12">
        <v>40</v>
      </c>
      <c r="T59" s="13">
        <v>3</v>
      </c>
      <c r="U59" s="12">
        <v>20</v>
      </c>
      <c r="V59" s="11">
        <v>72.88</v>
      </c>
      <c r="W59" s="11">
        <v>7</v>
      </c>
      <c r="X59" s="11">
        <v>1.85</v>
      </c>
      <c r="Y59" s="11">
        <v>8.4700000000000006</v>
      </c>
      <c r="Z59" s="11">
        <v>4.38</v>
      </c>
      <c r="AA59" s="11">
        <v>22363.9</v>
      </c>
      <c r="AB59" s="13">
        <v>22363900000</v>
      </c>
      <c r="AC59" s="5">
        <v>4.3768557981142324</v>
      </c>
      <c r="AD59">
        <v>18</v>
      </c>
      <c r="AE59">
        <v>7.93</v>
      </c>
      <c r="AF59">
        <v>9.19</v>
      </c>
      <c r="AG59" s="5">
        <v>19.958103090568493</v>
      </c>
      <c r="AH59">
        <v>1.5112335023675993E-2</v>
      </c>
      <c r="AI59">
        <v>2.4532357188434029</v>
      </c>
      <c r="AJ59">
        <v>13108.21</v>
      </c>
      <c r="AK59">
        <v>13108210000</v>
      </c>
      <c r="AL59">
        <f>IF(AJ59&lt;29957,1,0)</f>
        <v>1</v>
      </c>
      <c r="AM59">
        <f>IF(AND(AJ59&gt;29957,AJ59&lt;96525),1,0)</f>
        <v>0</v>
      </c>
      <c r="AN59">
        <f>IF(AJ59&gt;96525,1,0)</f>
        <v>0</v>
      </c>
      <c r="AO59">
        <v>30</v>
      </c>
      <c r="AP59" s="5">
        <v>1.4771212547196624</v>
      </c>
      <c r="AQ59">
        <v>27000000</v>
      </c>
      <c r="AT59">
        <v>940000</v>
      </c>
      <c r="AU59">
        <v>27940000</v>
      </c>
      <c r="AW59">
        <v>12875.5</v>
      </c>
      <c r="AX59">
        <v>12875500000</v>
      </c>
      <c r="CG59" s="13"/>
    </row>
    <row r="60" spans="1:85" x14ac:dyDescent="0.3">
      <c r="A60">
        <v>2012</v>
      </c>
      <c r="B60" t="s">
        <v>59</v>
      </c>
      <c r="C60">
        <v>0</v>
      </c>
      <c r="D60">
        <v>3</v>
      </c>
      <c r="E60">
        <v>6</v>
      </c>
      <c r="L60">
        <v>1</v>
      </c>
      <c r="M60">
        <v>0</v>
      </c>
      <c r="N60">
        <v>0</v>
      </c>
      <c r="O60" s="11"/>
      <c r="P60" s="11"/>
      <c r="Q60" s="12"/>
      <c r="R60" s="11"/>
      <c r="S60" s="12"/>
      <c r="T60" s="13"/>
      <c r="U60" s="12"/>
      <c r="V60" s="11"/>
      <c r="W60" s="11"/>
      <c r="X60" s="11"/>
      <c r="Y60" s="11"/>
      <c r="Z60" s="11"/>
      <c r="AA60" s="11"/>
      <c r="AB60" s="13"/>
      <c r="AG60" s="5"/>
      <c r="AQ60">
        <v>19416421</v>
      </c>
      <c r="AT60">
        <v>710000</v>
      </c>
      <c r="AU60">
        <v>20126421</v>
      </c>
      <c r="CG60" s="13"/>
    </row>
    <row r="61" spans="1:85" x14ac:dyDescent="0.3">
      <c r="A61">
        <v>2012</v>
      </c>
      <c r="B61" t="s">
        <v>60</v>
      </c>
      <c r="C61">
        <v>1</v>
      </c>
      <c r="D61">
        <v>6</v>
      </c>
      <c r="F61">
        <v>0.4</v>
      </c>
      <c r="G61">
        <v>400000</v>
      </c>
      <c r="H61">
        <v>0.2</v>
      </c>
      <c r="I61">
        <v>200000</v>
      </c>
      <c r="J61">
        <f>F61-H61</f>
        <v>0.2</v>
      </c>
      <c r="K61">
        <v>200000</v>
      </c>
      <c r="L61">
        <v>0</v>
      </c>
      <c r="M61">
        <v>0</v>
      </c>
      <c r="N61">
        <v>0</v>
      </c>
      <c r="O61" s="11">
        <v>9</v>
      </c>
      <c r="P61" s="11">
        <v>5</v>
      </c>
      <c r="Q61" s="12">
        <v>55.56</v>
      </c>
      <c r="R61" s="11">
        <v>3</v>
      </c>
      <c r="S61" s="12">
        <v>33.33</v>
      </c>
      <c r="T61" s="13">
        <v>1</v>
      </c>
      <c r="U61" s="12">
        <v>11.11</v>
      </c>
      <c r="V61" s="11">
        <v>55.36</v>
      </c>
      <c r="W61" s="11">
        <v>7</v>
      </c>
      <c r="X61" s="11"/>
      <c r="Y61" s="11">
        <v>8.99</v>
      </c>
      <c r="Z61" s="11">
        <v>2.19</v>
      </c>
      <c r="AA61" s="11">
        <v>2954.3</v>
      </c>
      <c r="AB61" s="13">
        <v>2954300000</v>
      </c>
      <c r="AC61" s="5">
        <v>2.1899182491213938</v>
      </c>
      <c r="AD61">
        <v>24.47</v>
      </c>
      <c r="AE61">
        <v>11.48</v>
      </c>
      <c r="AF61">
        <v>18.25</v>
      </c>
      <c r="AG61" s="5">
        <v>31.340714369547356</v>
      </c>
      <c r="AH61">
        <v>0.19659239842726078</v>
      </c>
      <c r="AI61">
        <v>4.3309901108066251</v>
      </c>
      <c r="AJ61">
        <v>2935.93</v>
      </c>
      <c r="AK61">
        <v>2935930000</v>
      </c>
      <c r="AL61">
        <f>IF(AJ61&lt;29957,1,0)</f>
        <v>1</v>
      </c>
      <c r="AM61">
        <f>IF(AND(AJ61&gt;29957,AJ61&lt;96525),1,0)</f>
        <v>0</v>
      </c>
      <c r="AN61">
        <f>IF(AJ61&gt;96525,1,0)</f>
        <v>0</v>
      </c>
      <c r="AO61">
        <v>14</v>
      </c>
      <c r="AP61" s="5">
        <v>1.1461280356782377</v>
      </c>
      <c r="AQ61">
        <v>50760632</v>
      </c>
      <c r="AT61">
        <v>980000</v>
      </c>
      <c r="AU61">
        <v>51740632</v>
      </c>
      <c r="CG61" s="13"/>
    </row>
    <row r="62" spans="1:85" x14ac:dyDescent="0.3">
      <c r="A62">
        <v>2012</v>
      </c>
      <c r="B62" t="s">
        <v>61</v>
      </c>
      <c r="C62">
        <v>1</v>
      </c>
      <c r="D62">
        <v>4</v>
      </c>
      <c r="F62">
        <v>20.5</v>
      </c>
      <c r="G62">
        <v>20500000</v>
      </c>
      <c r="H62">
        <v>16.100000000000001</v>
      </c>
      <c r="I62">
        <v>16100000.000000002</v>
      </c>
      <c r="J62">
        <f>F62-H62</f>
        <v>4.3999999999999986</v>
      </c>
      <c r="K62">
        <v>4399999.9999999981</v>
      </c>
      <c r="L62">
        <v>1</v>
      </c>
      <c r="M62">
        <v>0</v>
      </c>
      <c r="N62">
        <v>0</v>
      </c>
      <c r="O62" s="11">
        <v>11</v>
      </c>
      <c r="P62" s="11">
        <v>5</v>
      </c>
      <c r="Q62" s="12">
        <v>45.45</v>
      </c>
      <c r="R62" s="11">
        <v>1</v>
      </c>
      <c r="S62" s="12">
        <v>9.09</v>
      </c>
      <c r="T62" s="13">
        <v>5</v>
      </c>
      <c r="U62" s="12">
        <v>45.45</v>
      </c>
      <c r="V62" s="11">
        <v>55.1</v>
      </c>
      <c r="W62" s="11">
        <v>6</v>
      </c>
      <c r="X62" s="11">
        <v>11.93</v>
      </c>
      <c r="Y62" s="11">
        <v>3.52</v>
      </c>
      <c r="Z62" s="11">
        <v>1.81</v>
      </c>
      <c r="AA62" s="11">
        <v>68266.100000000006</v>
      </c>
      <c r="AB62" s="13">
        <v>68266100000.000008</v>
      </c>
      <c r="AC62" s="5">
        <v>1.8098807610630749</v>
      </c>
      <c r="AD62">
        <v>16.079999999999998</v>
      </c>
      <c r="AE62">
        <v>4.45</v>
      </c>
      <c r="AF62">
        <v>5.6</v>
      </c>
      <c r="AG62" s="5">
        <v>32.771234205237043</v>
      </c>
      <c r="AH62">
        <v>2.5142185676364491E-3</v>
      </c>
      <c r="AJ62">
        <v>32172.87</v>
      </c>
      <c r="AK62">
        <v>32172870000</v>
      </c>
      <c r="AL62">
        <f>IF(AJ62&lt;29957,1,0)</f>
        <v>0</v>
      </c>
      <c r="AM62">
        <f>IF(AND(AJ62&gt;29957,AJ62&lt;96525),1,0)</f>
        <v>1</v>
      </c>
      <c r="AN62">
        <f>IF(AJ62&gt;96525,1,0)</f>
        <v>0</v>
      </c>
      <c r="AO62">
        <v>27</v>
      </c>
      <c r="AP62" s="5">
        <v>1.4313637641589871</v>
      </c>
      <c r="AQ62">
        <v>20117737</v>
      </c>
      <c r="AT62">
        <v>4760205</v>
      </c>
      <c r="AU62">
        <v>24877942</v>
      </c>
      <c r="AW62">
        <v>82268.7</v>
      </c>
      <c r="AX62">
        <v>82268700000</v>
      </c>
      <c r="CG62" s="13"/>
    </row>
    <row r="63" spans="1:85" x14ac:dyDescent="0.3">
      <c r="A63">
        <v>2012</v>
      </c>
      <c r="B63" t="s">
        <v>62</v>
      </c>
      <c r="C63">
        <v>0</v>
      </c>
      <c r="D63">
        <v>3</v>
      </c>
      <c r="E63">
        <v>8</v>
      </c>
      <c r="F63">
        <v>9.6</v>
      </c>
      <c r="G63">
        <v>9600000</v>
      </c>
      <c r="H63">
        <v>8.1</v>
      </c>
      <c r="I63">
        <v>8100000</v>
      </c>
      <c r="J63">
        <f>F63-H63</f>
        <v>1.5</v>
      </c>
      <c r="K63">
        <v>1500000</v>
      </c>
      <c r="L63">
        <v>0</v>
      </c>
      <c r="M63">
        <v>0</v>
      </c>
      <c r="N63">
        <v>0</v>
      </c>
      <c r="O63" s="11">
        <v>10</v>
      </c>
      <c r="P63" s="11">
        <v>6</v>
      </c>
      <c r="Q63" s="12">
        <v>60</v>
      </c>
      <c r="R63" s="11">
        <v>3</v>
      </c>
      <c r="S63" s="12">
        <v>30</v>
      </c>
      <c r="T63" s="13">
        <v>1</v>
      </c>
      <c r="U63" s="12">
        <v>10</v>
      </c>
      <c r="V63" s="11">
        <v>36.799999999999997</v>
      </c>
      <c r="W63" s="11">
        <v>6</v>
      </c>
      <c r="X63" s="11"/>
      <c r="Y63" s="11">
        <v>16.190000000000001</v>
      </c>
      <c r="Z63" s="11">
        <v>3.29</v>
      </c>
      <c r="AA63" s="11">
        <v>100158.8</v>
      </c>
      <c r="AB63" s="13">
        <v>100158800000</v>
      </c>
      <c r="AC63" s="5">
        <v>3.2944606949144486</v>
      </c>
      <c r="AD63">
        <v>16.47</v>
      </c>
      <c r="AE63">
        <v>12.29</v>
      </c>
      <c r="AF63">
        <v>15.75</v>
      </c>
      <c r="AG63" s="5">
        <v>11.537974297497787</v>
      </c>
      <c r="AH63">
        <v>4.2967555940692623</v>
      </c>
      <c r="AJ63">
        <v>244971.31</v>
      </c>
      <c r="AK63">
        <v>244971310000</v>
      </c>
      <c r="AL63">
        <f>IF(AJ63&lt;29957,1,0)</f>
        <v>0</v>
      </c>
      <c r="AM63">
        <f>IF(AND(AJ63&gt;29957,AJ63&lt;96525),1,0)</f>
        <v>0</v>
      </c>
      <c r="AN63">
        <f>IF(AJ63&gt;96525,1,0)</f>
        <v>1</v>
      </c>
      <c r="AO63">
        <v>77</v>
      </c>
      <c r="AP63" s="5">
        <v>1.8864907251724818</v>
      </c>
      <c r="AQ63">
        <v>157046000</v>
      </c>
      <c r="AT63">
        <v>630000</v>
      </c>
      <c r="AU63">
        <v>157676000</v>
      </c>
      <c r="AV63">
        <v>20.77</v>
      </c>
      <c r="AW63">
        <v>83908.5</v>
      </c>
      <c r="AX63">
        <v>83908500000</v>
      </c>
      <c r="CG63" s="13"/>
    </row>
    <row r="64" spans="1:85" x14ac:dyDescent="0.3">
      <c r="A64">
        <v>2012</v>
      </c>
      <c r="B64" t="s">
        <v>63</v>
      </c>
      <c r="C64">
        <v>1</v>
      </c>
      <c r="E64">
        <v>5</v>
      </c>
      <c r="M64">
        <v>0</v>
      </c>
      <c r="N64">
        <v>0</v>
      </c>
      <c r="O64" s="11"/>
      <c r="P64" s="11"/>
      <c r="Q64" s="12"/>
      <c r="R64" s="11"/>
      <c r="S64" s="12"/>
      <c r="T64" s="13"/>
      <c r="U64" s="12"/>
      <c r="V64" s="11"/>
      <c r="W64" s="11"/>
      <c r="X64" s="11"/>
      <c r="Y64" s="11"/>
      <c r="Z64" s="11"/>
      <c r="AA64" s="11"/>
      <c r="AB64" s="13"/>
      <c r="AG64" s="5"/>
      <c r="AO64">
        <v>4</v>
      </c>
      <c r="AP64" s="5">
        <v>0.60205999132796229</v>
      </c>
      <c r="CG64" s="13"/>
    </row>
    <row r="65" spans="1:85" x14ac:dyDescent="0.3">
      <c r="A65">
        <v>2012</v>
      </c>
      <c r="B65" t="s">
        <v>64</v>
      </c>
      <c r="C65">
        <v>0</v>
      </c>
      <c r="D65">
        <v>5</v>
      </c>
      <c r="E65">
        <v>6</v>
      </c>
      <c r="F65">
        <v>9.3000000000000007</v>
      </c>
      <c r="G65">
        <v>9300000</v>
      </c>
      <c r="H65">
        <v>7.1</v>
      </c>
      <c r="I65">
        <v>7100000</v>
      </c>
      <c r="J65">
        <f>F65-H65</f>
        <v>2.2000000000000011</v>
      </c>
      <c r="K65">
        <v>2200000.0000000009</v>
      </c>
      <c r="L65">
        <v>1</v>
      </c>
      <c r="M65">
        <v>1</v>
      </c>
      <c r="N65">
        <v>0</v>
      </c>
      <c r="O65" s="11">
        <v>11</v>
      </c>
      <c r="P65" s="11">
        <v>5</v>
      </c>
      <c r="Q65" s="12">
        <v>45.45</v>
      </c>
      <c r="R65" s="11">
        <v>4</v>
      </c>
      <c r="S65" s="12">
        <v>36.36</v>
      </c>
      <c r="T65" s="13">
        <v>2</v>
      </c>
      <c r="U65" s="12">
        <v>18.18</v>
      </c>
      <c r="V65" s="11">
        <v>51</v>
      </c>
      <c r="W65" s="11">
        <v>9</v>
      </c>
      <c r="X65" s="11"/>
      <c r="Y65" s="11">
        <v>15.6</v>
      </c>
      <c r="Z65" s="11">
        <v>21.73</v>
      </c>
      <c r="AA65" s="11">
        <v>16804.099999999999</v>
      </c>
      <c r="AB65" s="13">
        <v>16804099999.999998</v>
      </c>
      <c r="AC65" s="5">
        <v>21.734694219098525</v>
      </c>
      <c r="AD65">
        <v>108.74</v>
      </c>
      <c r="AE65">
        <v>28.08</v>
      </c>
      <c r="AF65">
        <v>108.72</v>
      </c>
      <c r="AG65" s="5">
        <v>17.733901256845513</v>
      </c>
      <c r="AH65">
        <v>0.17928812278563128</v>
      </c>
      <c r="AI65">
        <v>9.3728836516321277</v>
      </c>
      <c r="AJ65">
        <v>152073.97</v>
      </c>
      <c r="AK65">
        <v>152073970000</v>
      </c>
      <c r="AL65">
        <f>IF(AJ65&lt;29957,1,0)</f>
        <v>0</v>
      </c>
      <c r="AM65">
        <f>IF(AND(AJ65&gt;29957,AJ65&lt;96525),1,0)</f>
        <v>0</v>
      </c>
      <c r="AN65">
        <f>IF(AJ65&gt;96525,1,0)</f>
        <v>1</v>
      </c>
      <c r="AO65">
        <v>75</v>
      </c>
      <c r="AP65" s="5">
        <v>1.8750612633916997</v>
      </c>
      <c r="AV65">
        <v>51</v>
      </c>
      <c r="CG65" s="13"/>
    </row>
    <row r="66" spans="1:85" x14ac:dyDescent="0.3">
      <c r="A66">
        <v>2012</v>
      </c>
      <c r="B66" t="s">
        <v>65</v>
      </c>
      <c r="C66">
        <v>0</v>
      </c>
      <c r="D66">
        <v>4</v>
      </c>
      <c r="E66">
        <v>4</v>
      </c>
      <c r="L66">
        <v>1</v>
      </c>
      <c r="M66">
        <v>1</v>
      </c>
      <c r="N66">
        <v>0</v>
      </c>
      <c r="O66" s="11">
        <v>10</v>
      </c>
      <c r="P66" s="11">
        <v>5</v>
      </c>
      <c r="Q66" s="12">
        <v>50</v>
      </c>
      <c r="R66" s="11">
        <v>1</v>
      </c>
      <c r="S66" s="12">
        <v>10</v>
      </c>
      <c r="T66" s="13">
        <v>4</v>
      </c>
      <c r="U66" s="12">
        <v>40</v>
      </c>
      <c r="V66" s="11">
        <v>63.91</v>
      </c>
      <c r="W66" s="11">
        <v>7</v>
      </c>
      <c r="X66" s="11">
        <v>0.01</v>
      </c>
      <c r="Y66" s="11">
        <v>6</v>
      </c>
      <c r="Z66" s="11">
        <v>3.24</v>
      </c>
      <c r="AA66" s="11">
        <v>80178.3</v>
      </c>
      <c r="AB66" s="13">
        <v>80178300000</v>
      </c>
      <c r="AC66" s="5">
        <v>3.2372745710800572</v>
      </c>
      <c r="AD66">
        <v>27.42</v>
      </c>
      <c r="AE66">
        <v>8.84</v>
      </c>
      <c r="AF66">
        <v>13.51</v>
      </c>
      <c r="AG66" s="5">
        <v>30.525926666526352</v>
      </c>
      <c r="AH66">
        <v>4.7168622787081033E-2</v>
      </c>
      <c r="AJ66">
        <v>80150.850000000006</v>
      </c>
      <c r="AK66">
        <v>80150850000</v>
      </c>
      <c r="AL66">
        <f>IF(AJ66&lt;29957,1,0)</f>
        <v>0</v>
      </c>
      <c r="AM66">
        <f>IF(AND(AJ66&gt;29957,AJ66&lt;96525),1,0)</f>
        <v>1</v>
      </c>
      <c r="AN66">
        <f>IF(AJ66&gt;96525,1,0)</f>
        <v>0</v>
      </c>
      <c r="AO66">
        <v>51</v>
      </c>
      <c r="AP66" s="5">
        <v>1.7075701760979363</v>
      </c>
      <c r="AQ66">
        <v>22880129</v>
      </c>
      <c r="AT66">
        <v>24540000</v>
      </c>
      <c r="AU66">
        <v>47420129</v>
      </c>
      <c r="AW66">
        <v>91629.7</v>
      </c>
      <c r="AX66">
        <v>91629700000</v>
      </c>
      <c r="CG66" s="13"/>
    </row>
    <row r="67" spans="1:85" x14ac:dyDescent="0.3">
      <c r="A67">
        <v>2012</v>
      </c>
      <c r="B67" t="s">
        <v>66</v>
      </c>
      <c r="C67">
        <v>0</v>
      </c>
      <c r="M67">
        <v>0</v>
      </c>
      <c r="N67">
        <v>0</v>
      </c>
      <c r="O67" s="11"/>
      <c r="P67" s="11"/>
      <c r="Q67" s="12"/>
      <c r="R67" s="11"/>
      <c r="S67" s="12"/>
      <c r="T67" s="13"/>
      <c r="U67" s="12"/>
      <c r="V67" s="11"/>
      <c r="W67" s="11"/>
      <c r="X67" s="11"/>
      <c r="Y67" s="11"/>
      <c r="Z67" s="11"/>
      <c r="AA67" s="11"/>
      <c r="AB67" s="13"/>
      <c r="AG67" s="5"/>
      <c r="CG67" s="13"/>
    </row>
    <row r="68" spans="1:85" x14ac:dyDescent="0.3">
      <c r="A68">
        <v>2012</v>
      </c>
      <c r="B68" t="s">
        <v>67</v>
      </c>
      <c r="C68">
        <v>0</v>
      </c>
      <c r="F68">
        <v>12.3</v>
      </c>
      <c r="G68">
        <v>12300000</v>
      </c>
      <c r="H68">
        <v>7.9</v>
      </c>
      <c r="I68">
        <v>7900000</v>
      </c>
      <c r="J68">
        <f>F68-H68</f>
        <v>4.4000000000000004</v>
      </c>
      <c r="K68">
        <v>4400000</v>
      </c>
      <c r="M68">
        <v>1</v>
      </c>
      <c r="N68">
        <v>0</v>
      </c>
      <c r="O68" s="11">
        <v>13</v>
      </c>
      <c r="P68" s="11">
        <v>5</v>
      </c>
      <c r="Q68" s="12">
        <v>38.46</v>
      </c>
      <c r="R68" s="11">
        <v>1</v>
      </c>
      <c r="S68" s="12">
        <v>7.69</v>
      </c>
      <c r="T68" s="13">
        <v>7</v>
      </c>
      <c r="U68" s="12">
        <v>53.85</v>
      </c>
      <c r="V68" s="11">
        <v>51</v>
      </c>
      <c r="W68" s="11">
        <v>4</v>
      </c>
      <c r="X68" s="11"/>
      <c r="Y68" s="11">
        <v>12.68</v>
      </c>
      <c r="Z68" s="11">
        <v>6.1</v>
      </c>
      <c r="AA68" s="11">
        <v>31499.9</v>
      </c>
      <c r="AB68" s="13">
        <v>31499900000</v>
      </c>
      <c r="AC68" s="5">
        <v>6.0949803149606296</v>
      </c>
      <c r="AD68">
        <v>30.13</v>
      </c>
      <c r="AE68">
        <v>19.149999999999999</v>
      </c>
      <c r="AF68">
        <v>30.13</v>
      </c>
      <c r="AG68" s="5"/>
      <c r="AH68">
        <v>0.86928328341491834</v>
      </c>
      <c r="AJ68">
        <v>137324.88</v>
      </c>
      <c r="AK68">
        <v>137324880000</v>
      </c>
      <c r="AL68">
        <f t="shared" ref="AL68:AL75" si="15">IF(AJ68&lt;29957,1,0)</f>
        <v>0</v>
      </c>
      <c r="AM68">
        <f t="shared" ref="AM68:AM75" si="16">IF(AND(AJ68&gt;29957,AJ68&lt;96525),1,0)</f>
        <v>0</v>
      </c>
      <c r="AN68">
        <f t="shared" ref="AN68:AN75" si="17">IF(AJ68&gt;96525,1,0)</f>
        <v>1</v>
      </c>
      <c r="AO68">
        <v>50</v>
      </c>
      <c r="AP68" s="5">
        <v>1.6989700043360185</v>
      </c>
      <c r="AQ68">
        <v>1535000</v>
      </c>
      <c r="AT68">
        <v>2960000</v>
      </c>
      <c r="AU68">
        <v>4495000</v>
      </c>
      <c r="AV68">
        <v>51</v>
      </c>
      <c r="CG68" s="13"/>
    </row>
    <row r="69" spans="1:85" x14ac:dyDescent="0.3">
      <c r="A69">
        <v>2012</v>
      </c>
      <c r="B69" t="s">
        <v>68</v>
      </c>
      <c r="C69">
        <v>1</v>
      </c>
      <c r="D69">
        <v>3</v>
      </c>
      <c r="E69">
        <v>4</v>
      </c>
      <c r="F69">
        <v>18.8</v>
      </c>
      <c r="G69">
        <v>18800000</v>
      </c>
      <c r="H69">
        <v>17.600000000000001</v>
      </c>
      <c r="I69">
        <v>17600000</v>
      </c>
      <c r="J69">
        <f>F69-H69</f>
        <v>1.1999999999999993</v>
      </c>
      <c r="K69">
        <v>1199999.9999999993</v>
      </c>
      <c r="L69">
        <v>1</v>
      </c>
      <c r="M69">
        <v>1</v>
      </c>
      <c r="N69">
        <v>0</v>
      </c>
      <c r="O69" s="11">
        <v>12</v>
      </c>
      <c r="P69" s="11">
        <v>7</v>
      </c>
      <c r="Q69" s="12">
        <v>58.33</v>
      </c>
      <c r="R69" s="11">
        <v>2</v>
      </c>
      <c r="S69" s="12">
        <v>16.670000000000002</v>
      </c>
      <c r="T69" s="13">
        <v>3</v>
      </c>
      <c r="U69" s="12">
        <v>25</v>
      </c>
      <c r="V69" s="11">
        <v>22.82</v>
      </c>
      <c r="W69" s="11">
        <v>5</v>
      </c>
      <c r="X69" s="11">
        <v>1.41</v>
      </c>
      <c r="Y69" s="11">
        <v>9.5299999999999994</v>
      </c>
      <c r="Z69" s="11">
        <v>1.71</v>
      </c>
      <c r="AA69" s="11">
        <v>14288.3</v>
      </c>
      <c r="AB69" s="13">
        <v>14288300000</v>
      </c>
      <c r="AC69" s="5">
        <v>1.7078473165935857</v>
      </c>
      <c r="AD69">
        <v>13.81</v>
      </c>
      <c r="AE69">
        <v>11.48</v>
      </c>
      <c r="AF69">
        <v>13.78</v>
      </c>
      <c r="AG69" s="5">
        <v>147.14212971803195</v>
      </c>
      <c r="AH69">
        <v>9.2715402346214768E-2</v>
      </c>
      <c r="AI69">
        <v>3.7343703722780945E-2</v>
      </c>
      <c r="AJ69">
        <v>16634.3</v>
      </c>
      <c r="AK69">
        <v>16634300000</v>
      </c>
      <c r="AL69">
        <f t="shared" si="15"/>
        <v>1</v>
      </c>
      <c r="AM69">
        <f t="shared" si="16"/>
        <v>0</v>
      </c>
      <c r="AN69">
        <f t="shared" si="17"/>
        <v>0</v>
      </c>
      <c r="AO69">
        <v>21</v>
      </c>
      <c r="AP69" s="5">
        <v>1.3222192947339191</v>
      </c>
      <c r="AQ69">
        <v>39694514</v>
      </c>
      <c r="AT69">
        <v>7265000</v>
      </c>
      <c r="AU69">
        <v>46959514</v>
      </c>
      <c r="AW69">
        <v>18730.599999999999</v>
      </c>
      <c r="AX69">
        <v>18730600000</v>
      </c>
      <c r="CG69" s="13"/>
    </row>
    <row r="70" spans="1:85" x14ac:dyDescent="0.3">
      <c r="A70">
        <v>2012</v>
      </c>
      <c r="B70" t="s">
        <v>69</v>
      </c>
      <c r="C70">
        <v>0</v>
      </c>
      <c r="D70">
        <v>5</v>
      </c>
      <c r="E70">
        <v>4</v>
      </c>
      <c r="F70">
        <v>9.5</v>
      </c>
      <c r="G70">
        <v>9500000</v>
      </c>
      <c r="H70">
        <v>8.9</v>
      </c>
      <c r="I70">
        <v>8900000</v>
      </c>
      <c r="J70">
        <f>F70-H70</f>
        <v>0.59999999999999964</v>
      </c>
      <c r="K70">
        <v>599999.99999999965</v>
      </c>
      <c r="L70">
        <v>1</v>
      </c>
      <c r="M70">
        <v>0</v>
      </c>
      <c r="N70">
        <v>0</v>
      </c>
      <c r="O70" s="11">
        <v>11</v>
      </c>
      <c r="P70" s="11">
        <v>6</v>
      </c>
      <c r="Q70" s="12">
        <v>54.55</v>
      </c>
      <c r="R70" s="11">
        <v>1</v>
      </c>
      <c r="S70" s="12">
        <v>9.09</v>
      </c>
      <c r="T70" s="13">
        <v>4</v>
      </c>
      <c r="U70" s="12">
        <v>36.36</v>
      </c>
      <c r="V70" s="11">
        <v>86.43</v>
      </c>
      <c r="W70" s="11">
        <v>4</v>
      </c>
      <c r="X70" s="11">
        <v>41.54</v>
      </c>
      <c r="Y70" s="11">
        <v>13.41</v>
      </c>
      <c r="Z70" s="11">
        <v>3.96</v>
      </c>
      <c r="AA70" s="11">
        <v>19601.099999999999</v>
      </c>
      <c r="AB70" s="13">
        <v>19601100000</v>
      </c>
      <c r="AC70" s="5">
        <v>3.962843168060187</v>
      </c>
      <c r="AD70">
        <v>22.66</v>
      </c>
      <c r="AE70">
        <v>10.95</v>
      </c>
      <c r="AF70">
        <v>18.27</v>
      </c>
      <c r="AG70" s="5">
        <v>15.201949252759983</v>
      </c>
      <c r="AI70">
        <v>1.0361623412859713</v>
      </c>
      <c r="AJ70">
        <v>40272.85</v>
      </c>
      <c r="AK70">
        <v>40272850000</v>
      </c>
      <c r="AL70">
        <f t="shared" si="15"/>
        <v>0</v>
      </c>
      <c r="AM70">
        <f t="shared" si="16"/>
        <v>1</v>
      </c>
      <c r="AN70">
        <f t="shared" si="17"/>
        <v>0</v>
      </c>
      <c r="AO70">
        <v>17</v>
      </c>
      <c r="AP70" s="5">
        <v>1.2304489213782739</v>
      </c>
      <c r="AQ70">
        <v>4200000</v>
      </c>
      <c r="AR70" s="5">
        <v>17.399999999999999</v>
      </c>
      <c r="AT70">
        <v>1970000</v>
      </c>
      <c r="AU70">
        <v>6170000</v>
      </c>
      <c r="AW70">
        <v>15923.1</v>
      </c>
      <c r="AX70">
        <v>15923100000</v>
      </c>
      <c r="CG70" s="13"/>
    </row>
    <row r="71" spans="1:85" x14ac:dyDescent="0.3">
      <c r="A71">
        <v>2012</v>
      </c>
      <c r="B71" t="s">
        <v>70</v>
      </c>
      <c r="C71">
        <v>0</v>
      </c>
      <c r="D71">
        <v>5</v>
      </c>
      <c r="E71">
        <v>9</v>
      </c>
      <c r="L71">
        <v>1</v>
      </c>
      <c r="M71">
        <v>0</v>
      </c>
      <c r="N71">
        <v>0</v>
      </c>
      <c r="O71" s="11">
        <v>13</v>
      </c>
      <c r="P71" s="11">
        <v>6</v>
      </c>
      <c r="Q71" s="12">
        <v>46.15</v>
      </c>
      <c r="R71" s="11">
        <v>5</v>
      </c>
      <c r="S71" s="12">
        <v>38.46</v>
      </c>
      <c r="T71" s="13">
        <v>2</v>
      </c>
      <c r="U71" s="12">
        <v>15.38</v>
      </c>
      <c r="V71" s="11">
        <v>78.59</v>
      </c>
      <c r="W71" s="11">
        <v>5</v>
      </c>
      <c r="X71" s="11"/>
      <c r="Y71" s="11">
        <v>11.08</v>
      </c>
      <c r="Z71" s="11">
        <v>2.35</v>
      </c>
      <c r="AA71" s="11">
        <v>638828.4</v>
      </c>
      <c r="AB71" s="13">
        <v>638828400000</v>
      </c>
      <c r="AC71" s="5">
        <v>2.353044094957963</v>
      </c>
      <c r="AD71">
        <v>4.43</v>
      </c>
      <c r="AE71">
        <v>1.8</v>
      </c>
      <c r="AF71">
        <v>2.17</v>
      </c>
      <c r="AG71" s="5">
        <v>-4.6273252043814474E-2</v>
      </c>
      <c r="AI71">
        <v>1.398821184697699</v>
      </c>
      <c r="AJ71">
        <v>342649.32</v>
      </c>
      <c r="AK71">
        <v>342649320000</v>
      </c>
      <c r="AL71">
        <f t="shared" si="15"/>
        <v>0</v>
      </c>
      <c r="AM71">
        <f t="shared" si="16"/>
        <v>0</v>
      </c>
      <c r="AN71">
        <f t="shared" si="17"/>
        <v>1</v>
      </c>
      <c r="AO71">
        <v>49</v>
      </c>
      <c r="AP71" s="5">
        <v>1.6901960800285134</v>
      </c>
      <c r="AQ71">
        <v>256794000</v>
      </c>
      <c r="AR71" s="5">
        <v>0</v>
      </c>
      <c r="AT71">
        <v>13050000</v>
      </c>
      <c r="AU71">
        <v>269844000</v>
      </c>
      <c r="AW71">
        <v>74912.100000000006</v>
      </c>
      <c r="AX71">
        <v>74912100000</v>
      </c>
      <c r="CG71" s="13"/>
    </row>
    <row r="72" spans="1:85" x14ac:dyDescent="0.3">
      <c r="A72">
        <v>2012</v>
      </c>
      <c r="B72" t="s">
        <v>71</v>
      </c>
      <c r="C72">
        <v>0</v>
      </c>
      <c r="D72">
        <v>4</v>
      </c>
      <c r="E72">
        <v>7</v>
      </c>
      <c r="F72">
        <v>19.399999999999999</v>
      </c>
      <c r="G72">
        <v>19400000</v>
      </c>
      <c r="H72">
        <v>19.399999999999999</v>
      </c>
      <c r="I72">
        <v>19400000</v>
      </c>
      <c r="J72">
        <f>F72-H72</f>
        <v>0</v>
      </c>
      <c r="L72">
        <v>1</v>
      </c>
      <c r="M72">
        <v>0</v>
      </c>
      <c r="N72">
        <v>0</v>
      </c>
      <c r="O72" s="11">
        <v>14</v>
      </c>
      <c r="P72" s="11">
        <v>6</v>
      </c>
      <c r="Q72" s="12">
        <v>42.86</v>
      </c>
      <c r="R72" s="11">
        <v>2</v>
      </c>
      <c r="S72" s="12">
        <v>14.29</v>
      </c>
      <c r="T72" s="13">
        <v>6</v>
      </c>
      <c r="U72" s="12">
        <v>42.86</v>
      </c>
      <c r="V72" s="11">
        <v>68.7</v>
      </c>
      <c r="W72" s="11">
        <v>4</v>
      </c>
      <c r="X72" s="11">
        <v>0.05</v>
      </c>
      <c r="Y72" s="11">
        <v>11.88</v>
      </c>
      <c r="Z72" s="11">
        <v>12.96</v>
      </c>
      <c r="AA72" s="11">
        <v>46623.3</v>
      </c>
      <c r="AB72" s="13">
        <v>46623300000</v>
      </c>
      <c r="AC72" s="5">
        <v>12.968369757309745</v>
      </c>
      <c r="AD72">
        <v>43.88</v>
      </c>
      <c r="AE72">
        <v>15.28</v>
      </c>
      <c r="AF72">
        <v>25.29</v>
      </c>
      <c r="AG72" s="5">
        <v>29.669754007115667</v>
      </c>
      <c r="AH72">
        <v>6.8266918038551172E-2</v>
      </c>
      <c r="AI72">
        <v>12.334990442631476</v>
      </c>
      <c r="AJ72">
        <v>185707.95</v>
      </c>
      <c r="AK72">
        <v>185707950000</v>
      </c>
      <c r="AL72">
        <f t="shared" si="15"/>
        <v>0</v>
      </c>
      <c r="AM72">
        <f t="shared" si="16"/>
        <v>0</v>
      </c>
      <c r="AN72">
        <f t="shared" si="17"/>
        <v>1</v>
      </c>
      <c r="AO72">
        <v>37</v>
      </c>
      <c r="AP72" s="5">
        <v>1.5682017240669948</v>
      </c>
      <c r="AQ72">
        <v>101589503</v>
      </c>
      <c r="AR72" s="5">
        <v>100</v>
      </c>
      <c r="AT72">
        <v>1295253</v>
      </c>
      <c r="AU72">
        <v>102884756</v>
      </c>
      <c r="AV72">
        <v>0.02</v>
      </c>
      <c r="AW72">
        <v>62292</v>
      </c>
      <c r="AX72">
        <v>62292000000</v>
      </c>
      <c r="CG72" s="13"/>
    </row>
    <row r="73" spans="1:85" x14ac:dyDescent="0.3">
      <c r="A73">
        <v>2012</v>
      </c>
      <c r="B73" t="s">
        <v>72</v>
      </c>
      <c r="C73">
        <v>1</v>
      </c>
      <c r="D73">
        <v>3</v>
      </c>
      <c r="E73">
        <v>6</v>
      </c>
      <c r="L73">
        <v>1</v>
      </c>
      <c r="M73">
        <v>0</v>
      </c>
      <c r="N73">
        <v>0</v>
      </c>
      <c r="O73" s="11">
        <v>12</v>
      </c>
      <c r="P73" s="11">
        <v>8</v>
      </c>
      <c r="Q73" s="12">
        <v>66.67</v>
      </c>
      <c r="R73" s="11">
        <v>1</v>
      </c>
      <c r="S73" s="12">
        <v>8.33</v>
      </c>
      <c r="T73" s="13">
        <v>3</v>
      </c>
      <c r="U73" s="12">
        <v>25</v>
      </c>
      <c r="V73" s="11">
        <v>43.32</v>
      </c>
      <c r="W73" s="11">
        <v>6</v>
      </c>
      <c r="X73" s="11"/>
      <c r="Y73" s="11">
        <v>7.93</v>
      </c>
      <c r="Z73" s="11">
        <v>1.0900000000000001</v>
      </c>
      <c r="AA73" s="11">
        <v>26261.7</v>
      </c>
      <c r="AB73" s="13">
        <v>26261700000</v>
      </c>
      <c r="AC73" s="5">
        <v>1.0853710572103905</v>
      </c>
      <c r="AD73">
        <v>18.21</v>
      </c>
      <c r="AE73">
        <v>8.43</v>
      </c>
      <c r="AF73">
        <v>10.43</v>
      </c>
      <c r="AG73" s="5">
        <v>47.56382658611669</v>
      </c>
      <c r="AH73">
        <v>5.8429539465428539E-2</v>
      </c>
      <c r="AJ73">
        <v>13389.51</v>
      </c>
      <c r="AK73">
        <v>13389510000</v>
      </c>
      <c r="AL73">
        <f t="shared" si="15"/>
        <v>1</v>
      </c>
      <c r="AM73">
        <f t="shared" si="16"/>
        <v>0</v>
      </c>
      <c r="AN73">
        <f t="shared" si="17"/>
        <v>0</v>
      </c>
      <c r="AO73">
        <v>33</v>
      </c>
      <c r="AP73" s="5">
        <v>1.5185139398778873</v>
      </c>
      <c r="AQ73">
        <v>102493000</v>
      </c>
      <c r="AW73">
        <v>28469</v>
      </c>
      <c r="AX73">
        <v>28469000000</v>
      </c>
      <c r="CG73" s="13"/>
    </row>
    <row r="74" spans="1:85" x14ac:dyDescent="0.3">
      <c r="A74">
        <v>2012</v>
      </c>
      <c r="B74" t="s">
        <v>73</v>
      </c>
      <c r="C74">
        <v>1</v>
      </c>
      <c r="D74">
        <v>3</v>
      </c>
      <c r="E74">
        <v>4</v>
      </c>
      <c r="F74">
        <v>6.9</v>
      </c>
      <c r="G74">
        <v>6900000</v>
      </c>
      <c r="H74">
        <v>6.9</v>
      </c>
      <c r="I74">
        <v>6900000</v>
      </c>
      <c r="J74">
        <f>F74-H74</f>
        <v>0</v>
      </c>
      <c r="L74">
        <v>0</v>
      </c>
      <c r="M74">
        <v>0</v>
      </c>
      <c r="N74">
        <v>0</v>
      </c>
      <c r="O74" s="11">
        <v>9</v>
      </c>
      <c r="P74" s="11">
        <v>4</v>
      </c>
      <c r="Q74" s="12">
        <v>44.44</v>
      </c>
      <c r="R74" s="11">
        <v>0</v>
      </c>
      <c r="S74" s="12">
        <v>0</v>
      </c>
      <c r="T74" s="13">
        <v>5</v>
      </c>
      <c r="U74" s="12">
        <v>55.56</v>
      </c>
      <c r="V74" s="11">
        <v>42.26</v>
      </c>
      <c r="W74" s="11">
        <v>4</v>
      </c>
      <c r="X74" s="11">
        <v>8.1999999999999993</v>
      </c>
      <c r="Y74" s="11">
        <v>17.79</v>
      </c>
      <c r="Z74" s="11">
        <v>2.33</v>
      </c>
      <c r="AA74" s="11">
        <v>14866.2</v>
      </c>
      <c r="AB74" s="13">
        <v>14866200000</v>
      </c>
      <c r="AC74" s="5">
        <v>2.3301792456378991</v>
      </c>
      <c r="AD74">
        <v>8.8800000000000008</v>
      </c>
      <c r="AE74">
        <v>5.42</v>
      </c>
      <c r="AF74">
        <v>6.09</v>
      </c>
      <c r="AG74" s="5">
        <v>-0.61502296085720531</v>
      </c>
      <c r="AI74">
        <v>1.2761627107456199</v>
      </c>
      <c r="AJ74">
        <v>15439.16</v>
      </c>
      <c r="AK74">
        <v>15439160000</v>
      </c>
      <c r="AL74">
        <f t="shared" si="15"/>
        <v>1</v>
      </c>
      <c r="AM74">
        <f t="shared" si="16"/>
        <v>0</v>
      </c>
      <c r="AN74">
        <f t="shared" si="17"/>
        <v>0</v>
      </c>
      <c r="AO74">
        <v>22</v>
      </c>
      <c r="AP74" s="5">
        <v>1.3424226808222062</v>
      </c>
      <c r="AT74">
        <v>9358000</v>
      </c>
      <c r="AU74">
        <v>9358000</v>
      </c>
      <c r="AW74">
        <v>4251.7</v>
      </c>
      <c r="AX74">
        <v>4251700000</v>
      </c>
      <c r="CG74" s="13"/>
    </row>
    <row r="75" spans="1:85" x14ac:dyDescent="0.3">
      <c r="A75">
        <v>2012</v>
      </c>
      <c r="B75" t="s">
        <v>74</v>
      </c>
      <c r="C75">
        <v>1</v>
      </c>
      <c r="D75">
        <v>4</v>
      </c>
      <c r="E75">
        <v>6</v>
      </c>
      <c r="F75">
        <v>7.4</v>
      </c>
      <c r="G75">
        <v>7400000</v>
      </c>
      <c r="H75">
        <v>6.8</v>
      </c>
      <c r="I75">
        <v>6800000</v>
      </c>
      <c r="J75">
        <f>F75-H75</f>
        <v>0.60000000000000053</v>
      </c>
      <c r="K75">
        <v>600000.00000000058</v>
      </c>
      <c r="L75">
        <v>0</v>
      </c>
      <c r="M75">
        <v>1</v>
      </c>
      <c r="N75">
        <v>0</v>
      </c>
      <c r="O75" s="11">
        <v>7</v>
      </c>
      <c r="P75" s="11">
        <v>3</v>
      </c>
      <c r="Q75" s="12">
        <v>42.86</v>
      </c>
      <c r="R75" s="11">
        <v>1</v>
      </c>
      <c r="S75" s="12">
        <v>14.29</v>
      </c>
      <c r="T75" s="13">
        <v>3</v>
      </c>
      <c r="U75" s="12">
        <v>42.86</v>
      </c>
      <c r="V75" s="11">
        <v>54.69</v>
      </c>
      <c r="W75" s="11">
        <v>7</v>
      </c>
      <c r="X75" s="11"/>
      <c r="Y75" s="11">
        <v>1.18</v>
      </c>
      <c r="Z75" s="11">
        <v>1.87</v>
      </c>
      <c r="AA75" s="11">
        <v>16199.9</v>
      </c>
      <c r="AB75" s="13">
        <v>16199900000</v>
      </c>
      <c r="AC75" s="5">
        <v>1.8704712929330261</v>
      </c>
      <c r="AD75">
        <v>1.61</v>
      </c>
      <c r="AE75">
        <v>0.89</v>
      </c>
      <c r="AF75">
        <v>1.25</v>
      </c>
      <c r="AG75" s="5">
        <v>10.542180465844595</v>
      </c>
      <c r="AI75">
        <v>2.1903109285360154</v>
      </c>
      <c r="AJ75">
        <v>13812.36</v>
      </c>
      <c r="AK75">
        <v>13812360000</v>
      </c>
      <c r="AL75">
        <f t="shared" si="15"/>
        <v>1</v>
      </c>
      <c r="AM75">
        <f t="shared" si="16"/>
        <v>0</v>
      </c>
      <c r="AN75">
        <f t="shared" si="17"/>
        <v>0</v>
      </c>
      <c r="AO75">
        <v>5</v>
      </c>
      <c r="AP75" s="5">
        <v>0.69897000433601875</v>
      </c>
      <c r="AQ75">
        <v>1500000</v>
      </c>
      <c r="AU75">
        <v>1500000</v>
      </c>
      <c r="AW75">
        <v>8965.2000000000007</v>
      </c>
      <c r="AX75">
        <v>8965200000</v>
      </c>
      <c r="CG75" s="13"/>
    </row>
    <row r="76" spans="1:85" x14ac:dyDescent="0.3">
      <c r="A76">
        <v>2012</v>
      </c>
      <c r="B76" t="s">
        <v>75</v>
      </c>
      <c r="C76">
        <v>0</v>
      </c>
      <c r="D76">
        <v>3</v>
      </c>
      <c r="F76">
        <v>0.3</v>
      </c>
      <c r="G76">
        <v>300000</v>
      </c>
      <c r="H76">
        <v>0.2</v>
      </c>
      <c r="I76">
        <v>200000</v>
      </c>
      <c r="J76">
        <f>F76-H76</f>
        <v>9.9999999999999978E-2</v>
      </c>
      <c r="K76">
        <v>99999.999999999971</v>
      </c>
      <c r="M76">
        <v>0</v>
      </c>
      <c r="N76">
        <v>0</v>
      </c>
      <c r="O76" s="11"/>
      <c r="P76" s="11"/>
      <c r="Q76" s="12"/>
      <c r="R76" s="11"/>
      <c r="S76" s="12"/>
      <c r="T76" s="13"/>
      <c r="U76" s="12"/>
      <c r="V76" s="11"/>
      <c r="W76" s="11"/>
      <c r="X76" s="11"/>
      <c r="Y76" s="11">
        <v>9.3000000000000007</v>
      </c>
      <c r="Z76" s="11"/>
      <c r="AA76" s="11"/>
      <c r="AB76" s="13"/>
      <c r="AG76" s="5"/>
      <c r="AO76">
        <v>6</v>
      </c>
      <c r="AP76" s="5">
        <v>0.77815125038364352</v>
      </c>
      <c r="CG76" s="13"/>
    </row>
    <row r="77" spans="1:85" x14ac:dyDescent="0.3">
      <c r="A77">
        <v>2012</v>
      </c>
      <c r="B77" t="s">
        <v>76</v>
      </c>
      <c r="C77">
        <v>1</v>
      </c>
      <c r="D77">
        <v>5</v>
      </c>
      <c r="E77">
        <v>6</v>
      </c>
      <c r="L77">
        <v>1</v>
      </c>
      <c r="M77">
        <v>0</v>
      </c>
      <c r="N77">
        <v>0</v>
      </c>
      <c r="O77" s="11">
        <v>11</v>
      </c>
      <c r="P77" s="11">
        <v>5</v>
      </c>
      <c r="Q77" s="12">
        <v>45.45</v>
      </c>
      <c r="R77" s="11">
        <v>1</v>
      </c>
      <c r="S77" s="12">
        <v>9.09</v>
      </c>
      <c r="T77" s="13">
        <v>5</v>
      </c>
      <c r="U77" s="12">
        <v>45.45</v>
      </c>
      <c r="V77" s="11">
        <v>64.75</v>
      </c>
      <c r="W77" s="11">
        <v>5</v>
      </c>
      <c r="X77" s="11">
        <v>33.450000000000003</v>
      </c>
      <c r="Y77" s="11">
        <v>-6.71</v>
      </c>
      <c r="Z77" s="11"/>
      <c r="AA77" s="11">
        <v>26358.5</v>
      </c>
      <c r="AB77" s="13">
        <v>26358500000</v>
      </c>
      <c r="AE77">
        <v>-5.04</v>
      </c>
      <c r="AF77">
        <v>-11.03</v>
      </c>
      <c r="AG77" s="5">
        <v>36.283463032311047</v>
      </c>
      <c r="AI77">
        <v>4.0690933792321484</v>
      </c>
      <c r="AJ77">
        <v>68016.69</v>
      </c>
      <c r="AK77">
        <v>68016690000</v>
      </c>
      <c r="AL77">
        <f>IF(AJ77&lt;29957,1,0)</f>
        <v>0</v>
      </c>
      <c r="AM77">
        <f>IF(AND(AJ77&gt;29957,AJ77&lt;96525),1,0)</f>
        <v>1</v>
      </c>
      <c r="AN77">
        <f>IF(AJ77&gt;96525,1,0)</f>
        <v>0</v>
      </c>
      <c r="AO77">
        <v>24</v>
      </c>
      <c r="AP77" s="5">
        <v>1.3802112417116059</v>
      </c>
      <c r="AQ77">
        <v>8257097</v>
      </c>
      <c r="AT77">
        <v>1060000</v>
      </c>
      <c r="AU77">
        <v>9317097</v>
      </c>
      <c r="AV77">
        <v>3.35</v>
      </c>
      <c r="AW77">
        <v>20071.5</v>
      </c>
      <c r="AX77">
        <v>20071500000</v>
      </c>
      <c r="CG77" s="13"/>
    </row>
    <row r="78" spans="1:85" x14ac:dyDescent="0.3">
      <c r="A78">
        <v>2012</v>
      </c>
      <c r="B78" t="s">
        <v>77</v>
      </c>
      <c r="C78">
        <v>0</v>
      </c>
      <c r="M78">
        <v>0</v>
      </c>
      <c r="N78">
        <v>0</v>
      </c>
      <c r="O78" s="11"/>
      <c r="P78" s="11"/>
      <c r="Q78" s="12"/>
      <c r="R78" s="11"/>
      <c r="S78" s="12"/>
      <c r="T78" s="13"/>
      <c r="U78" s="12"/>
      <c r="V78" s="11"/>
      <c r="W78" s="11"/>
      <c r="X78" s="11"/>
      <c r="Y78" s="11">
        <v>9.09</v>
      </c>
      <c r="Z78" s="11"/>
      <c r="AA78" s="11"/>
      <c r="AB78" s="13"/>
      <c r="AG78" s="5"/>
      <c r="AO78">
        <v>5</v>
      </c>
      <c r="AP78" s="5">
        <v>0.69897000433601875</v>
      </c>
      <c r="CG78" s="13"/>
    </row>
    <row r="79" spans="1:85" x14ac:dyDescent="0.3">
      <c r="A79">
        <v>2012</v>
      </c>
      <c r="B79" t="s">
        <v>78</v>
      </c>
      <c r="C79">
        <v>0</v>
      </c>
      <c r="D79">
        <v>3</v>
      </c>
      <c r="E79">
        <v>4</v>
      </c>
      <c r="F79">
        <v>7.6</v>
      </c>
      <c r="G79">
        <v>7600000</v>
      </c>
      <c r="H79">
        <v>5</v>
      </c>
      <c r="I79">
        <v>5000000</v>
      </c>
      <c r="J79">
        <f>F79-H79</f>
        <v>2.5999999999999996</v>
      </c>
      <c r="K79">
        <v>2599999.9999999995</v>
      </c>
      <c r="L79">
        <v>1</v>
      </c>
      <c r="M79">
        <v>0</v>
      </c>
      <c r="N79">
        <v>0</v>
      </c>
      <c r="O79" s="11">
        <v>11</v>
      </c>
      <c r="P79" s="11">
        <v>5</v>
      </c>
      <c r="Q79" s="12">
        <v>45.45</v>
      </c>
      <c r="R79" s="11">
        <v>4</v>
      </c>
      <c r="S79" s="12">
        <v>36.36</v>
      </c>
      <c r="T79" s="13">
        <v>2</v>
      </c>
      <c r="U79" s="12">
        <v>18.18</v>
      </c>
      <c r="V79" s="11">
        <v>52.15</v>
      </c>
      <c r="W79" s="11">
        <v>4</v>
      </c>
      <c r="X79" s="11"/>
      <c r="Y79" s="11">
        <v>27.52</v>
      </c>
      <c r="Z79" s="11">
        <v>4.71</v>
      </c>
      <c r="AA79" s="11">
        <v>27657.599999999999</v>
      </c>
      <c r="AB79" s="13">
        <v>27657600000</v>
      </c>
      <c r="AC79" s="5">
        <v>4.7089376597899566</v>
      </c>
      <c r="AD79">
        <v>27.14</v>
      </c>
      <c r="AE79">
        <v>21.11</v>
      </c>
      <c r="AF79">
        <v>26.61</v>
      </c>
      <c r="AG79" s="5">
        <v>41.401024993612573</v>
      </c>
      <c r="AH79">
        <v>1.0022958207559203</v>
      </c>
      <c r="AI79">
        <v>1.8068959653075974E-2</v>
      </c>
      <c r="AJ79">
        <v>101681.1</v>
      </c>
      <c r="AK79">
        <v>101681100000</v>
      </c>
      <c r="AL79">
        <f>IF(AJ79&lt;29957,1,0)</f>
        <v>0</v>
      </c>
      <c r="AM79">
        <f>IF(AND(AJ79&gt;29957,AJ79&lt;96525),1,0)</f>
        <v>0</v>
      </c>
      <c r="AN79">
        <f>IF(AJ79&gt;96525,1,0)</f>
        <v>1</v>
      </c>
      <c r="AO79">
        <v>22</v>
      </c>
      <c r="AP79" s="5">
        <v>1.3424226808222062</v>
      </c>
      <c r="AQ79">
        <v>437716000</v>
      </c>
      <c r="AT79">
        <v>2421000</v>
      </c>
      <c r="AU79">
        <v>440137000</v>
      </c>
      <c r="AV79">
        <v>0.04</v>
      </c>
      <c r="AW79">
        <v>21603.8</v>
      </c>
      <c r="AX79">
        <v>21603800000</v>
      </c>
      <c r="CG79" s="13"/>
    </row>
    <row r="80" spans="1:85" x14ac:dyDescent="0.3">
      <c r="A80">
        <v>2012</v>
      </c>
      <c r="B80" t="s">
        <v>79</v>
      </c>
      <c r="C80">
        <v>0</v>
      </c>
      <c r="M80">
        <v>0</v>
      </c>
      <c r="N80">
        <v>0</v>
      </c>
      <c r="O80" s="11"/>
      <c r="P80" s="11"/>
      <c r="Q80" s="12"/>
      <c r="R80" s="11"/>
      <c r="S80" s="12"/>
      <c r="T80" s="13"/>
      <c r="U80" s="12"/>
      <c r="V80" s="11"/>
      <c r="W80" s="11"/>
      <c r="X80" s="11"/>
      <c r="Y80" s="11">
        <v>-0.66</v>
      </c>
      <c r="Z80" s="11"/>
      <c r="AA80" s="11"/>
      <c r="AB80" s="13"/>
      <c r="AG80" s="5"/>
      <c r="AO80">
        <v>19</v>
      </c>
      <c r="AP80" s="5">
        <v>1.2787536009528289</v>
      </c>
      <c r="CG80" s="13"/>
    </row>
    <row r="81" spans="1:85" x14ac:dyDescent="0.3">
      <c r="A81">
        <v>2012</v>
      </c>
      <c r="B81" t="s">
        <v>80</v>
      </c>
      <c r="C81">
        <v>1</v>
      </c>
      <c r="M81">
        <v>0</v>
      </c>
      <c r="N81">
        <v>0</v>
      </c>
      <c r="O81" s="11"/>
      <c r="P81" s="11"/>
      <c r="Q81" s="12"/>
      <c r="R81" s="11"/>
      <c r="S81" s="12"/>
      <c r="T81" s="13"/>
      <c r="U81" s="12"/>
      <c r="V81" s="11"/>
      <c r="W81" s="11"/>
      <c r="X81" s="11"/>
      <c r="Y81" s="11"/>
      <c r="Z81" s="11"/>
      <c r="AA81" s="11"/>
      <c r="AB81" s="13"/>
      <c r="AG81" s="5"/>
      <c r="AO81">
        <v>17</v>
      </c>
      <c r="AP81" s="5">
        <v>1.2304489213782739</v>
      </c>
      <c r="CG81" s="13"/>
    </row>
    <row r="82" spans="1:85" x14ac:dyDescent="0.3">
      <c r="A82">
        <v>2012</v>
      </c>
      <c r="B82" t="s">
        <v>81</v>
      </c>
      <c r="C82">
        <v>0</v>
      </c>
      <c r="D82">
        <v>4</v>
      </c>
      <c r="E82">
        <v>4</v>
      </c>
      <c r="F82">
        <v>15</v>
      </c>
      <c r="G82">
        <v>15000000</v>
      </c>
      <c r="H82">
        <v>11</v>
      </c>
      <c r="I82">
        <v>11000000</v>
      </c>
      <c r="J82">
        <f>F82-H82</f>
        <v>4</v>
      </c>
      <c r="K82">
        <v>4000000</v>
      </c>
      <c r="L82">
        <v>1</v>
      </c>
      <c r="M82">
        <v>0</v>
      </c>
      <c r="N82">
        <v>1</v>
      </c>
      <c r="O82" s="11">
        <v>12</v>
      </c>
      <c r="P82" s="11">
        <v>8</v>
      </c>
      <c r="Q82" s="12">
        <v>66.67</v>
      </c>
      <c r="R82" s="11">
        <v>2</v>
      </c>
      <c r="S82" s="12">
        <v>16.670000000000002</v>
      </c>
      <c r="T82" s="13">
        <v>2</v>
      </c>
      <c r="U82" s="12">
        <v>16.670000000000002</v>
      </c>
      <c r="V82" s="11">
        <v>25.61</v>
      </c>
      <c r="W82" s="11">
        <v>5</v>
      </c>
      <c r="X82" s="11"/>
      <c r="Y82" s="11">
        <v>14.39</v>
      </c>
      <c r="Z82" s="11">
        <v>4.45</v>
      </c>
      <c r="AA82" s="11">
        <v>113779</v>
      </c>
      <c r="AB82" s="13">
        <v>113779000000</v>
      </c>
      <c r="AC82" s="5">
        <v>4.4521671033876462</v>
      </c>
      <c r="AD82">
        <v>31.86</v>
      </c>
      <c r="AE82">
        <v>14.1</v>
      </c>
      <c r="AF82">
        <v>19.649999999999999</v>
      </c>
      <c r="AG82" s="5">
        <v>23.646537771476606</v>
      </c>
      <c r="AH82">
        <v>6.0395738203957379</v>
      </c>
      <c r="AI82">
        <v>1.3069507864028411</v>
      </c>
      <c r="AJ82">
        <v>299231.62</v>
      </c>
      <c r="AK82">
        <v>299231620000</v>
      </c>
      <c r="AL82">
        <f t="shared" ref="AL82:AL88" si="18">IF(AJ82&lt;29957,1,0)</f>
        <v>0</v>
      </c>
      <c r="AM82">
        <f t="shared" ref="AM82:AM88" si="19">IF(AND(AJ82&gt;29957,AJ82&lt;96525),1,0)</f>
        <v>0</v>
      </c>
      <c r="AN82">
        <f t="shared" ref="AN82:AN88" si="20">IF(AJ82&gt;96525,1,0)</f>
        <v>1</v>
      </c>
      <c r="AO82">
        <v>28</v>
      </c>
      <c r="AP82" s="5">
        <v>1.447158031342219</v>
      </c>
      <c r="AQ82">
        <v>189801000</v>
      </c>
      <c r="AR82" s="5">
        <v>100</v>
      </c>
      <c r="AS82">
        <v>81583000</v>
      </c>
      <c r="AT82">
        <v>130399000</v>
      </c>
      <c r="AU82">
        <v>320200000</v>
      </c>
      <c r="AW82">
        <v>118562</v>
      </c>
      <c r="AX82">
        <v>118562000000</v>
      </c>
      <c r="CG82" s="13"/>
    </row>
    <row r="83" spans="1:85" x14ac:dyDescent="0.3">
      <c r="A83">
        <v>2012</v>
      </c>
      <c r="B83" t="s">
        <v>82</v>
      </c>
      <c r="C83">
        <v>0</v>
      </c>
      <c r="D83">
        <v>4</v>
      </c>
      <c r="E83">
        <v>4</v>
      </c>
      <c r="L83">
        <v>1</v>
      </c>
      <c r="M83">
        <v>1</v>
      </c>
      <c r="N83">
        <v>0</v>
      </c>
      <c r="O83" s="11">
        <v>8</v>
      </c>
      <c r="P83" s="11">
        <v>4</v>
      </c>
      <c r="Q83" s="12">
        <v>50</v>
      </c>
      <c r="R83" s="11">
        <v>1</v>
      </c>
      <c r="S83" s="12">
        <v>12.5</v>
      </c>
      <c r="T83" s="13">
        <v>3</v>
      </c>
      <c r="U83" s="12">
        <v>37.5</v>
      </c>
      <c r="V83" s="11">
        <v>45.7</v>
      </c>
      <c r="W83" s="11">
        <v>6</v>
      </c>
      <c r="X83" s="11">
        <v>0.27</v>
      </c>
      <c r="Y83" s="11">
        <v>4.4400000000000004</v>
      </c>
      <c r="Z83" s="11">
        <v>2.89</v>
      </c>
      <c r="AA83" s="11">
        <v>112037.4</v>
      </c>
      <c r="AB83" s="13">
        <v>112037400000</v>
      </c>
      <c r="AC83" s="5">
        <v>2.8883979658924623</v>
      </c>
      <c r="AD83">
        <v>17.93</v>
      </c>
      <c r="AE83">
        <v>5.71</v>
      </c>
      <c r="AF83">
        <v>8.0500000000000007</v>
      </c>
      <c r="AG83" s="5">
        <v>33.661144451018515</v>
      </c>
      <c r="AJ83">
        <v>32900.36</v>
      </c>
      <c r="AK83">
        <v>32900360000</v>
      </c>
      <c r="AL83">
        <f t="shared" si="18"/>
        <v>0</v>
      </c>
      <c r="AM83">
        <f t="shared" si="19"/>
        <v>1</v>
      </c>
      <c r="AN83">
        <f t="shared" si="20"/>
        <v>0</v>
      </c>
      <c r="AO83">
        <v>37</v>
      </c>
      <c r="AP83" s="5">
        <v>1.5682017240669948</v>
      </c>
      <c r="AQ83">
        <v>11889557</v>
      </c>
      <c r="AT83">
        <v>13400000</v>
      </c>
      <c r="AU83">
        <v>25289557</v>
      </c>
      <c r="AW83">
        <v>115753</v>
      </c>
      <c r="AX83">
        <v>115753000000</v>
      </c>
      <c r="CG83" s="13"/>
    </row>
    <row r="84" spans="1:85" x14ac:dyDescent="0.3">
      <c r="A84">
        <v>2012</v>
      </c>
      <c r="B84" t="s">
        <v>83</v>
      </c>
      <c r="C84">
        <v>1</v>
      </c>
      <c r="D84">
        <v>4</v>
      </c>
      <c r="E84">
        <v>4</v>
      </c>
      <c r="F84">
        <v>23.7</v>
      </c>
      <c r="G84">
        <v>23700000</v>
      </c>
      <c r="H84">
        <v>23.7</v>
      </c>
      <c r="I84">
        <v>23700000</v>
      </c>
      <c r="J84">
        <f>F84-H84</f>
        <v>0</v>
      </c>
      <c r="L84">
        <v>1</v>
      </c>
      <c r="M84">
        <v>0</v>
      </c>
      <c r="N84">
        <v>1</v>
      </c>
      <c r="O84" s="11">
        <v>13</v>
      </c>
      <c r="P84" s="11">
        <v>4</v>
      </c>
      <c r="Q84" s="12">
        <v>30.77</v>
      </c>
      <c r="R84" s="11">
        <v>4</v>
      </c>
      <c r="S84" s="12">
        <v>30.77</v>
      </c>
      <c r="T84" s="13">
        <v>5</v>
      </c>
      <c r="U84" s="12">
        <v>38.46</v>
      </c>
      <c r="V84" s="11">
        <v>35.229999999999997</v>
      </c>
      <c r="W84" s="11">
        <v>5</v>
      </c>
      <c r="X84" s="11"/>
      <c r="Y84" s="11">
        <v>7.48</v>
      </c>
      <c r="Z84" s="11">
        <v>2.0099999999999998</v>
      </c>
      <c r="AA84" s="11">
        <v>37455.5</v>
      </c>
      <c r="AB84" s="13">
        <v>37455500000</v>
      </c>
      <c r="AC84" s="5">
        <v>2.0101032450182621</v>
      </c>
      <c r="AD84">
        <v>4.55</v>
      </c>
      <c r="AE84">
        <v>2.89</v>
      </c>
      <c r="AF84">
        <v>3.38</v>
      </c>
      <c r="AG84" s="5">
        <v>12.397763578274766</v>
      </c>
      <c r="AI84">
        <v>2.153892070891545</v>
      </c>
      <c r="AJ84">
        <v>48897.760000000002</v>
      </c>
      <c r="AK84">
        <v>48897760000</v>
      </c>
      <c r="AL84">
        <f t="shared" si="18"/>
        <v>0</v>
      </c>
      <c r="AM84">
        <f t="shared" si="19"/>
        <v>1</v>
      </c>
      <c r="AN84">
        <f t="shared" si="20"/>
        <v>0</v>
      </c>
      <c r="AO84">
        <v>63</v>
      </c>
      <c r="AP84" s="5">
        <v>1.7993405494535815</v>
      </c>
      <c r="AQ84">
        <v>121490000</v>
      </c>
      <c r="AR84" s="5">
        <v>2.8</v>
      </c>
      <c r="AS84">
        <v>41980000</v>
      </c>
      <c r="AU84">
        <v>121490000</v>
      </c>
      <c r="AW84">
        <v>14687.5</v>
      </c>
      <c r="AX84">
        <v>14687500000</v>
      </c>
      <c r="CG84" s="13"/>
    </row>
    <row r="85" spans="1:85" x14ac:dyDescent="0.3">
      <c r="A85">
        <v>2012</v>
      </c>
      <c r="B85" t="s">
        <v>84</v>
      </c>
      <c r="C85">
        <v>1</v>
      </c>
      <c r="D85">
        <v>5</v>
      </c>
      <c r="E85">
        <v>5</v>
      </c>
      <c r="F85">
        <v>2.5</v>
      </c>
      <c r="G85">
        <v>2500000</v>
      </c>
      <c r="H85">
        <v>2.5</v>
      </c>
      <c r="I85">
        <v>2500000</v>
      </c>
      <c r="J85">
        <f>F85-H85</f>
        <v>0</v>
      </c>
      <c r="L85">
        <v>1</v>
      </c>
      <c r="M85">
        <v>0</v>
      </c>
      <c r="N85">
        <v>0</v>
      </c>
      <c r="O85" s="11">
        <v>11</v>
      </c>
      <c r="P85" s="11">
        <v>6</v>
      </c>
      <c r="Q85" s="12">
        <v>54.55</v>
      </c>
      <c r="R85" s="11">
        <v>1</v>
      </c>
      <c r="S85" s="12">
        <v>9.09</v>
      </c>
      <c r="T85" s="13">
        <v>4</v>
      </c>
      <c r="U85" s="12">
        <v>36.36</v>
      </c>
      <c r="V85" s="11">
        <v>54.76</v>
      </c>
      <c r="W85" s="11">
        <v>6</v>
      </c>
      <c r="X85" s="11">
        <v>0</v>
      </c>
      <c r="Y85" s="11">
        <v>32.35</v>
      </c>
      <c r="Z85" s="11">
        <v>5.89</v>
      </c>
      <c r="AA85" s="11">
        <v>4616.1000000000004</v>
      </c>
      <c r="AB85" s="13">
        <v>4616100000</v>
      </c>
      <c r="AC85" s="5">
        <v>5.8903504997424765</v>
      </c>
      <c r="AD85">
        <v>55.09</v>
      </c>
      <c r="AE85">
        <v>39.340000000000003</v>
      </c>
      <c r="AF85">
        <v>55.09</v>
      </c>
      <c r="AG85" s="5">
        <v>38.231511254019281</v>
      </c>
      <c r="AI85">
        <v>0.13745268455666224</v>
      </c>
      <c r="AJ85">
        <v>21338.400000000001</v>
      </c>
      <c r="AK85">
        <v>21338400000</v>
      </c>
      <c r="AL85">
        <f t="shared" si="18"/>
        <v>1</v>
      </c>
      <c r="AM85">
        <f t="shared" si="19"/>
        <v>0</v>
      </c>
      <c r="AN85">
        <f t="shared" si="20"/>
        <v>0</v>
      </c>
      <c r="AO85">
        <v>12</v>
      </c>
      <c r="AP85" s="5">
        <v>1.0791812460476247</v>
      </c>
      <c r="AQ85">
        <v>21275000</v>
      </c>
      <c r="AT85">
        <v>520000</v>
      </c>
      <c r="AU85">
        <v>21795000</v>
      </c>
      <c r="AV85">
        <v>27.35</v>
      </c>
      <c r="AW85">
        <v>6605.3</v>
      </c>
      <c r="AX85">
        <v>6605300000</v>
      </c>
      <c r="CG85" s="13"/>
    </row>
    <row r="86" spans="1:85" x14ac:dyDescent="0.3">
      <c r="A86">
        <v>2012</v>
      </c>
      <c r="B86" t="s">
        <v>85</v>
      </c>
      <c r="C86">
        <v>0</v>
      </c>
      <c r="D86">
        <v>4</v>
      </c>
      <c r="E86">
        <v>4</v>
      </c>
      <c r="M86">
        <v>1</v>
      </c>
      <c r="N86">
        <v>0</v>
      </c>
      <c r="O86" s="11">
        <v>7</v>
      </c>
      <c r="P86" s="11">
        <v>4</v>
      </c>
      <c r="Q86" s="12">
        <v>57.14</v>
      </c>
      <c r="R86" s="11">
        <v>2</v>
      </c>
      <c r="S86" s="12">
        <v>28.57</v>
      </c>
      <c r="T86" s="13">
        <v>1</v>
      </c>
      <c r="U86" s="12">
        <v>14.29</v>
      </c>
      <c r="V86" s="11">
        <v>55.21</v>
      </c>
      <c r="W86" s="11">
        <v>4</v>
      </c>
      <c r="X86" s="11"/>
      <c r="Y86" s="11">
        <v>7.84</v>
      </c>
      <c r="Z86" s="11">
        <v>9.9600000000000009</v>
      </c>
      <c r="AA86" s="11">
        <v>38252.5</v>
      </c>
      <c r="AB86" s="13">
        <v>38252500000</v>
      </c>
      <c r="AC86" s="5">
        <v>9.963760994314633</v>
      </c>
      <c r="AD86">
        <v>23.47</v>
      </c>
      <c r="AE86">
        <v>14.62</v>
      </c>
      <c r="AF86">
        <v>22.73</v>
      </c>
      <c r="AG86" s="5">
        <v>31.354466736796198</v>
      </c>
      <c r="AH86">
        <v>1.0821855119916983</v>
      </c>
      <c r="AI86">
        <v>0.2766695241348639</v>
      </c>
      <c r="AJ86">
        <v>53807.46</v>
      </c>
      <c r="AK86">
        <v>53807460000</v>
      </c>
      <c r="AL86">
        <f t="shared" si="18"/>
        <v>0</v>
      </c>
      <c r="AM86">
        <f t="shared" si="19"/>
        <v>1</v>
      </c>
      <c r="AN86">
        <f t="shared" si="20"/>
        <v>0</v>
      </c>
      <c r="AO86">
        <v>30</v>
      </c>
      <c r="AP86" s="5">
        <v>1.4771212547196624</v>
      </c>
      <c r="AR86" s="5">
        <v>0</v>
      </c>
      <c r="AW86">
        <v>70778.600000000006</v>
      </c>
      <c r="AX86">
        <v>70778600000</v>
      </c>
      <c r="CG86" s="13"/>
    </row>
    <row r="87" spans="1:85" x14ac:dyDescent="0.3">
      <c r="A87">
        <v>2012</v>
      </c>
      <c r="B87" t="s">
        <v>86</v>
      </c>
      <c r="C87">
        <v>0</v>
      </c>
      <c r="D87">
        <v>3</v>
      </c>
      <c r="E87">
        <v>4</v>
      </c>
      <c r="F87">
        <v>3.7</v>
      </c>
      <c r="G87">
        <v>3700000</v>
      </c>
      <c r="H87">
        <v>3</v>
      </c>
      <c r="I87">
        <v>3000000</v>
      </c>
      <c r="J87">
        <f>F87-H87</f>
        <v>0.70000000000000018</v>
      </c>
      <c r="K87">
        <v>700000.00000000023</v>
      </c>
      <c r="L87">
        <v>1</v>
      </c>
      <c r="M87">
        <v>0</v>
      </c>
      <c r="N87">
        <v>0</v>
      </c>
      <c r="O87" s="11">
        <v>8</v>
      </c>
      <c r="P87" s="11">
        <v>4</v>
      </c>
      <c r="Q87" s="12">
        <v>50</v>
      </c>
      <c r="R87" s="11">
        <v>1</v>
      </c>
      <c r="S87" s="12">
        <v>12.5</v>
      </c>
      <c r="T87" s="13">
        <v>3</v>
      </c>
      <c r="U87" s="12">
        <v>37.5</v>
      </c>
      <c r="V87" s="11">
        <v>31.78</v>
      </c>
      <c r="W87" s="11">
        <v>4</v>
      </c>
      <c r="X87" s="11"/>
      <c r="Y87" s="11">
        <v>7.07</v>
      </c>
      <c r="Z87" s="11">
        <v>3.13</v>
      </c>
      <c r="AA87" s="11">
        <v>6216.2</v>
      </c>
      <c r="AB87" s="13">
        <v>6216200000</v>
      </c>
      <c r="AC87" s="5">
        <v>3.1289116391665943</v>
      </c>
      <c r="AD87">
        <v>20.46</v>
      </c>
      <c r="AE87">
        <v>12.59</v>
      </c>
      <c r="AF87">
        <v>20.010000000000002</v>
      </c>
      <c r="AG87" s="5">
        <v>4.8338278042494496</v>
      </c>
      <c r="AH87">
        <v>1.9047891296476283</v>
      </c>
      <c r="AI87">
        <v>0.31635317210756009</v>
      </c>
      <c r="AJ87">
        <v>11884.09</v>
      </c>
      <c r="AK87">
        <v>11884090000</v>
      </c>
      <c r="AL87">
        <f t="shared" si="18"/>
        <v>1</v>
      </c>
      <c r="AM87">
        <f t="shared" si="19"/>
        <v>0</v>
      </c>
      <c r="AN87">
        <f t="shared" si="20"/>
        <v>0</v>
      </c>
      <c r="AQ87">
        <v>9690000</v>
      </c>
      <c r="AT87">
        <v>580000</v>
      </c>
      <c r="AU87">
        <v>10270000</v>
      </c>
      <c r="AW87">
        <v>12105.1</v>
      </c>
      <c r="AX87">
        <v>12105100000</v>
      </c>
      <c r="CG87" s="13"/>
    </row>
    <row r="88" spans="1:85" x14ac:dyDescent="0.3">
      <c r="A88">
        <v>2012</v>
      </c>
      <c r="B88" t="s">
        <v>87</v>
      </c>
      <c r="C88">
        <v>0</v>
      </c>
      <c r="D88">
        <v>4</v>
      </c>
      <c r="E88">
        <v>4</v>
      </c>
      <c r="F88">
        <v>2.2999999999999998</v>
      </c>
      <c r="G88">
        <v>2300000</v>
      </c>
      <c r="H88">
        <v>2.2999999999999998</v>
      </c>
      <c r="I88">
        <v>2300000</v>
      </c>
      <c r="J88">
        <f>F88-H88</f>
        <v>0</v>
      </c>
      <c r="L88">
        <v>1</v>
      </c>
      <c r="M88">
        <v>0</v>
      </c>
      <c r="N88">
        <v>0</v>
      </c>
      <c r="O88" s="11">
        <v>15</v>
      </c>
      <c r="P88" s="11">
        <v>7</v>
      </c>
      <c r="Q88" s="12">
        <v>46.67</v>
      </c>
      <c r="R88" s="11">
        <v>6</v>
      </c>
      <c r="S88" s="12">
        <v>40</v>
      </c>
      <c r="T88" s="13">
        <v>2</v>
      </c>
      <c r="U88" s="12">
        <v>13.33</v>
      </c>
      <c r="V88" s="11">
        <v>72.739999999999995</v>
      </c>
      <c r="W88" s="11">
        <v>4</v>
      </c>
      <c r="X88" s="11">
        <v>14.84</v>
      </c>
      <c r="Y88" s="11">
        <v>10.050000000000001</v>
      </c>
      <c r="Z88" s="11">
        <v>7</v>
      </c>
      <c r="AA88" s="11">
        <v>12858.3</v>
      </c>
      <c r="AB88" s="13">
        <v>12858300000</v>
      </c>
      <c r="AC88" s="5">
        <v>6.9963651446043551</v>
      </c>
      <c r="AD88">
        <v>22</v>
      </c>
      <c r="AE88">
        <v>12.39</v>
      </c>
      <c r="AF88">
        <v>17.29</v>
      </c>
      <c r="AG88" s="5">
        <v>16.830300064716745</v>
      </c>
      <c r="AH88">
        <v>8.9170511582033485E-2</v>
      </c>
      <c r="AI88">
        <v>15.469057156946855</v>
      </c>
      <c r="AJ88">
        <v>61167.77</v>
      </c>
      <c r="AK88">
        <v>61167770000</v>
      </c>
      <c r="AL88">
        <f t="shared" si="18"/>
        <v>0</v>
      </c>
      <c r="AM88">
        <f t="shared" si="19"/>
        <v>1</v>
      </c>
      <c r="AN88">
        <f t="shared" si="20"/>
        <v>0</v>
      </c>
      <c r="AO88">
        <v>29</v>
      </c>
      <c r="AP88" s="5">
        <v>1.4623979978989561</v>
      </c>
      <c r="AQ88">
        <v>56672967</v>
      </c>
      <c r="AT88">
        <v>8464014</v>
      </c>
      <c r="AU88">
        <v>65136981</v>
      </c>
      <c r="AV88">
        <v>3.21</v>
      </c>
      <c r="AW88">
        <v>17362</v>
      </c>
      <c r="AX88">
        <v>17362000000</v>
      </c>
      <c r="CG88" s="13"/>
    </row>
    <row r="89" spans="1:85" x14ac:dyDescent="0.3">
      <c r="A89">
        <v>2012</v>
      </c>
      <c r="B89" t="s">
        <v>88</v>
      </c>
      <c r="C89">
        <v>0</v>
      </c>
      <c r="M89">
        <v>1</v>
      </c>
      <c r="N89">
        <v>0</v>
      </c>
      <c r="O89" s="11"/>
      <c r="P89" s="11"/>
      <c r="Q89" s="12"/>
      <c r="R89" s="11"/>
      <c r="S89" s="12"/>
      <c r="T89" s="13"/>
      <c r="U89" s="12"/>
      <c r="V89" s="11"/>
      <c r="W89" s="11"/>
      <c r="X89" s="11"/>
      <c r="Y89" s="11">
        <v>4.0999999999999996</v>
      </c>
      <c r="Z89" s="11"/>
      <c r="AA89" s="11"/>
      <c r="AB89" s="13"/>
      <c r="AG89" s="5"/>
      <c r="AO89">
        <v>13</v>
      </c>
      <c r="AP89" s="5">
        <v>1.1139433523068367</v>
      </c>
      <c r="CG89" s="13"/>
    </row>
    <row r="90" spans="1:85" x14ac:dyDescent="0.3">
      <c r="A90">
        <v>2012</v>
      </c>
      <c r="B90" t="s">
        <v>89</v>
      </c>
      <c r="C90">
        <v>0</v>
      </c>
      <c r="F90">
        <v>0.5</v>
      </c>
      <c r="G90">
        <v>500000</v>
      </c>
      <c r="H90">
        <v>0.5</v>
      </c>
      <c r="I90">
        <v>500000</v>
      </c>
      <c r="J90">
        <f>F90-H90</f>
        <v>0</v>
      </c>
      <c r="M90">
        <v>0</v>
      </c>
      <c r="N90">
        <v>0</v>
      </c>
      <c r="O90" s="11"/>
      <c r="P90" s="11"/>
      <c r="Q90" s="12"/>
      <c r="R90" s="11"/>
      <c r="S90" s="12"/>
      <c r="T90" s="13"/>
      <c r="U90" s="12"/>
      <c r="V90" s="11"/>
      <c r="W90" s="11"/>
      <c r="X90" s="11"/>
      <c r="Y90" s="11">
        <v>15.93</v>
      </c>
      <c r="Z90" s="11"/>
      <c r="AA90" s="11"/>
      <c r="AB90" s="13"/>
      <c r="AG90" s="5"/>
      <c r="AO90">
        <v>5</v>
      </c>
      <c r="AP90" s="5">
        <v>0.69897000433601875</v>
      </c>
      <c r="CG90" s="13"/>
    </row>
    <row r="91" spans="1:85" x14ac:dyDescent="0.3">
      <c r="A91">
        <v>2012</v>
      </c>
      <c r="B91" t="s">
        <v>90</v>
      </c>
      <c r="C91">
        <v>1</v>
      </c>
      <c r="D91">
        <v>5</v>
      </c>
      <c r="E91">
        <v>4</v>
      </c>
      <c r="L91">
        <v>1</v>
      </c>
      <c r="M91">
        <v>0</v>
      </c>
      <c r="N91">
        <v>0</v>
      </c>
      <c r="O91" s="11">
        <v>8</v>
      </c>
      <c r="P91" s="11">
        <v>3</v>
      </c>
      <c r="Q91" s="12">
        <v>37.5</v>
      </c>
      <c r="R91" s="11">
        <v>4</v>
      </c>
      <c r="S91" s="12">
        <v>50</v>
      </c>
      <c r="T91" s="13">
        <v>1</v>
      </c>
      <c r="U91" s="12">
        <v>12.5</v>
      </c>
      <c r="V91" s="11">
        <v>77.84</v>
      </c>
      <c r="W91" s="11">
        <v>4</v>
      </c>
      <c r="X91" s="11"/>
      <c r="Y91" s="11">
        <v>15.67</v>
      </c>
      <c r="Z91" s="11">
        <v>2.52</v>
      </c>
      <c r="AA91" s="11">
        <v>17029.8</v>
      </c>
      <c r="AB91" s="13">
        <v>17029800000</v>
      </c>
      <c r="AC91" s="5">
        <v>2.5202623875759902</v>
      </c>
      <c r="AD91">
        <v>20.059999999999999</v>
      </c>
      <c r="AE91">
        <v>9.89</v>
      </c>
      <c r="AF91">
        <v>13.58</v>
      </c>
      <c r="AG91" s="5">
        <v>33.510615726268433</v>
      </c>
      <c r="AJ91">
        <v>16544.740000000002</v>
      </c>
      <c r="AK91">
        <v>16544740000.000002</v>
      </c>
      <c r="AL91">
        <f t="shared" ref="AL91:AL100" si="21">IF(AJ91&lt;29957,1,0)</f>
        <v>1</v>
      </c>
      <c r="AM91">
        <f t="shared" ref="AM91:AM100" si="22">IF(AND(AJ91&gt;29957,AJ91&lt;96525),1,0)</f>
        <v>0</v>
      </c>
      <c r="AN91">
        <f t="shared" ref="AN91:AN100" si="23">IF(AJ91&gt;96525,1,0)</f>
        <v>0</v>
      </c>
      <c r="AO91">
        <v>18</v>
      </c>
      <c r="AP91" s="5">
        <v>1.2552725051033058</v>
      </c>
      <c r="AT91">
        <v>60770800</v>
      </c>
      <c r="AU91">
        <v>60770800</v>
      </c>
      <c r="AW91">
        <v>10679.5</v>
      </c>
      <c r="AX91">
        <v>10679500000</v>
      </c>
      <c r="CG91" s="13"/>
    </row>
    <row r="92" spans="1:85" x14ac:dyDescent="0.3">
      <c r="A92">
        <v>2012</v>
      </c>
      <c r="B92" t="s">
        <v>91</v>
      </c>
      <c r="C92">
        <v>0</v>
      </c>
      <c r="D92">
        <v>3</v>
      </c>
      <c r="E92">
        <v>6</v>
      </c>
      <c r="M92">
        <v>0</v>
      </c>
      <c r="N92">
        <v>0</v>
      </c>
      <c r="O92" s="11">
        <v>7</v>
      </c>
      <c r="P92" s="11">
        <v>4</v>
      </c>
      <c r="Q92" s="12">
        <v>57.14</v>
      </c>
      <c r="R92" s="11">
        <v>2</v>
      </c>
      <c r="S92" s="12">
        <v>28.57</v>
      </c>
      <c r="T92" s="13">
        <v>1</v>
      </c>
      <c r="U92" s="12">
        <v>14.29</v>
      </c>
      <c r="V92" s="11">
        <v>27.67</v>
      </c>
      <c r="W92" s="11">
        <v>4</v>
      </c>
      <c r="X92" s="11"/>
      <c r="Y92" s="11">
        <v>1.69</v>
      </c>
      <c r="Z92" s="11">
        <v>0.41</v>
      </c>
      <c r="AA92" s="11">
        <v>36220.699999999997</v>
      </c>
      <c r="AB92" s="13">
        <v>36220700000</v>
      </c>
      <c r="AC92" s="5">
        <v>0.41253247851130714</v>
      </c>
      <c r="AD92">
        <v>4.24</v>
      </c>
      <c r="AE92">
        <v>2</v>
      </c>
      <c r="AF92">
        <v>3.23</v>
      </c>
      <c r="AG92" s="5">
        <v>-1.1032344557765519</v>
      </c>
      <c r="AH92">
        <v>0.90678378287271788</v>
      </c>
      <c r="AI92">
        <v>1.1003722484674245</v>
      </c>
      <c r="AJ92">
        <v>7245.4</v>
      </c>
      <c r="AK92">
        <v>7245400000</v>
      </c>
      <c r="AL92">
        <f t="shared" si="21"/>
        <v>1</v>
      </c>
      <c r="AM92">
        <f t="shared" si="22"/>
        <v>0</v>
      </c>
      <c r="AN92">
        <f t="shared" si="23"/>
        <v>0</v>
      </c>
      <c r="AO92">
        <v>68</v>
      </c>
      <c r="AP92" s="5">
        <v>1.8325089127062362</v>
      </c>
      <c r="AW92">
        <v>41531.4</v>
      </c>
      <c r="AX92">
        <v>41531400000</v>
      </c>
      <c r="CG92" s="13"/>
    </row>
    <row r="93" spans="1:85" x14ac:dyDescent="0.3">
      <c r="A93">
        <v>2012</v>
      </c>
      <c r="B93" t="s">
        <v>92</v>
      </c>
      <c r="C93">
        <v>0</v>
      </c>
      <c r="D93">
        <v>4</v>
      </c>
      <c r="E93">
        <v>4</v>
      </c>
      <c r="L93">
        <v>1</v>
      </c>
      <c r="M93">
        <v>1</v>
      </c>
      <c r="N93">
        <v>0</v>
      </c>
      <c r="O93" s="11">
        <v>14</v>
      </c>
      <c r="P93" s="11">
        <v>7</v>
      </c>
      <c r="Q93" s="12">
        <v>50</v>
      </c>
      <c r="R93" s="11">
        <v>2</v>
      </c>
      <c r="S93" s="12">
        <v>14.29</v>
      </c>
      <c r="T93" s="13">
        <v>5</v>
      </c>
      <c r="U93" s="12">
        <v>35.71</v>
      </c>
      <c r="V93" s="11">
        <v>40.85</v>
      </c>
      <c r="W93" s="11">
        <v>4</v>
      </c>
      <c r="X93" s="11">
        <v>10.78</v>
      </c>
      <c r="Y93" s="11">
        <v>-2.34</v>
      </c>
      <c r="Z93" s="11">
        <v>0.25</v>
      </c>
      <c r="AA93" s="11">
        <v>12165</v>
      </c>
      <c r="AB93" s="13">
        <v>12165000000</v>
      </c>
      <c r="AC93" s="5">
        <v>0.24565950335346229</v>
      </c>
      <c r="AD93">
        <v>-5.03</v>
      </c>
      <c r="AE93">
        <v>-2.1800000000000002</v>
      </c>
      <c r="AF93">
        <v>-3.03</v>
      </c>
      <c r="AG93" s="5">
        <v>2.4304661058354315</v>
      </c>
      <c r="AH93">
        <v>0.22375050950939665</v>
      </c>
      <c r="AI93">
        <v>5.5035687339016715</v>
      </c>
      <c r="AJ93">
        <v>1635.46</v>
      </c>
      <c r="AK93">
        <v>1635460000</v>
      </c>
      <c r="AL93">
        <f t="shared" si="21"/>
        <v>1</v>
      </c>
      <c r="AM93">
        <f t="shared" si="22"/>
        <v>0</v>
      </c>
      <c r="AN93">
        <f t="shared" si="23"/>
        <v>0</v>
      </c>
      <c r="AO93">
        <v>78</v>
      </c>
      <c r="AP93" s="5">
        <v>1.8920946026904801</v>
      </c>
      <c r="AQ93">
        <v>24383248</v>
      </c>
      <c r="AT93">
        <v>12372415</v>
      </c>
      <c r="AU93">
        <v>36755663</v>
      </c>
      <c r="AW93">
        <v>10906</v>
      </c>
      <c r="AX93">
        <v>10906000000</v>
      </c>
      <c r="CG93" s="13"/>
    </row>
    <row r="94" spans="1:85" x14ac:dyDescent="0.3">
      <c r="A94">
        <v>2012</v>
      </c>
      <c r="B94" t="s">
        <v>93</v>
      </c>
      <c r="C94">
        <v>0</v>
      </c>
      <c r="D94">
        <v>4</v>
      </c>
      <c r="E94">
        <v>5</v>
      </c>
      <c r="L94">
        <v>1</v>
      </c>
      <c r="M94">
        <v>0</v>
      </c>
      <c r="N94">
        <v>0</v>
      </c>
      <c r="O94" s="11">
        <v>14</v>
      </c>
      <c r="P94" s="11">
        <v>6</v>
      </c>
      <c r="Q94" s="12">
        <v>42.86</v>
      </c>
      <c r="R94" s="11">
        <v>2</v>
      </c>
      <c r="S94" s="12">
        <v>14.29</v>
      </c>
      <c r="T94" s="13">
        <v>6</v>
      </c>
      <c r="U94" s="12">
        <v>42.86</v>
      </c>
      <c r="V94" s="11">
        <v>19.27</v>
      </c>
      <c r="W94" s="11">
        <v>6</v>
      </c>
      <c r="X94" s="11">
        <v>1.82</v>
      </c>
      <c r="Y94" s="11">
        <v>2.25</v>
      </c>
      <c r="Z94" s="11">
        <v>0.59</v>
      </c>
      <c r="AA94" s="11">
        <v>7172.5</v>
      </c>
      <c r="AB94" s="13">
        <v>7172500000</v>
      </c>
      <c r="AC94" s="5">
        <v>0.58525550939791271</v>
      </c>
      <c r="AD94">
        <v>7.39</v>
      </c>
      <c r="AE94">
        <v>2.48</v>
      </c>
      <c r="AF94">
        <v>4.72</v>
      </c>
      <c r="AG94" s="5">
        <v>-6.6655642196583269</v>
      </c>
      <c r="AH94">
        <v>0.7441429408638055</v>
      </c>
      <c r="AJ94">
        <v>1309.67</v>
      </c>
      <c r="AK94">
        <v>1309670000</v>
      </c>
      <c r="AL94">
        <f t="shared" si="21"/>
        <v>1</v>
      </c>
      <c r="AM94">
        <f t="shared" si="22"/>
        <v>0</v>
      </c>
      <c r="AN94">
        <f t="shared" si="23"/>
        <v>0</v>
      </c>
      <c r="AQ94">
        <v>12830800</v>
      </c>
      <c r="AT94">
        <v>7202025</v>
      </c>
      <c r="AU94">
        <v>20032825</v>
      </c>
      <c r="AW94">
        <v>8301.7000000000007</v>
      </c>
      <c r="AX94">
        <v>8301700000.000001</v>
      </c>
      <c r="CG94" s="13"/>
    </row>
    <row r="95" spans="1:85" x14ac:dyDescent="0.3">
      <c r="A95">
        <v>2012</v>
      </c>
      <c r="B95" t="s">
        <v>94</v>
      </c>
      <c r="C95">
        <v>0</v>
      </c>
      <c r="D95">
        <v>5</v>
      </c>
      <c r="E95">
        <v>4</v>
      </c>
      <c r="F95">
        <v>12.3</v>
      </c>
      <c r="G95">
        <v>12300000</v>
      </c>
      <c r="H95">
        <v>9.9</v>
      </c>
      <c r="I95">
        <v>9900000</v>
      </c>
      <c r="J95">
        <f t="shared" ref="J95:J100" si="24">F95-H95</f>
        <v>2.4000000000000004</v>
      </c>
      <c r="K95">
        <v>2400000.0000000005</v>
      </c>
      <c r="L95">
        <v>1</v>
      </c>
      <c r="M95">
        <v>0</v>
      </c>
      <c r="N95">
        <v>0</v>
      </c>
      <c r="O95" s="11">
        <v>16</v>
      </c>
      <c r="P95" s="11">
        <v>8</v>
      </c>
      <c r="Q95" s="12">
        <v>50</v>
      </c>
      <c r="R95" s="11">
        <v>5</v>
      </c>
      <c r="S95" s="12">
        <v>31.25</v>
      </c>
      <c r="T95" s="13">
        <v>3</v>
      </c>
      <c r="U95" s="12">
        <v>18.75</v>
      </c>
      <c r="V95" s="11">
        <v>45.99</v>
      </c>
      <c r="W95" s="11">
        <v>4</v>
      </c>
      <c r="X95" s="11"/>
      <c r="Y95" s="11">
        <v>7.75</v>
      </c>
      <c r="Z95" s="11">
        <v>4.18</v>
      </c>
      <c r="AA95" s="11">
        <v>39466</v>
      </c>
      <c r="AB95" s="13">
        <v>39466000000</v>
      </c>
      <c r="AC95" s="5">
        <v>4.1804427010367053</v>
      </c>
      <c r="AD95">
        <v>18.350000000000001</v>
      </c>
      <c r="AE95">
        <v>12.35</v>
      </c>
      <c r="AF95">
        <v>17.86</v>
      </c>
      <c r="AG95" s="5">
        <v>11.738921614597665</v>
      </c>
      <c r="AH95">
        <v>0.1887510490888642</v>
      </c>
      <c r="AJ95">
        <v>126820</v>
      </c>
      <c r="AK95">
        <v>126820000000</v>
      </c>
      <c r="AL95">
        <f t="shared" si="21"/>
        <v>0</v>
      </c>
      <c r="AM95">
        <f t="shared" si="22"/>
        <v>0</v>
      </c>
      <c r="AN95">
        <f t="shared" si="23"/>
        <v>1</v>
      </c>
      <c r="AO95">
        <v>65</v>
      </c>
      <c r="AP95" s="5">
        <v>1.8129133566428552</v>
      </c>
      <c r="AQ95">
        <v>65177650</v>
      </c>
      <c r="AU95">
        <v>65177650</v>
      </c>
      <c r="AV95">
        <v>45.99</v>
      </c>
      <c r="AW95">
        <v>71127.7</v>
      </c>
      <c r="AX95">
        <v>71127700000</v>
      </c>
      <c r="CG95" s="13"/>
    </row>
    <row r="96" spans="1:85" x14ac:dyDescent="0.3">
      <c r="A96">
        <v>2012</v>
      </c>
      <c r="B96" t="s">
        <v>95</v>
      </c>
      <c r="C96">
        <v>0</v>
      </c>
      <c r="D96">
        <v>5</v>
      </c>
      <c r="E96">
        <v>5</v>
      </c>
      <c r="F96">
        <v>2.1</v>
      </c>
      <c r="G96">
        <v>2100000</v>
      </c>
      <c r="H96">
        <v>1.8</v>
      </c>
      <c r="I96">
        <v>1800000</v>
      </c>
      <c r="J96">
        <f t="shared" si="24"/>
        <v>0.30000000000000004</v>
      </c>
      <c r="K96">
        <v>300000.00000000006</v>
      </c>
      <c r="L96">
        <v>1</v>
      </c>
      <c r="M96">
        <v>0</v>
      </c>
      <c r="N96">
        <v>0</v>
      </c>
      <c r="O96" s="11">
        <v>10</v>
      </c>
      <c r="P96" s="11">
        <v>5</v>
      </c>
      <c r="Q96" s="12">
        <v>50</v>
      </c>
      <c r="R96" s="11">
        <v>4</v>
      </c>
      <c r="S96" s="12">
        <v>40</v>
      </c>
      <c r="T96" s="13">
        <v>1</v>
      </c>
      <c r="U96" s="12">
        <v>10</v>
      </c>
      <c r="V96" s="11">
        <v>66.97</v>
      </c>
      <c r="W96" s="11">
        <v>6</v>
      </c>
      <c r="X96" s="11"/>
      <c r="Y96" s="11">
        <v>17.809999999999999</v>
      </c>
      <c r="Z96" s="11">
        <v>2.04</v>
      </c>
      <c r="AA96" s="11">
        <v>8724.7999999999993</v>
      </c>
      <c r="AB96" s="13">
        <v>8724800000</v>
      </c>
      <c r="AC96" s="5">
        <v>2.0398340235461996</v>
      </c>
      <c r="AD96">
        <v>20.420000000000002</v>
      </c>
      <c r="AE96">
        <v>16.21</v>
      </c>
      <c r="AF96">
        <v>20.28</v>
      </c>
      <c r="AG96" s="5">
        <v>7.6127728486996005E-2</v>
      </c>
      <c r="AH96">
        <v>2.2115570800254489</v>
      </c>
      <c r="AI96">
        <v>4.8864485076484749</v>
      </c>
      <c r="AJ96">
        <v>14331.82</v>
      </c>
      <c r="AK96">
        <v>14331820000</v>
      </c>
      <c r="AL96">
        <f t="shared" si="21"/>
        <v>1</v>
      </c>
      <c r="AM96">
        <f t="shared" si="22"/>
        <v>0</v>
      </c>
      <c r="AN96">
        <f t="shared" si="23"/>
        <v>0</v>
      </c>
      <c r="AQ96">
        <v>42038775</v>
      </c>
      <c r="AT96">
        <v>2507674</v>
      </c>
      <c r="AU96">
        <v>44546449</v>
      </c>
      <c r="AW96">
        <v>7885</v>
      </c>
      <c r="AX96">
        <v>7885000000</v>
      </c>
      <c r="CG96" s="13"/>
    </row>
    <row r="97" spans="1:85" x14ac:dyDescent="0.3">
      <c r="A97">
        <v>2012</v>
      </c>
      <c r="B97" t="s">
        <v>96</v>
      </c>
      <c r="C97">
        <v>0</v>
      </c>
      <c r="D97">
        <v>4</v>
      </c>
      <c r="E97">
        <v>7</v>
      </c>
      <c r="F97">
        <v>4.5999999999999996</v>
      </c>
      <c r="G97">
        <v>4600000</v>
      </c>
      <c r="H97">
        <v>3.6</v>
      </c>
      <c r="I97">
        <v>3600000</v>
      </c>
      <c r="J97">
        <f t="shared" si="24"/>
        <v>0.99999999999999956</v>
      </c>
      <c r="K97">
        <v>999999.99999999953</v>
      </c>
      <c r="L97">
        <v>1</v>
      </c>
      <c r="M97">
        <v>0</v>
      </c>
      <c r="N97">
        <v>0</v>
      </c>
      <c r="O97" s="11">
        <v>13</v>
      </c>
      <c r="P97" s="11">
        <v>9</v>
      </c>
      <c r="Q97" s="12">
        <v>69.23</v>
      </c>
      <c r="R97" s="11">
        <v>2</v>
      </c>
      <c r="S97" s="12">
        <v>15.38</v>
      </c>
      <c r="T97" s="13">
        <v>2</v>
      </c>
      <c r="U97" s="12">
        <v>15.38</v>
      </c>
      <c r="V97" s="11">
        <v>35.65</v>
      </c>
      <c r="W97" s="11">
        <v>4</v>
      </c>
      <c r="X97" s="11"/>
      <c r="Y97" s="11">
        <v>4.41</v>
      </c>
      <c r="Z97" s="11">
        <v>0.62</v>
      </c>
      <c r="AA97" s="11">
        <v>12185.8</v>
      </c>
      <c r="AB97" s="13">
        <v>12185800000</v>
      </c>
      <c r="AC97" s="5">
        <v>0.61582748560117695</v>
      </c>
      <c r="AD97">
        <v>12.85</v>
      </c>
      <c r="AE97">
        <v>7.99</v>
      </c>
      <c r="AF97">
        <v>10.07</v>
      </c>
      <c r="AG97" s="5">
        <v>-0.17014581313231622</v>
      </c>
      <c r="AI97">
        <v>0.47694535058461307</v>
      </c>
      <c r="AJ97">
        <v>4748.7700000000004</v>
      </c>
      <c r="AK97">
        <v>4748770000</v>
      </c>
      <c r="AL97">
        <f t="shared" si="21"/>
        <v>1</v>
      </c>
      <c r="AM97">
        <f t="shared" si="22"/>
        <v>0</v>
      </c>
      <c r="AN97">
        <f t="shared" si="23"/>
        <v>0</v>
      </c>
      <c r="AO97">
        <v>45</v>
      </c>
      <c r="AP97" s="5">
        <v>1.6532125137753435</v>
      </c>
      <c r="AQ97">
        <v>75238959</v>
      </c>
      <c r="AT97">
        <v>11264069</v>
      </c>
      <c r="AU97">
        <v>86503028</v>
      </c>
      <c r="CG97" s="13"/>
    </row>
    <row r="98" spans="1:85" x14ac:dyDescent="0.3">
      <c r="A98">
        <v>2012</v>
      </c>
      <c r="B98" t="s">
        <v>97</v>
      </c>
      <c r="C98">
        <v>0</v>
      </c>
      <c r="D98">
        <v>4</v>
      </c>
      <c r="E98">
        <v>4</v>
      </c>
      <c r="F98">
        <v>3.6</v>
      </c>
      <c r="G98">
        <v>3600000</v>
      </c>
      <c r="H98">
        <v>2.7</v>
      </c>
      <c r="I98">
        <v>2700000</v>
      </c>
      <c r="J98">
        <f t="shared" si="24"/>
        <v>0.89999999999999991</v>
      </c>
      <c r="K98">
        <v>899999.99999999988</v>
      </c>
      <c r="L98">
        <v>1</v>
      </c>
      <c r="M98">
        <v>0</v>
      </c>
      <c r="N98">
        <v>0</v>
      </c>
      <c r="O98" s="11">
        <v>12</v>
      </c>
      <c r="P98" s="11">
        <v>7</v>
      </c>
      <c r="Q98" s="12">
        <v>58.33</v>
      </c>
      <c r="R98" s="11">
        <v>5</v>
      </c>
      <c r="S98" s="12">
        <v>41.67</v>
      </c>
      <c r="T98" s="13">
        <v>0</v>
      </c>
      <c r="U98" s="12">
        <v>0</v>
      </c>
      <c r="V98" s="11">
        <v>52.39</v>
      </c>
      <c r="W98" s="11">
        <v>4</v>
      </c>
      <c r="X98" s="11"/>
      <c r="Y98" s="11">
        <v>3.25</v>
      </c>
      <c r="Z98" s="11">
        <v>0.98</v>
      </c>
      <c r="AA98" s="11">
        <v>20838.099999999999</v>
      </c>
      <c r="AB98" s="13">
        <v>20838100000</v>
      </c>
      <c r="AC98" s="5">
        <v>0.97534892603175061</v>
      </c>
      <c r="AD98">
        <v>11.91</v>
      </c>
      <c r="AE98">
        <v>3.53</v>
      </c>
      <c r="AF98">
        <v>8.73</v>
      </c>
      <c r="AG98" s="5">
        <v>5.9457757660929644</v>
      </c>
      <c r="AI98">
        <v>0.34152328861517256</v>
      </c>
      <c r="AJ98">
        <v>6235.79</v>
      </c>
      <c r="AK98">
        <v>6235790000</v>
      </c>
      <c r="AL98">
        <f t="shared" si="21"/>
        <v>1</v>
      </c>
      <c r="AM98">
        <f t="shared" si="22"/>
        <v>0</v>
      </c>
      <c r="AN98">
        <f t="shared" si="23"/>
        <v>0</v>
      </c>
      <c r="AO98">
        <v>31</v>
      </c>
      <c r="AP98" s="5">
        <v>1.4913616938342726</v>
      </c>
      <c r="AQ98">
        <v>63273878</v>
      </c>
      <c r="AT98">
        <v>2080000</v>
      </c>
      <c r="AU98">
        <v>65353878</v>
      </c>
      <c r="CG98" s="13"/>
    </row>
    <row r="99" spans="1:85" x14ac:dyDescent="0.3">
      <c r="A99">
        <v>2012</v>
      </c>
      <c r="B99" t="s">
        <v>98</v>
      </c>
      <c r="C99">
        <v>1</v>
      </c>
      <c r="D99">
        <v>4</v>
      </c>
      <c r="E99">
        <v>4</v>
      </c>
      <c r="F99">
        <v>13.7</v>
      </c>
      <c r="G99">
        <v>13700000</v>
      </c>
      <c r="H99">
        <v>12.1</v>
      </c>
      <c r="I99">
        <v>12100000</v>
      </c>
      <c r="J99">
        <f t="shared" si="24"/>
        <v>1.5999999999999996</v>
      </c>
      <c r="K99">
        <v>1599999.9999999995</v>
      </c>
      <c r="L99">
        <v>1</v>
      </c>
      <c r="M99">
        <v>0</v>
      </c>
      <c r="N99">
        <v>1</v>
      </c>
      <c r="O99" s="11">
        <v>12</v>
      </c>
      <c r="P99" s="11">
        <v>8</v>
      </c>
      <c r="Q99" s="12">
        <v>66.67</v>
      </c>
      <c r="R99" s="11">
        <v>2</v>
      </c>
      <c r="S99" s="12">
        <v>16.670000000000002</v>
      </c>
      <c r="T99" s="13">
        <v>2</v>
      </c>
      <c r="U99" s="12">
        <v>16.670000000000002</v>
      </c>
      <c r="V99" s="11">
        <v>19.86</v>
      </c>
      <c r="W99" s="11">
        <v>4</v>
      </c>
      <c r="X99" s="11"/>
      <c r="Y99" s="11">
        <v>2.7</v>
      </c>
      <c r="Z99" s="11">
        <v>0.43</v>
      </c>
      <c r="AA99" s="11">
        <v>41075.300000000003</v>
      </c>
      <c r="AB99" s="13">
        <v>41075300000</v>
      </c>
      <c r="AC99" s="5">
        <v>0.4297925894203013</v>
      </c>
      <c r="AD99">
        <v>4.3600000000000003</v>
      </c>
      <c r="AE99">
        <v>1.67</v>
      </c>
      <c r="AF99">
        <v>1.92</v>
      </c>
      <c r="AG99" s="5">
        <v>9.7169242147055499</v>
      </c>
      <c r="AI99">
        <v>5.7649923059525767E-3</v>
      </c>
      <c r="AJ99">
        <v>4113.91</v>
      </c>
      <c r="AK99">
        <v>4113910000</v>
      </c>
      <c r="AL99">
        <f t="shared" si="21"/>
        <v>1</v>
      </c>
      <c r="AM99">
        <f t="shared" si="22"/>
        <v>0</v>
      </c>
      <c r="AN99">
        <f t="shared" si="23"/>
        <v>0</v>
      </c>
      <c r="AO99">
        <v>11</v>
      </c>
      <c r="AP99" s="5">
        <v>1.0413926851582249</v>
      </c>
      <c r="AQ99">
        <v>42350591</v>
      </c>
      <c r="AS99">
        <v>27031734</v>
      </c>
      <c r="AT99">
        <v>1240000</v>
      </c>
      <c r="AU99">
        <v>43590591</v>
      </c>
      <c r="AW99">
        <v>28440.2</v>
      </c>
      <c r="AX99">
        <v>28440200000</v>
      </c>
      <c r="CG99" s="13"/>
    </row>
    <row r="100" spans="1:85" x14ac:dyDescent="0.3">
      <c r="A100">
        <v>2012</v>
      </c>
      <c r="B100" t="s">
        <v>99</v>
      </c>
      <c r="C100">
        <v>1</v>
      </c>
      <c r="D100">
        <v>4</v>
      </c>
      <c r="E100">
        <v>5</v>
      </c>
      <c r="F100">
        <v>9.1</v>
      </c>
      <c r="G100">
        <v>9100000</v>
      </c>
      <c r="H100">
        <v>4.4000000000000004</v>
      </c>
      <c r="I100">
        <v>4400000</v>
      </c>
      <c r="J100">
        <f t="shared" si="24"/>
        <v>4.6999999999999993</v>
      </c>
      <c r="K100">
        <v>4699999.9999999991</v>
      </c>
      <c r="L100">
        <v>1</v>
      </c>
      <c r="M100">
        <v>1</v>
      </c>
      <c r="N100">
        <v>0</v>
      </c>
      <c r="O100" s="11">
        <v>8</v>
      </c>
      <c r="P100" s="11">
        <v>3</v>
      </c>
      <c r="Q100" s="12">
        <v>37.5</v>
      </c>
      <c r="R100" s="11">
        <v>1</v>
      </c>
      <c r="S100" s="12">
        <v>12.5</v>
      </c>
      <c r="T100" s="13">
        <v>4</v>
      </c>
      <c r="U100" s="12">
        <v>50</v>
      </c>
      <c r="V100" s="11">
        <v>34.590000000000003</v>
      </c>
      <c r="W100" s="11">
        <v>5</v>
      </c>
      <c r="X100" s="11">
        <v>40.729999999999997</v>
      </c>
      <c r="Y100" s="11">
        <v>-9.41</v>
      </c>
      <c r="Z100" s="11">
        <v>0.86</v>
      </c>
      <c r="AA100" s="11">
        <v>18544.400000000001</v>
      </c>
      <c r="AB100" s="13">
        <v>18544400000</v>
      </c>
      <c r="AC100" s="5">
        <v>0.85945390091926044</v>
      </c>
      <c r="AD100">
        <v>-2.52</v>
      </c>
      <c r="AE100">
        <v>-1.9</v>
      </c>
      <c r="AF100">
        <v>-2.15</v>
      </c>
      <c r="AG100" s="5">
        <v>-53.126752139946923</v>
      </c>
      <c r="AI100">
        <v>11.997607655502392</v>
      </c>
      <c r="AJ100">
        <v>13398.07</v>
      </c>
      <c r="AK100">
        <v>13398070000</v>
      </c>
      <c r="AL100">
        <f t="shared" si="21"/>
        <v>1</v>
      </c>
      <c r="AM100">
        <f t="shared" si="22"/>
        <v>0</v>
      </c>
      <c r="AN100">
        <f t="shared" si="23"/>
        <v>0</v>
      </c>
      <c r="AO100">
        <v>16</v>
      </c>
      <c r="AP100" s="5">
        <v>1.2041199826559246</v>
      </c>
      <c r="AQ100">
        <v>1792000</v>
      </c>
      <c r="AT100">
        <v>1020000</v>
      </c>
      <c r="AU100">
        <v>2812000</v>
      </c>
      <c r="AW100">
        <v>5412.1</v>
      </c>
      <c r="AX100">
        <v>5412100000</v>
      </c>
      <c r="CG100" s="13"/>
    </row>
    <row r="101" spans="1:85" x14ac:dyDescent="0.3">
      <c r="A101">
        <v>2012</v>
      </c>
      <c r="B101" t="s">
        <v>100</v>
      </c>
      <c r="C101">
        <v>1</v>
      </c>
      <c r="M101">
        <v>0</v>
      </c>
      <c r="N101">
        <v>0</v>
      </c>
      <c r="O101" s="11"/>
      <c r="P101" s="11"/>
      <c r="Q101" s="12"/>
      <c r="R101" s="11"/>
      <c r="S101" s="12"/>
      <c r="T101" s="13"/>
      <c r="U101" s="12"/>
      <c r="V101" s="11"/>
      <c r="W101" s="11"/>
      <c r="X101" s="11"/>
      <c r="Y101" s="11"/>
      <c r="Z101" s="11"/>
      <c r="AA101" s="11"/>
      <c r="AB101" s="13"/>
      <c r="AG101" s="5"/>
      <c r="AO101">
        <v>0</v>
      </c>
      <c r="CG101" s="13"/>
    </row>
    <row r="102" spans="1:85" x14ac:dyDescent="0.3">
      <c r="A102">
        <v>2012</v>
      </c>
      <c r="B102" t="s">
        <v>101</v>
      </c>
      <c r="C102">
        <v>1</v>
      </c>
      <c r="D102">
        <v>3</v>
      </c>
      <c r="F102">
        <v>3.9</v>
      </c>
      <c r="G102">
        <v>3900000</v>
      </c>
      <c r="H102">
        <v>1.8</v>
      </c>
      <c r="I102">
        <v>1800000</v>
      </c>
      <c r="J102">
        <f>F102-H102</f>
        <v>2.0999999999999996</v>
      </c>
      <c r="K102">
        <v>2099999.9999999995</v>
      </c>
      <c r="M102">
        <v>0</v>
      </c>
      <c r="N102">
        <v>0</v>
      </c>
      <c r="O102" s="11"/>
      <c r="P102" s="11"/>
      <c r="Q102" s="12"/>
      <c r="R102" s="11"/>
      <c r="S102" s="12"/>
      <c r="T102" s="13"/>
      <c r="U102" s="12"/>
      <c r="V102" s="11"/>
      <c r="W102" s="11"/>
      <c r="X102" s="11"/>
      <c r="Y102" s="11">
        <v>-38.56</v>
      </c>
      <c r="Z102" s="11"/>
      <c r="AA102" s="11"/>
      <c r="AB102" s="13"/>
      <c r="AG102" s="5"/>
      <c r="AO102">
        <v>5</v>
      </c>
      <c r="AP102" s="5">
        <v>0.69897000433601875</v>
      </c>
      <c r="CG102" s="13"/>
    </row>
    <row r="103" spans="1:85" x14ac:dyDescent="0.3">
      <c r="A103">
        <v>2012</v>
      </c>
      <c r="B103" t="s">
        <v>102</v>
      </c>
      <c r="C103">
        <v>0</v>
      </c>
      <c r="D103">
        <v>4</v>
      </c>
      <c r="E103">
        <v>4</v>
      </c>
      <c r="F103">
        <v>12.5</v>
      </c>
      <c r="G103">
        <v>12500000</v>
      </c>
      <c r="H103">
        <v>9.1999999999999993</v>
      </c>
      <c r="I103">
        <v>9200000</v>
      </c>
      <c r="J103">
        <f>F103-H103</f>
        <v>3.3000000000000007</v>
      </c>
      <c r="K103">
        <v>3300000.0000000009</v>
      </c>
      <c r="L103">
        <v>1</v>
      </c>
      <c r="M103">
        <v>1</v>
      </c>
      <c r="N103">
        <v>0</v>
      </c>
      <c r="O103" s="11">
        <v>8</v>
      </c>
      <c r="P103" s="11">
        <v>3</v>
      </c>
      <c r="Q103" s="12">
        <v>37.5</v>
      </c>
      <c r="R103" s="11">
        <v>2</v>
      </c>
      <c r="S103" s="12">
        <v>25</v>
      </c>
      <c r="T103" s="13">
        <v>3</v>
      </c>
      <c r="U103" s="12">
        <v>37.5</v>
      </c>
      <c r="V103" s="11">
        <v>68.459999999999994</v>
      </c>
      <c r="W103" s="11">
        <v>6</v>
      </c>
      <c r="X103" s="11"/>
      <c r="Y103" s="11">
        <v>6.5</v>
      </c>
      <c r="Z103" s="11">
        <v>3.87</v>
      </c>
      <c r="AA103" s="11">
        <v>31859.9</v>
      </c>
      <c r="AB103" s="13">
        <v>31859900000</v>
      </c>
      <c r="AC103" s="5">
        <v>3.8675657227175257</v>
      </c>
      <c r="AD103">
        <v>25.71</v>
      </c>
      <c r="AE103">
        <v>5.17</v>
      </c>
      <c r="AF103">
        <v>25.23</v>
      </c>
      <c r="AG103" s="5">
        <v>52.930323286037314</v>
      </c>
      <c r="AJ103">
        <v>23840.5</v>
      </c>
      <c r="AK103">
        <v>23840500000</v>
      </c>
      <c r="AL103">
        <f>IF(AJ103&lt;29957,1,0)</f>
        <v>1</v>
      </c>
      <c r="AM103">
        <f>IF(AND(AJ103&gt;29957,AJ103&lt;96525),1,0)</f>
        <v>0</v>
      </c>
      <c r="AN103">
        <f>IF(AJ103&gt;96525,1,0)</f>
        <v>0</v>
      </c>
      <c r="AO103">
        <v>20</v>
      </c>
      <c r="AP103" s="5">
        <v>1.301029995663981</v>
      </c>
      <c r="AQ103">
        <v>30905000</v>
      </c>
      <c r="AT103">
        <v>23801000</v>
      </c>
      <c r="AU103">
        <v>54706000</v>
      </c>
      <c r="AV103">
        <v>59.67</v>
      </c>
      <c r="AW103">
        <v>28678.2</v>
      </c>
      <c r="AX103">
        <v>28678200000</v>
      </c>
      <c r="CG103" s="13"/>
    </row>
    <row r="104" spans="1:85" x14ac:dyDescent="0.3">
      <c r="A104">
        <v>2012</v>
      </c>
      <c r="B104" t="s">
        <v>103</v>
      </c>
      <c r="C104">
        <v>0</v>
      </c>
      <c r="D104">
        <v>4</v>
      </c>
      <c r="E104">
        <v>6</v>
      </c>
      <c r="F104">
        <v>14.8</v>
      </c>
      <c r="G104">
        <v>14800000</v>
      </c>
      <c r="H104">
        <v>10.6</v>
      </c>
      <c r="I104">
        <v>10600000</v>
      </c>
      <c r="J104">
        <f>F104-H104</f>
        <v>4.2000000000000011</v>
      </c>
      <c r="K104">
        <v>4200000.0000000009</v>
      </c>
      <c r="L104">
        <v>1</v>
      </c>
      <c r="M104">
        <v>1</v>
      </c>
      <c r="N104">
        <v>0</v>
      </c>
      <c r="O104" s="11">
        <v>15</v>
      </c>
      <c r="P104" s="11">
        <v>6</v>
      </c>
      <c r="Q104" s="12">
        <v>40</v>
      </c>
      <c r="R104" s="11">
        <v>3</v>
      </c>
      <c r="S104" s="12">
        <v>20</v>
      </c>
      <c r="T104" s="13">
        <v>6</v>
      </c>
      <c r="U104" s="12">
        <v>40</v>
      </c>
      <c r="V104" s="11">
        <v>73.400000000000006</v>
      </c>
      <c r="W104" s="11">
        <v>17</v>
      </c>
      <c r="X104" s="11"/>
      <c r="Y104" s="11">
        <v>3.12</v>
      </c>
      <c r="Z104" s="11">
        <v>4.0199999999999996</v>
      </c>
      <c r="AA104" s="11">
        <v>42492.1</v>
      </c>
      <c r="AB104" s="13">
        <v>42492100000</v>
      </c>
      <c r="AC104" s="5">
        <v>4.017094143992253</v>
      </c>
      <c r="AD104">
        <v>14.74</v>
      </c>
      <c r="AE104">
        <v>3</v>
      </c>
      <c r="AF104">
        <v>8.2200000000000006</v>
      </c>
      <c r="AG104" s="5">
        <v>3.489901526744315</v>
      </c>
      <c r="AH104">
        <v>0.56459423034812495</v>
      </c>
      <c r="AJ104">
        <v>44951.56</v>
      </c>
      <c r="AK104">
        <v>44951560000</v>
      </c>
      <c r="AL104">
        <f>IF(AJ104&lt;29957,1,0)</f>
        <v>0</v>
      </c>
      <c r="AM104">
        <f>IF(AND(AJ104&gt;29957,AJ104&lt;96525),1,0)</f>
        <v>1</v>
      </c>
      <c r="AN104">
        <f>IF(AJ104&gt;96525,1,0)</f>
        <v>0</v>
      </c>
      <c r="AO104">
        <v>55</v>
      </c>
      <c r="AP104" s="5">
        <v>1.7403626894942439</v>
      </c>
      <c r="AQ104">
        <v>24996888</v>
      </c>
      <c r="AT104">
        <v>5240000</v>
      </c>
      <c r="AU104">
        <v>30236888</v>
      </c>
      <c r="AW104">
        <v>33318.5</v>
      </c>
      <c r="AX104">
        <v>33318500000</v>
      </c>
      <c r="CG104" s="13"/>
    </row>
    <row r="105" spans="1:85" x14ac:dyDescent="0.3">
      <c r="A105">
        <v>2012</v>
      </c>
      <c r="B105" t="s">
        <v>104</v>
      </c>
      <c r="C105">
        <v>0</v>
      </c>
      <c r="D105">
        <v>4</v>
      </c>
      <c r="E105">
        <v>4</v>
      </c>
      <c r="L105">
        <v>1</v>
      </c>
      <c r="M105">
        <v>0</v>
      </c>
      <c r="N105">
        <v>0</v>
      </c>
      <c r="O105" s="11">
        <v>16</v>
      </c>
      <c r="P105" s="11">
        <v>8</v>
      </c>
      <c r="Q105" s="12">
        <v>50</v>
      </c>
      <c r="R105" s="11">
        <v>3</v>
      </c>
      <c r="S105" s="12">
        <v>18.75</v>
      </c>
      <c r="T105" s="13">
        <v>5</v>
      </c>
      <c r="U105" s="12">
        <v>31.25</v>
      </c>
      <c r="V105" s="11">
        <v>17.600000000000001</v>
      </c>
      <c r="W105" s="11">
        <v>4</v>
      </c>
      <c r="X105" s="11">
        <v>49.57</v>
      </c>
      <c r="Y105" s="11">
        <v>0.85</v>
      </c>
      <c r="Z105" s="11">
        <v>0.31</v>
      </c>
      <c r="AA105" s="11">
        <v>29718.799999999999</v>
      </c>
      <c r="AB105" s="13">
        <v>29718800000</v>
      </c>
      <c r="AC105" s="5">
        <v>0.31112299975512481</v>
      </c>
      <c r="AD105">
        <v>3.45</v>
      </c>
      <c r="AE105">
        <v>0.59</v>
      </c>
      <c r="AF105">
        <v>0.74</v>
      </c>
      <c r="AG105" s="5">
        <v>23.956108213897856</v>
      </c>
      <c r="AJ105">
        <v>3390.65</v>
      </c>
      <c r="AK105">
        <v>3390650000</v>
      </c>
      <c r="AL105">
        <f>IF(AJ105&lt;29957,1,0)</f>
        <v>1</v>
      </c>
      <c r="AM105">
        <f>IF(AND(AJ105&gt;29957,AJ105&lt;96525),1,0)</f>
        <v>0</v>
      </c>
      <c r="AN105">
        <f>IF(AJ105&gt;96525,1,0)</f>
        <v>0</v>
      </c>
      <c r="AO105">
        <v>29</v>
      </c>
      <c r="AP105" s="5">
        <v>1.4623979978989561</v>
      </c>
      <c r="AQ105">
        <v>76335220</v>
      </c>
      <c r="AT105">
        <v>11300000</v>
      </c>
      <c r="AU105">
        <v>87635220</v>
      </c>
      <c r="AV105">
        <v>5.51</v>
      </c>
      <c r="AW105">
        <v>24149.3</v>
      </c>
      <c r="AX105">
        <v>24149300000</v>
      </c>
      <c r="CG105" s="13"/>
    </row>
    <row r="106" spans="1:85" x14ac:dyDescent="0.3">
      <c r="A106">
        <v>2012</v>
      </c>
      <c r="B106" t="s">
        <v>105</v>
      </c>
      <c r="C106">
        <v>0</v>
      </c>
      <c r="D106">
        <v>5</v>
      </c>
      <c r="E106">
        <v>5</v>
      </c>
      <c r="L106">
        <v>1</v>
      </c>
      <c r="M106">
        <v>0</v>
      </c>
      <c r="N106">
        <v>0</v>
      </c>
      <c r="O106" s="11">
        <v>15</v>
      </c>
      <c r="P106" s="11">
        <v>7</v>
      </c>
      <c r="Q106" s="12">
        <v>46.67</v>
      </c>
      <c r="R106" s="11">
        <v>2</v>
      </c>
      <c r="S106" s="12">
        <v>13.33</v>
      </c>
      <c r="T106" s="13">
        <v>6</v>
      </c>
      <c r="U106" s="12">
        <v>40</v>
      </c>
      <c r="V106" s="11">
        <v>71.430000000000007</v>
      </c>
      <c r="W106" s="11">
        <v>6</v>
      </c>
      <c r="X106" s="11">
        <v>32.049999999999997</v>
      </c>
      <c r="Y106" s="11">
        <v>-15.9</v>
      </c>
      <c r="Z106" s="11">
        <v>1.65</v>
      </c>
      <c r="AA106" s="11">
        <v>573550.4</v>
      </c>
      <c r="AB106" s="13">
        <v>573550400000</v>
      </c>
      <c r="AC106" s="5">
        <v>1.6489644187390109</v>
      </c>
      <c r="AD106">
        <v>-12.51</v>
      </c>
      <c r="AE106">
        <v>-2.33</v>
      </c>
      <c r="AF106">
        <v>-2.82</v>
      </c>
      <c r="AG106" s="5">
        <v>8.500917541305153</v>
      </c>
      <c r="AI106">
        <v>0.98101574428383664</v>
      </c>
      <c r="AJ106">
        <v>120860.1</v>
      </c>
      <c r="AK106">
        <v>120860100000</v>
      </c>
      <c r="AL106">
        <f>IF(AJ106&lt;29957,1,0)</f>
        <v>0</v>
      </c>
      <c r="AM106">
        <f>IF(AND(AJ106&gt;29957,AJ106&lt;96525),1,0)</f>
        <v>0</v>
      </c>
      <c r="AN106">
        <f>IF(AJ106&gt;96525,1,0)</f>
        <v>1</v>
      </c>
      <c r="AO106">
        <v>16</v>
      </c>
      <c r="AP106" s="5">
        <v>1.2041199826559246</v>
      </c>
      <c r="AQ106">
        <v>75391222</v>
      </c>
      <c r="AR106" s="5">
        <v>57.1</v>
      </c>
      <c r="AT106">
        <v>23807366</v>
      </c>
      <c r="AU106">
        <v>99198588</v>
      </c>
      <c r="AW106">
        <v>99052.3</v>
      </c>
      <c r="AX106">
        <v>99052300000</v>
      </c>
      <c r="CG106" s="13"/>
    </row>
    <row r="107" spans="1:85" x14ac:dyDescent="0.3">
      <c r="A107">
        <v>2012</v>
      </c>
      <c r="B107" t="s">
        <v>106</v>
      </c>
      <c r="C107">
        <v>0</v>
      </c>
      <c r="M107">
        <v>0</v>
      </c>
      <c r="N107">
        <v>0</v>
      </c>
      <c r="O107" s="11"/>
      <c r="P107" s="11"/>
      <c r="Q107" s="12"/>
      <c r="R107" s="11"/>
      <c r="S107" s="12"/>
      <c r="T107" s="13"/>
      <c r="U107" s="12"/>
      <c r="V107" s="11"/>
      <c r="W107" s="11"/>
      <c r="X107" s="11"/>
      <c r="Y107" s="11">
        <v>2.35</v>
      </c>
      <c r="Z107" s="11"/>
      <c r="AA107" s="11"/>
      <c r="AB107" s="13"/>
      <c r="AG107" s="5"/>
      <c r="CG107" s="13"/>
    </row>
    <row r="108" spans="1:85" x14ac:dyDescent="0.3">
      <c r="A108">
        <v>2012</v>
      </c>
      <c r="B108" t="s">
        <v>107</v>
      </c>
      <c r="C108">
        <v>1</v>
      </c>
      <c r="D108">
        <v>5</v>
      </c>
      <c r="E108">
        <v>5</v>
      </c>
      <c r="L108">
        <v>1</v>
      </c>
      <c r="M108">
        <v>1</v>
      </c>
      <c r="N108">
        <v>0</v>
      </c>
      <c r="O108" s="11">
        <v>10</v>
      </c>
      <c r="P108" s="11">
        <v>5</v>
      </c>
      <c r="Q108" s="12">
        <v>50</v>
      </c>
      <c r="R108" s="11">
        <v>1</v>
      </c>
      <c r="S108" s="12">
        <v>10</v>
      </c>
      <c r="T108" s="13">
        <v>4</v>
      </c>
      <c r="U108" s="12">
        <v>40</v>
      </c>
      <c r="V108" s="11">
        <v>40.4</v>
      </c>
      <c r="W108" s="11">
        <v>8</v>
      </c>
      <c r="X108" s="11">
        <v>43.72</v>
      </c>
      <c r="Y108" s="11">
        <v>15.11</v>
      </c>
      <c r="Z108" s="11">
        <v>2.23</v>
      </c>
      <c r="AA108" s="11">
        <v>14943</v>
      </c>
      <c r="AB108" s="13">
        <v>14943000000</v>
      </c>
      <c r="AC108" s="5">
        <v>2.2297105371475427</v>
      </c>
      <c r="AD108">
        <v>16.13</v>
      </c>
      <c r="AE108">
        <v>8.74</v>
      </c>
      <c r="AF108">
        <v>10.44</v>
      </c>
      <c r="AG108" s="5">
        <v>36.323658751099373</v>
      </c>
      <c r="AI108">
        <v>0.15094339622641512</v>
      </c>
      <c r="AJ108">
        <v>16658.59</v>
      </c>
      <c r="AK108">
        <v>16658590000</v>
      </c>
      <c r="AL108">
        <f t="shared" ref="AL108:AL114" si="25">IF(AJ108&lt;29957,1,0)</f>
        <v>1</v>
      </c>
      <c r="AM108">
        <f t="shared" ref="AM108:AM114" si="26">IF(AND(AJ108&gt;29957,AJ108&lt;96525),1,0)</f>
        <v>0</v>
      </c>
      <c r="AN108">
        <f t="shared" ref="AN108:AN114" si="27">IF(AJ108&gt;96525,1,0)</f>
        <v>0</v>
      </c>
      <c r="AO108">
        <v>18</v>
      </c>
      <c r="AP108" s="5">
        <v>1.2552725051033058</v>
      </c>
      <c r="AQ108">
        <v>5000000</v>
      </c>
      <c r="AT108">
        <v>11400000</v>
      </c>
      <c r="AU108">
        <v>16400000</v>
      </c>
      <c r="AW108">
        <v>9543</v>
      </c>
      <c r="AX108">
        <v>9543000000</v>
      </c>
      <c r="CG108" s="13"/>
    </row>
    <row r="109" spans="1:85" x14ac:dyDescent="0.3">
      <c r="A109">
        <v>2012</v>
      </c>
      <c r="B109" t="s">
        <v>108</v>
      </c>
      <c r="C109">
        <v>0</v>
      </c>
      <c r="D109">
        <v>3</v>
      </c>
      <c r="E109">
        <v>5</v>
      </c>
      <c r="F109">
        <v>6.5</v>
      </c>
      <c r="G109">
        <v>6500000</v>
      </c>
      <c r="H109">
        <v>6.5</v>
      </c>
      <c r="I109">
        <v>6500000</v>
      </c>
      <c r="J109">
        <f>F109-H109</f>
        <v>0</v>
      </c>
      <c r="L109">
        <v>1</v>
      </c>
      <c r="M109">
        <v>0</v>
      </c>
      <c r="N109">
        <v>0</v>
      </c>
      <c r="O109" s="11">
        <v>7</v>
      </c>
      <c r="P109" s="11">
        <v>3</v>
      </c>
      <c r="Q109" s="12">
        <v>42.86</v>
      </c>
      <c r="R109" s="11">
        <v>2</v>
      </c>
      <c r="S109" s="12">
        <v>28.57</v>
      </c>
      <c r="T109" s="13">
        <v>2</v>
      </c>
      <c r="U109" s="12">
        <v>28.57</v>
      </c>
      <c r="V109" s="11">
        <v>63.47</v>
      </c>
      <c r="W109" s="11">
        <v>10</v>
      </c>
      <c r="X109" s="11">
        <v>43.19</v>
      </c>
      <c r="Y109" s="11">
        <v>-0.28999999999999998</v>
      </c>
      <c r="Z109" s="11">
        <v>0.56999999999999995</v>
      </c>
      <c r="AA109" s="11">
        <v>71412.2</v>
      </c>
      <c r="AB109" s="13">
        <v>71412200000</v>
      </c>
      <c r="AC109" s="5">
        <v>0.56655801162856312</v>
      </c>
      <c r="AD109">
        <v>-0.71</v>
      </c>
      <c r="AE109">
        <v>-0.11</v>
      </c>
      <c r="AF109">
        <v>-0.13</v>
      </c>
      <c r="AG109" s="5">
        <v>82.368565215226042</v>
      </c>
      <c r="AI109">
        <v>5.5981867336628528E-2</v>
      </c>
      <c r="AJ109">
        <v>3003.22</v>
      </c>
      <c r="AK109">
        <v>3003220000</v>
      </c>
      <c r="AL109">
        <f t="shared" si="25"/>
        <v>1</v>
      </c>
      <c r="AM109">
        <f t="shared" si="26"/>
        <v>0</v>
      </c>
      <c r="AN109">
        <f t="shared" si="27"/>
        <v>0</v>
      </c>
      <c r="AQ109">
        <v>52498000</v>
      </c>
      <c r="AT109">
        <v>622500</v>
      </c>
      <c r="AU109">
        <v>53120500</v>
      </c>
      <c r="AW109">
        <v>19696.900000000001</v>
      </c>
      <c r="AX109">
        <v>19696900000</v>
      </c>
      <c r="CG109" s="13"/>
    </row>
    <row r="110" spans="1:85" x14ac:dyDescent="0.3">
      <c r="A110">
        <v>2012</v>
      </c>
      <c r="B110" t="s">
        <v>109</v>
      </c>
      <c r="C110">
        <v>0</v>
      </c>
      <c r="D110">
        <v>5</v>
      </c>
      <c r="E110">
        <v>4</v>
      </c>
      <c r="F110">
        <v>10.5</v>
      </c>
      <c r="G110">
        <v>10500000</v>
      </c>
      <c r="H110">
        <v>8.9</v>
      </c>
      <c r="I110">
        <v>8900000</v>
      </c>
      <c r="J110">
        <f>F110-H110</f>
        <v>1.5999999999999996</v>
      </c>
      <c r="K110">
        <v>1599999.9999999995</v>
      </c>
      <c r="L110">
        <v>1</v>
      </c>
      <c r="M110">
        <v>1</v>
      </c>
      <c r="N110">
        <v>0</v>
      </c>
      <c r="O110" s="11">
        <v>11</v>
      </c>
      <c r="P110" s="11">
        <v>5</v>
      </c>
      <c r="Q110" s="12">
        <v>45.45</v>
      </c>
      <c r="R110" s="11">
        <v>2</v>
      </c>
      <c r="S110" s="12">
        <v>18.18</v>
      </c>
      <c r="T110" s="13">
        <v>4</v>
      </c>
      <c r="U110" s="12">
        <v>36.36</v>
      </c>
      <c r="V110" s="11">
        <v>88.76</v>
      </c>
      <c r="W110" s="11">
        <v>4</v>
      </c>
      <c r="X110" s="11">
        <v>1.39</v>
      </c>
      <c r="Y110" s="11">
        <v>5.76</v>
      </c>
      <c r="Z110" s="11">
        <v>12.85</v>
      </c>
      <c r="AA110" s="11">
        <v>15350.8</v>
      </c>
      <c r="AB110" s="13">
        <v>15350800000</v>
      </c>
      <c r="AC110" s="5">
        <v>12.854445770663222</v>
      </c>
      <c r="AD110">
        <v>12.11</v>
      </c>
      <c r="AE110">
        <v>5.24</v>
      </c>
      <c r="AF110">
        <v>12.1</v>
      </c>
      <c r="AG110" s="5">
        <v>16.415795997874987</v>
      </c>
      <c r="AI110">
        <v>12.411733623685011</v>
      </c>
      <c r="AJ110">
        <v>82101.710000000006</v>
      </c>
      <c r="AK110">
        <v>82101710000</v>
      </c>
      <c r="AL110">
        <f t="shared" si="25"/>
        <v>0</v>
      </c>
      <c r="AM110">
        <f t="shared" si="26"/>
        <v>1</v>
      </c>
      <c r="AN110">
        <f t="shared" si="27"/>
        <v>0</v>
      </c>
      <c r="AO110">
        <v>28</v>
      </c>
      <c r="AP110" s="5">
        <v>1.447158031342219</v>
      </c>
      <c r="AT110">
        <v>16000000</v>
      </c>
      <c r="AU110">
        <v>16000000</v>
      </c>
      <c r="AV110">
        <v>41.05</v>
      </c>
      <c r="CG110" s="13"/>
    </row>
    <row r="111" spans="1:85" x14ac:dyDescent="0.3">
      <c r="A111">
        <v>2012</v>
      </c>
      <c r="B111" t="s">
        <v>110</v>
      </c>
      <c r="C111">
        <v>0</v>
      </c>
      <c r="D111">
        <v>3</v>
      </c>
      <c r="E111">
        <v>5</v>
      </c>
      <c r="M111">
        <v>1</v>
      </c>
      <c r="N111">
        <v>0</v>
      </c>
      <c r="O111" s="11">
        <v>10</v>
      </c>
      <c r="P111" s="11">
        <v>5</v>
      </c>
      <c r="Q111" s="12">
        <v>50</v>
      </c>
      <c r="R111" s="11">
        <v>3</v>
      </c>
      <c r="S111" s="12">
        <v>30</v>
      </c>
      <c r="T111" s="13">
        <v>2</v>
      </c>
      <c r="U111" s="12">
        <v>20</v>
      </c>
      <c r="V111" s="11">
        <v>43.16</v>
      </c>
      <c r="W111" s="11">
        <v>4</v>
      </c>
      <c r="X111" s="11"/>
      <c r="Y111" s="11">
        <v>12.07</v>
      </c>
      <c r="Z111" s="11">
        <v>10.19</v>
      </c>
      <c r="AA111" s="11">
        <v>29994.5</v>
      </c>
      <c r="AB111" s="13">
        <v>29994500000</v>
      </c>
      <c r="AC111" s="5">
        <v>10.186355735941287</v>
      </c>
      <c r="AD111">
        <v>34.39</v>
      </c>
      <c r="AE111">
        <v>13.15</v>
      </c>
      <c r="AF111">
        <v>34.39</v>
      </c>
      <c r="AG111" s="5">
        <v>16.917961958376662</v>
      </c>
      <c r="AH111">
        <v>1.0687694040717641</v>
      </c>
      <c r="AI111">
        <v>15.020125285050966</v>
      </c>
      <c r="AJ111">
        <v>116548.51</v>
      </c>
      <c r="AK111">
        <v>116548510000</v>
      </c>
      <c r="AL111">
        <f t="shared" si="25"/>
        <v>0</v>
      </c>
      <c r="AM111">
        <f t="shared" si="26"/>
        <v>0</v>
      </c>
      <c r="AN111">
        <f t="shared" si="27"/>
        <v>1</v>
      </c>
      <c r="AO111">
        <v>54</v>
      </c>
      <c r="AP111" s="5">
        <v>1.7323937598229684</v>
      </c>
      <c r="CG111" s="13"/>
    </row>
    <row r="112" spans="1:85" x14ac:dyDescent="0.3">
      <c r="A112">
        <v>2012</v>
      </c>
      <c r="B112" t="s">
        <v>111</v>
      </c>
      <c r="C112">
        <v>0</v>
      </c>
      <c r="D112">
        <v>5</v>
      </c>
      <c r="E112">
        <v>6</v>
      </c>
      <c r="F112">
        <v>9</v>
      </c>
      <c r="G112">
        <v>9000000</v>
      </c>
      <c r="H112">
        <v>6.3</v>
      </c>
      <c r="I112">
        <v>6300000</v>
      </c>
      <c r="J112">
        <f>F112-H112</f>
        <v>2.7</v>
      </c>
      <c r="K112">
        <v>2700000</v>
      </c>
      <c r="M112">
        <v>1</v>
      </c>
      <c r="N112">
        <v>0</v>
      </c>
      <c r="O112" s="11">
        <v>16</v>
      </c>
      <c r="P112" s="11">
        <v>7</v>
      </c>
      <c r="Q112" s="12">
        <v>43.75</v>
      </c>
      <c r="R112" s="11">
        <v>5</v>
      </c>
      <c r="S112" s="12">
        <v>31.25</v>
      </c>
      <c r="T112" s="13">
        <v>4</v>
      </c>
      <c r="U112" s="12">
        <v>25</v>
      </c>
      <c r="V112" s="11">
        <v>50.67</v>
      </c>
      <c r="W112" s="11">
        <v>6</v>
      </c>
      <c r="X112" s="11"/>
      <c r="Y112" s="11">
        <v>16.350000000000001</v>
      </c>
      <c r="Z112" s="11">
        <v>10.220000000000001</v>
      </c>
      <c r="AA112" s="11">
        <v>30443.3</v>
      </c>
      <c r="AB112" s="13">
        <v>30443300000</v>
      </c>
      <c r="AC112" s="5">
        <v>10.219923026452832</v>
      </c>
      <c r="AD112">
        <v>22.34</v>
      </c>
      <c r="AE112">
        <v>10.59</v>
      </c>
      <c r="AF112">
        <v>22.28</v>
      </c>
      <c r="AG112" s="5">
        <v>11.567215622790211</v>
      </c>
      <c r="AH112">
        <v>0.15267479869249778</v>
      </c>
      <c r="AJ112">
        <v>196218.77</v>
      </c>
      <c r="AK112">
        <v>196218770000</v>
      </c>
      <c r="AL112">
        <f t="shared" si="25"/>
        <v>0</v>
      </c>
      <c r="AM112">
        <f t="shared" si="26"/>
        <v>0</v>
      </c>
      <c r="AN112">
        <f t="shared" si="27"/>
        <v>1</v>
      </c>
      <c r="AO112">
        <v>88</v>
      </c>
      <c r="AP112" s="5">
        <v>1.9444826721501687</v>
      </c>
      <c r="AV112">
        <v>50.67</v>
      </c>
      <c r="AW112">
        <v>27637</v>
      </c>
      <c r="AX112">
        <v>27637000000</v>
      </c>
      <c r="CG112" s="13"/>
    </row>
    <row r="113" spans="1:85" x14ac:dyDescent="0.3">
      <c r="A113">
        <v>2012</v>
      </c>
      <c r="B113" t="s">
        <v>112</v>
      </c>
      <c r="C113">
        <v>0</v>
      </c>
      <c r="D113">
        <v>4</v>
      </c>
      <c r="E113">
        <v>4</v>
      </c>
      <c r="F113">
        <v>6.6</v>
      </c>
      <c r="G113">
        <v>6600000</v>
      </c>
      <c r="H113">
        <v>6.5</v>
      </c>
      <c r="I113">
        <v>6500000</v>
      </c>
      <c r="J113">
        <f>F113-H113</f>
        <v>9.9999999999999645E-2</v>
      </c>
      <c r="K113">
        <v>99999.999999999651</v>
      </c>
      <c r="L113">
        <v>1</v>
      </c>
      <c r="M113">
        <v>0</v>
      </c>
      <c r="N113">
        <v>0</v>
      </c>
      <c r="O113" s="11">
        <v>14</v>
      </c>
      <c r="P113" s="11">
        <v>7</v>
      </c>
      <c r="Q113" s="12">
        <v>50</v>
      </c>
      <c r="R113" s="11">
        <v>3</v>
      </c>
      <c r="S113" s="12">
        <v>21.43</v>
      </c>
      <c r="T113" s="13">
        <v>4</v>
      </c>
      <c r="U113" s="12">
        <v>28.57</v>
      </c>
      <c r="V113" s="11">
        <v>48.27</v>
      </c>
      <c r="W113" s="11">
        <v>4</v>
      </c>
      <c r="X113" s="11"/>
      <c r="Y113" s="11">
        <v>15.74</v>
      </c>
      <c r="Z113" s="11">
        <v>3.99</v>
      </c>
      <c r="AA113" s="11">
        <v>31980.1</v>
      </c>
      <c r="AB113" s="13">
        <v>31980100000</v>
      </c>
      <c r="AC113" s="5">
        <v>3.9917427801889902</v>
      </c>
      <c r="AD113">
        <v>12.76</v>
      </c>
      <c r="AE113">
        <v>8.0500000000000007</v>
      </c>
      <c r="AF113">
        <v>9.17</v>
      </c>
      <c r="AG113" s="5">
        <v>-44.603892074450592</v>
      </c>
      <c r="AH113">
        <v>4.6496538468601374</v>
      </c>
      <c r="AJ113">
        <v>83703.679999999993</v>
      </c>
      <c r="AK113">
        <v>83703680000</v>
      </c>
      <c r="AL113">
        <f t="shared" si="25"/>
        <v>0</v>
      </c>
      <c r="AM113">
        <f t="shared" si="26"/>
        <v>1</v>
      </c>
      <c r="AN113">
        <f t="shared" si="27"/>
        <v>0</v>
      </c>
      <c r="AO113">
        <v>35</v>
      </c>
      <c r="AP113" s="5">
        <v>1.5440680443502754</v>
      </c>
      <c r="AQ113">
        <v>85043407</v>
      </c>
      <c r="AT113">
        <v>740000</v>
      </c>
      <c r="AU113">
        <v>85783407</v>
      </c>
      <c r="AW113">
        <v>20478.7</v>
      </c>
      <c r="AX113">
        <v>20478700000</v>
      </c>
      <c r="CG113" s="13"/>
    </row>
    <row r="114" spans="1:85" x14ac:dyDescent="0.3">
      <c r="A114">
        <v>2012</v>
      </c>
      <c r="B114" t="s">
        <v>113</v>
      </c>
      <c r="C114">
        <v>0</v>
      </c>
      <c r="D114">
        <v>3</v>
      </c>
      <c r="E114">
        <v>4</v>
      </c>
      <c r="F114">
        <v>11.3</v>
      </c>
      <c r="G114">
        <v>11300000</v>
      </c>
      <c r="H114">
        <v>10.199999999999999</v>
      </c>
      <c r="I114">
        <v>10200000</v>
      </c>
      <c r="J114">
        <f>F114-H114</f>
        <v>1.1000000000000014</v>
      </c>
      <c r="K114">
        <v>1100000.0000000014</v>
      </c>
      <c r="L114">
        <v>1</v>
      </c>
      <c r="M114">
        <v>0</v>
      </c>
      <c r="N114">
        <v>0</v>
      </c>
      <c r="O114" s="11">
        <v>10</v>
      </c>
      <c r="P114" s="11">
        <v>5</v>
      </c>
      <c r="Q114" s="12">
        <v>50</v>
      </c>
      <c r="R114" s="11">
        <v>3</v>
      </c>
      <c r="S114" s="12">
        <v>30</v>
      </c>
      <c r="T114" s="13">
        <v>2</v>
      </c>
      <c r="U114" s="12">
        <v>20</v>
      </c>
      <c r="V114" s="11">
        <v>71.05</v>
      </c>
      <c r="W114" s="11">
        <v>5</v>
      </c>
      <c r="X114" s="11"/>
      <c r="Y114" s="11">
        <v>5.34</v>
      </c>
      <c r="Z114" s="11">
        <v>3.59</v>
      </c>
      <c r="AA114" s="11">
        <v>16863.5</v>
      </c>
      <c r="AB114" s="13">
        <v>16863500000</v>
      </c>
      <c r="AC114" s="5">
        <v>3.5883547873331345</v>
      </c>
      <c r="AD114">
        <v>20.94</v>
      </c>
      <c r="AE114">
        <v>11.81</v>
      </c>
      <c r="AF114">
        <v>15.88</v>
      </c>
      <c r="AG114" s="5">
        <v>10.122932011469752</v>
      </c>
      <c r="AH114">
        <v>0.28787184678360844</v>
      </c>
      <c r="AI114">
        <v>8.1011984808405622</v>
      </c>
      <c r="AJ114">
        <v>33272.99</v>
      </c>
      <c r="AK114">
        <v>33272989999.999996</v>
      </c>
      <c r="AL114">
        <f t="shared" si="25"/>
        <v>0</v>
      </c>
      <c r="AM114">
        <f t="shared" si="26"/>
        <v>1</v>
      </c>
      <c r="AN114">
        <f t="shared" si="27"/>
        <v>0</v>
      </c>
      <c r="AO114">
        <v>76</v>
      </c>
      <c r="AP114" s="5">
        <v>1.8808135922807911</v>
      </c>
      <c r="AQ114">
        <v>40210039</v>
      </c>
      <c r="AR114" s="5">
        <v>9</v>
      </c>
      <c r="AT114">
        <v>11780000</v>
      </c>
      <c r="AU114">
        <v>51990039</v>
      </c>
      <c r="AV114">
        <v>25.1</v>
      </c>
      <c r="AW114">
        <v>36356.6</v>
      </c>
      <c r="AX114">
        <v>36356600000</v>
      </c>
      <c r="CG114" s="13"/>
    </row>
    <row r="115" spans="1:85" x14ac:dyDescent="0.3">
      <c r="A115">
        <v>2012</v>
      </c>
      <c r="B115" t="s">
        <v>114</v>
      </c>
      <c r="C115">
        <v>0</v>
      </c>
      <c r="F115">
        <v>7.2</v>
      </c>
      <c r="G115">
        <v>7200000</v>
      </c>
      <c r="H115">
        <v>5.7</v>
      </c>
      <c r="I115">
        <v>5700000</v>
      </c>
      <c r="J115">
        <f>F115-H115</f>
        <v>1.5</v>
      </c>
      <c r="K115">
        <v>1500000</v>
      </c>
      <c r="M115">
        <v>0</v>
      </c>
      <c r="N115">
        <v>0</v>
      </c>
      <c r="O115" s="11"/>
      <c r="P115" s="11"/>
      <c r="Q115" s="12"/>
      <c r="R115" s="11"/>
      <c r="S115" s="12"/>
      <c r="T115" s="13"/>
      <c r="U115" s="12"/>
      <c r="V115" s="11"/>
      <c r="W115" s="11"/>
      <c r="X115" s="11"/>
      <c r="Y115" s="11">
        <v>3.55</v>
      </c>
      <c r="Z115" s="11"/>
      <c r="AA115" s="11"/>
      <c r="AB115" s="13"/>
      <c r="AG115" s="5"/>
      <c r="AO115">
        <v>21</v>
      </c>
      <c r="AP115" s="5">
        <v>1.3222192947339191</v>
      </c>
      <c r="CG115" s="13"/>
    </row>
    <row r="116" spans="1:85" x14ac:dyDescent="0.3">
      <c r="A116">
        <v>2012</v>
      </c>
      <c r="B116" t="s">
        <v>115</v>
      </c>
      <c r="C116">
        <v>0</v>
      </c>
      <c r="D116">
        <v>6</v>
      </c>
      <c r="E116">
        <v>4</v>
      </c>
      <c r="L116">
        <v>1</v>
      </c>
      <c r="M116">
        <v>0</v>
      </c>
      <c r="N116">
        <v>0</v>
      </c>
      <c r="O116" s="11">
        <v>13</v>
      </c>
      <c r="P116" s="11">
        <v>6</v>
      </c>
      <c r="Q116" s="12">
        <v>46.15</v>
      </c>
      <c r="R116" s="11">
        <v>2</v>
      </c>
      <c r="S116" s="12">
        <v>15.38</v>
      </c>
      <c r="T116" s="13">
        <v>5</v>
      </c>
      <c r="U116" s="12">
        <v>38.46</v>
      </c>
      <c r="V116" s="11">
        <v>63.97</v>
      </c>
      <c r="W116" s="11">
        <v>4</v>
      </c>
      <c r="X116" s="11"/>
      <c r="Y116" s="11">
        <v>10.94</v>
      </c>
      <c r="Z116" s="11">
        <v>6.13</v>
      </c>
      <c r="AA116" s="11">
        <v>60266.1</v>
      </c>
      <c r="AB116" s="13">
        <v>60266100000</v>
      </c>
      <c r="AC116" s="5">
        <v>6.1321840619512189</v>
      </c>
      <c r="AD116">
        <v>23.88</v>
      </c>
      <c r="AE116">
        <v>10.47</v>
      </c>
      <c r="AF116">
        <v>12.98</v>
      </c>
      <c r="AG116" s="5">
        <v>32.064493404204029</v>
      </c>
      <c r="AH116">
        <v>0.16042963055061454</v>
      </c>
      <c r="AI116">
        <v>11.842514253169989</v>
      </c>
      <c r="AJ116">
        <v>163393.82999999999</v>
      </c>
      <c r="AK116">
        <v>163393830000</v>
      </c>
      <c r="AL116">
        <f t="shared" ref="AL116:AL126" si="28">IF(AJ116&lt;29957,1,0)</f>
        <v>0</v>
      </c>
      <c r="AM116">
        <f t="shared" ref="AM116:AM126" si="29">IF(AND(AJ116&gt;29957,AJ116&lt;96525),1,0)</f>
        <v>0</v>
      </c>
      <c r="AN116">
        <f t="shared" ref="AN116:AN126" si="30">IF(AJ116&gt;96525,1,0)</f>
        <v>1</v>
      </c>
      <c r="AO116">
        <v>12</v>
      </c>
      <c r="AP116" s="5">
        <v>1.0791812460476247</v>
      </c>
      <c r="AQ116">
        <v>137028000</v>
      </c>
      <c r="AR116" s="5">
        <v>17.8</v>
      </c>
      <c r="AT116">
        <v>13032000</v>
      </c>
      <c r="AU116">
        <v>150060000</v>
      </c>
      <c r="AW116">
        <v>66244.100000000006</v>
      </c>
      <c r="AX116">
        <v>66244100000.000008</v>
      </c>
      <c r="CG116" s="13"/>
    </row>
    <row r="117" spans="1:85" x14ac:dyDescent="0.3">
      <c r="A117">
        <v>2012</v>
      </c>
      <c r="B117" t="s">
        <v>116</v>
      </c>
      <c r="C117">
        <v>0</v>
      </c>
      <c r="D117">
        <v>4</v>
      </c>
      <c r="E117">
        <v>4</v>
      </c>
      <c r="L117">
        <v>1</v>
      </c>
      <c r="M117">
        <v>0</v>
      </c>
      <c r="N117">
        <v>0</v>
      </c>
      <c r="O117" s="11">
        <v>14</v>
      </c>
      <c r="P117" s="11">
        <v>7</v>
      </c>
      <c r="Q117" s="12">
        <v>50</v>
      </c>
      <c r="R117" s="11">
        <v>3</v>
      </c>
      <c r="S117" s="12">
        <v>21.43</v>
      </c>
      <c r="T117" s="13">
        <v>4</v>
      </c>
      <c r="U117" s="12">
        <v>28.57</v>
      </c>
      <c r="V117" s="11">
        <v>79.099999999999994</v>
      </c>
      <c r="W117" s="11">
        <v>4</v>
      </c>
      <c r="X117" s="11"/>
      <c r="Y117" s="11">
        <v>3.34</v>
      </c>
      <c r="Z117" s="11">
        <v>6.8</v>
      </c>
      <c r="AA117" s="11">
        <v>83772.5</v>
      </c>
      <c r="AB117" s="13">
        <v>83772500000</v>
      </c>
      <c r="AC117" s="5">
        <v>6.799789636024836</v>
      </c>
      <c r="AD117">
        <v>7.59</v>
      </c>
      <c r="AE117">
        <v>2.87</v>
      </c>
      <c r="AF117">
        <v>4</v>
      </c>
      <c r="AG117" s="5">
        <v>28.200325732899028</v>
      </c>
      <c r="AH117">
        <v>7.8694587365107593E-2</v>
      </c>
      <c r="AI117">
        <v>0.28354753788279796</v>
      </c>
      <c r="AJ117">
        <v>82201.320000000007</v>
      </c>
      <c r="AK117">
        <v>82201320000</v>
      </c>
      <c r="AL117">
        <f t="shared" si="28"/>
        <v>0</v>
      </c>
      <c r="AM117">
        <f t="shared" si="29"/>
        <v>1</v>
      </c>
      <c r="AN117">
        <f t="shared" si="30"/>
        <v>0</v>
      </c>
      <c r="AO117">
        <v>24</v>
      </c>
      <c r="AP117" s="5">
        <v>1.3802112417116059</v>
      </c>
      <c r="AQ117">
        <v>91446111</v>
      </c>
      <c r="AR117" s="5">
        <v>46</v>
      </c>
      <c r="AT117">
        <v>885000</v>
      </c>
      <c r="AU117">
        <v>92331111</v>
      </c>
      <c r="AW117">
        <v>70603.199999999997</v>
      </c>
      <c r="AX117">
        <v>70603200000</v>
      </c>
      <c r="CG117" s="13"/>
    </row>
    <row r="118" spans="1:85" x14ac:dyDescent="0.3">
      <c r="A118">
        <v>2012</v>
      </c>
      <c r="B118" t="s">
        <v>117</v>
      </c>
      <c r="C118">
        <v>0</v>
      </c>
      <c r="D118">
        <v>7</v>
      </c>
      <c r="E118">
        <v>4</v>
      </c>
      <c r="L118">
        <v>1</v>
      </c>
      <c r="M118">
        <v>0</v>
      </c>
      <c r="N118">
        <v>1</v>
      </c>
      <c r="O118" s="11">
        <v>15</v>
      </c>
      <c r="P118" s="11">
        <v>7</v>
      </c>
      <c r="Q118" s="12">
        <v>46.67</v>
      </c>
      <c r="R118" s="11">
        <v>3</v>
      </c>
      <c r="S118" s="12">
        <v>20</v>
      </c>
      <c r="T118" s="13">
        <v>5</v>
      </c>
      <c r="U118" s="12">
        <v>33.33</v>
      </c>
      <c r="V118" s="11">
        <v>75</v>
      </c>
      <c r="W118" s="11">
        <v>4</v>
      </c>
      <c r="X118" s="11"/>
      <c r="Y118" s="11">
        <v>15.62</v>
      </c>
      <c r="Z118" s="11">
        <v>3.4</v>
      </c>
      <c r="AA118" s="11">
        <v>48890.1</v>
      </c>
      <c r="AB118" s="13">
        <v>48890100000</v>
      </c>
      <c r="AC118" s="5">
        <v>3.4032866944132807</v>
      </c>
      <c r="AD118">
        <v>10.68</v>
      </c>
      <c r="AE118">
        <v>3.53</v>
      </c>
      <c r="AF118">
        <v>4.7300000000000004</v>
      </c>
      <c r="AG118" s="5">
        <v>72.463605823068306</v>
      </c>
      <c r="AI118">
        <v>3.4348418933835467</v>
      </c>
      <c r="AJ118">
        <v>47836.57</v>
      </c>
      <c r="AK118">
        <v>47836570000</v>
      </c>
      <c r="AL118">
        <f t="shared" si="28"/>
        <v>0</v>
      </c>
      <c r="AM118">
        <f t="shared" si="29"/>
        <v>1</v>
      </c>
      <c r="AN118">
        <f t="shared" si="30"/>
        <v>0</v>
      </c>
      <c r="AO118">
        <v>27</v>
      </c>
      <c r="AP118" s="5">
        <v>1.4313637641589871</v>
      </c>
      <c r="AQ118">
        <v>75312539</v>
      </c>
      <c r="AR118" s="5">
        <v>10.5</v>
      </c>
      <c r="AS118">
        <v>21560675</v>
      </c>
      <c r="AT118">
        <v>6425000</v>
      </c>
      <c r="AU118">
        <v>81737539</v>
      </c>
      <c r="AW118">
        <v>10196.4</v>
      </c>
      <c r="AX118">
        <v>10196400000</v>
      </c>
      <c r="CG118" s="13"/>
    </row>
    <row r="119" spans="1:85" x14ac:dyDescent="0.3">
      <c r="A119">
        <v>2012</v>
      </c>
      <c r="B119" t="s">
        <v>118</v>
      </c>
      <c r="C119">
        <v>0</v>
      </c>
      <c r="D119">
        <v>4</v>
      </c>
      <c r="E119">
        <v>4</v>
      </c>
      <c r="F119">
        <v>1.7</v>
      </c>
      <c r="G119">
        <v>1700000</v>
      </c>
      <c r="H119">
        <v>1.7</v>
      </c>
      <c r="I119">
        <v>1700000</v>
      </c>
      <c r="J119">
        <f>F119-H119</f>
        <v>0</v>
      </c>
      <c r="L119">
        <v>1</v>
      </c>
      <c r="M119">
        <v>0</v>
      </c>
      <c r="N119">
        <v>0</v>
      </c>
      <c r="O119" s="11">
        <v>11</v>
      </c>
      <c r="P119" s="11">
        <v>5</v>
      </c>
      <c r="Q119" s="12">
        <v>45.45</v>
      </c>
      <c r="R119" s="11">
        <v>2</v>
      </c>
      <c r="S119" s="12">
        <v>18.18</v>
      </c>
      <c r="T119" s="13">
        <v>4</v>
      </c>
      <c r="U119" s="12">
        <v>36.36</v>
      </c>
      <c r="V119" s="11">
        <v>40.72</v>
      </c>
      <c r="W119" s="11">
        <v>7</v>
      </c>
      <c r="X119" s="11">
        <v>61.3</v>
      </c>
      <c r="Y119" s="11">
        <v>4.51</v>
      </c>
      <c r="Z119" s="11">
        <v>0.7</v>
      </c>
      <c r="AA119" s="11">
        <v>5718.8</v>
      </c>
      <c r="AB119" s="13">
        <v>5718800000</v>
      </c>
      <c r="AC119" s="5">
        <v>0.69565778751199592</v>
      </c>
      <c r="AD119">
        <v>12.94</v>
      </c>
      <c r="AE119">
        <v>5.95</v>
      </c>
      <c r="AF119">
        <v>7.45</v>
      </c>
      <c r="AG119" s="5">
        <v>37.577665479247798</v>
      </c>
      <c r="AH119">
        <v>0.40796049858493411</v>
      </c>
      <c r="AJ119">
        <v>1632.02</v>
      </c>
      <c r="AK119">
        <v>1632020000</v>
      </c>
      <c r="AL119">
        <f t="shared" si="28"/>
        <v>1</v>
      </c>
      <c r="AM119">
        <f t="shared" si="29"/>
        <v>0</v>
      </c>
      <c r="AN119">
        <f t="shared" si="30"/>
        <v>0</v>
      </c>
      <c r="AO119">
        <v>21</v>
      </c>
      <c r="AP119" s="5">
        <v>1.3222192947339191</v>
      </c>
      <c r="AQ119">
        <v>24514000</v>
      </c>
      <c r="AT119">
        <v>362500</v>
      </c>
      <c r="AU119">
        <v>24876500</v>
      </c>
      <c r="AV119">
        <v>0.36</v>
      </c>
      <c r="AW119">
        <v>7846.7</v>
      </c>
      <c r="AX119">
        <v>7846700000</v>
      </c>
      <c r="CG119" s="13"/>
    </row>
    <row r="120" spans="1:85" x14ac:dyDescent="0.3">
      <c r="A120">
        <v>2012</v>
      </c>
      <c r="B120" t="s">
        <v>119</v>
      </c>
      <c r="C120">
        <v>0</v>
      </c>
      <c r="D120">
        <v>4</v>
      </c>
      <c r="E120">
        <v>4</v>
      </c>
      <c r="L120">
        <v>1</v>
      </c>
      <c r="M120">
        <v>1</v>
      </c>
      <c r="N120">
        <v>0</v>
      </c>
      <c r="O120" s="11">
        <v>12</v>
      </c>
      <c r="P120" s="11">
        <v>7</v>
      </c>
      <c r="Q120" s="12">
        <v>58.33</v>
      </c>
      <c r="R120" s="11">
        <v>1</v>
      </c>
      <c r="S120" s="12">
        <v>8.33</v>
      </c>
      <c r="T120" s="13">
        <v>4</v>
      </c>
      <c r="U120" s="12">
        <v>33.33</v>
      </c>
      <c r="V120" s="11">
        <v>62.23</v>
      </c>
      <c r="W120" s="11">
        <v>4</v>
      </c>
      <c r="X120" s="11"/>
      <c r="Y120" s="11">
        <v>9.93</v>
      </c>
      <c r="Z120" s="11">
        <v>1.06</v>
      </c>
      <c r="AA120" s="11">
        <v>27244.5</v>
      </c>
      <c r="AB120" s="13">
        <v>27244500000</v>
      </c>
      <c r="AC120" s="5">
        <v>1.0642618179912979</v>
      </c>
      <c r="AD120">
        <v>12.63</v>
      </c>
      <c r="AE120">
        <v>7.99</v>
      </c>
      <c r="AF120">
        <v>9.75</v>
      </c>
      <c r="AG120" s="5">
        <v>32.125515376366302</v>
      </c>
      <c r="AH120">
        <v>1.260309330322034E-2</v>
      </c>
      <c r="AJ120">
        <v>16372.47</v>
      </c>
      <c r="AK120">
        <v>16372470000</v>
      </c>
      <c r="AL120">
        <f t="shared" si="28"/>
        <v>1</v>
      </c>
      <c r="AM120">
        <f t="shared" si="29"/>
        <v>0</v>
      </c>
      <c r="AN120">
        <f t="shared" si="30"/>
        <v>0</v>
      </c>
      <c r="AO120">
        <v>38</v>
      </c>
      <c r="AP120" s="5">
        <v>1.5797835966168099</v>
      </c>
      <c r="AQ120">
        <v>12862010</v>
      </c>
      <c r="AR120" s="5">
        <v>27.9</v>
      </c>
      <c r="AT120">
        <v>30280000</v>
      </c>
      <c r="AU120">
        <v>43142010</v>
      </c>
      <c r="AV120">
        <v>4.91</v>
      </c>
      <c r="AW120">
        <v>20201.400000000001</v>
      </c>
      <c r="AX120">
        <v>20201400000</v>
      </c>
      <c r="CG120" s="13"/>
    </row>
    <row r="121" spans="1:85" x14ac:dyDescent="0.3">
      <c r="A121">
        <v>2012</v>
      </c>
      <c r="B121" t="s">
        <v>120</v>
      </c>
      <c r="C121">
        <v>0</v>
      </c>
      <c r="D121">
        <v>3</v>
      </c>
      <c r="E121">
        <v>6</v>
      </c>
      <c r="L121">
        <v>1</v>
      </c>
      <c r="M121">
        <v>1</v>
      </c>
      <c r="N121">
        <v>0</v>
      </c>
      <c r="O121" s="11">
        <v>13</v>
      </c>
      <c r="P121" s="11">
        <v>6</v>
      </c>
      <c r="Q121" s="12">
        <v>46.15</v>
      </c>
      <c r="R121" s="11">
        <v>2</v>
      </c>
      <c r="S121" s="12">
        <v>15.38</v>
      </c>
      <c r="T121" s="13">
        <v>5</v>
      </c>
      <c r="U121" s="12">
        <v>38.46</v>
      </c>
      <c r="V121" s="11">
        <v>25.55</v>
      </c>
      <c r="W121" s="11">
        <v>6</v>
      </c>
      <c r="X121" s="11"/>
      <c r="Y121" s="11">
        <v>12.2</v>
      </c>
      <c r="Z121" s="11">
        <v>2.66</v>
      </c>
      <c r="AA121" s="11">
        <v>367180.79999999999</v>
      </c>
      <c r="AB121" s="13">
        <v>367180800000</v>
      </c>
      <c r="AC121" s="5">
        <v>2.6571287219818851</v>
      </c>
      <c r="AD121">
        <v>17.010000000000002</v>
      </c>
      <c r="AE121">
        <v>10.16</v>
      </c>
      <c r="AF121">
        <v>12.73</v>
      </c>
      <c r="AG121" s="5">
        <v>17.300463334541785</v>
      </c>
      <c r="AH121">
        <v>4.3698110726653493E-2</v>
      </c>
      <c r="AI121">
        <v>0.52973686805671683</v>
      </c>
      <c r="AJ121">
        <v>240926.07999999999</v>
      </c>
      <c r="AK121">
        <v>240926080000</v>
      </c>
      <c r="AL121">
        <f t="shared" si="28"/>
        <v>0</v>
      </c>
      <c r="AM121">
        <f t="shared" si="29"/>
        <v>0</v>
      </c>
      <c r="AN121">
        <f t="shared" si="30"/>
        <v>1</v>
      </c>
      <c r="AO121">
        <v>65</v>
      </c>
      <c r="AP121" s="5">
        <v>1.8129133566428552</v>
      </c>
      <c r="AQ121">
        <v>97893000</v>
      </c>
      <c r="AT121">
        <v>111150000</v>
      </c>
      <c r="AU121">
        <v>209043000</v>
      </c>
      <c r="AW121">
        <v>311591.5</v>
      </c>
      <c r="AX121">
        <v>311591500000</v>
      </c>
      <c r="CG121" s="13"/>
    </row>
    <row r="122" spans="1:85" x14ac:dyDescent="0.3">
      <c r="A122">
        <v>2012</v>
      </c>
      <c r="B122" t="s">
        <v>121</v>
      </c>
      <c r="C122">
        <v>1</v>
      </c>
      <c r="D122">
        <v>3</v>
      </c>
      <c r="E122">
        <v>4</v>
      </c>
      <c r="L122">
        <v>1</v>
      </c>
      <c r="M122">
        <v>0</v>
      </c>
      <c r="N122">
        <v>0</v>
      </c>
      <c r="O122" s="11">
        <v>13</v>
      </c>
      <c r="P122" s="11">
        <v>6</v>
      </c>
      <c r="Q122" s="12">
        <v>46.15</v>
      </c>
      <c r="R122" s="11">
        <v>3</v>
      </c>
      <c r="S122" s="12">
        <v>23.08</v>
      </c>
      <c r="T122" s="13">
        <v>4</v>
      </c>
      <c r="U122" s="12">
        <v>30.77</v>
      </c>
      <c r="V122" s="11">
        <v>29.86</v>
      </c>
      <c r="W122" s="11">
        <v>7</v>
      </c>
      <c r="X122" s="11">
        <v>0.02</v>
      </c>
      <c r="Y122" s="11">
        <v>7.68</v>
      </c>
      <c r="Z122" s="11">
        <v>0.66</v>
      </c>
      <c r="AA122" s="11">
        <v>137204.29999999999</v>
      </c>
      <c r="AB122" s="13">
        <v>137204299999.99998</v>
      </c>
      <c r="AC122" s="5">
        <v>0.66039004385708999</v>
      </c>
      <c r="AD122">
        <v>4.03</v>
      </c>
      <c r="AE122">
        <v>1.84</v>
      </c>
      <c r="AF122">
        <v>1.99</v>
      </c>
      <c r="AG122" s="5">
        <v>20.542207249279119</v>
      </c>
      <c r="AJ122">
        <v>37227.21</v>
      </c>
      <c r="AK122">
        <v>37227210000</v>
      </c>
      <c r="AL122">
        <f t="shared" si="28"/>
        <v>0</v>
      </c>
      <c r="AM122">
        <f t="shared" si="29"/>
        <v>1</v>
      </c>
      <c r="AN122">
        <f t="shared" si="30"/>
        <v>0</v>
      </c>
      <c r="AO122">
        <v>64</v>
      </c>
      <c r="AP122" s="5">
        <v>1.8061799739838869</v>
      </c>
      <c r="AQ122">
        <v>110310945</v>
      </c>
      <c r="AR122" s="5">
        <v>0</v>
      </c>
      <c r="AT122">
        <v>3625000</v>
      </c>
      <c r="AU122">
        <v>113935945</v>
      </c>
      <c r="AW122">
        <v>30066.9</v>
      </c>
      <c r="AX122">
        <v>30066900000</v>
      </c>
      <c r="CG122" s="13"/>
    </row>
    <row r="123" spans="1:85" x14ac:dyDescent="0.3">
      <c r="A123">
        <v>2012</v>
      </c>
      <c r="B123" t="s">
        <v>122</v>
      </c>
      <c r="C123">
        <v>0</v>
      </c>
      <c r="D123">
        <v>3</v>
      </c>
      <c r="E123">
        <v>4</v>
      </c>
      <c r="L123">
        <v>1</v>
      </c>
      <c r="M123">
        <v>0</v>
      </c>
      <c r="N123">
        <v>1</v>
      </c>
      <c r="O123" s="11">
        <v>9</v>
      </c>
      <c r="P123" s="11">
        <v>5</v>
      </c>
      <c r="Q123" s="12">
        <v>55.56</v>
      </c>
      <c r="R123" s="11">
        <v>2</v>
      </c>
      <c r="S123" s="12">
        <v>22.22</v>
      </c>
      <c r="T123" s="13">
        <v>2</v>
      </c>
      <c r="U123" s="12">
        <v>22.22</v>
      </c>
      <c r="V123" s="11">
        <v>51.58</v>
      </c>
      <c r="W123" s="11">
        <v>5</v>
      </c>
      <c r="X123" s="11"/>
      <c r="Y123" s="11">
        <v>6.99</v>
      </c>
      <c r="Z123" s="11">
        <v>3.4</v>
      </c>
      <c r="AA123" s="11">
        <v>12824.7</v>
      </c>
      <c r="AB123" s="13">
        <v>12824700000</v>
      </c>
      <c r="AC123" s="5">
        <v>3.3979836882656067</v>
      </c>
      <c r="AD123">
        <v>24.38</v>
      </c>
      <c r="AE123">
        <v>11.53</v>
      </c>
      <c r="AF123">
        <v>23.36</v>
      </c>
      <c r="AG123" s="5">
        <v>40.355819973399306</v>
      </c>
      <c r="AH123">
        <v>0.78458544339266978</v>
      </c>
      <c r="AI123">
        <v>0.49163957978826378</v>
      </c>
      <c r="AJ123">
        <v>21392.52</v>
      </c>
      <c r="AK123">
        <v>21392520000</v>
      </c>
      <c r="AL123">
        <f t="shared" si="28"/>
        <v>1</v>
      </c>
      <c r="AM123">
        <f t="shared" si="29"/>
        <v>0</v>
      </c>
      <c r="AN123">
        <f t="shared" si="30"/>
        <v>0</v>
      </c>
      <c r="AO123">
        <v>90</v>
      </c>
      <c r="AP123" s="5">
        <v>1.9542425094393248</v>
      </c>
      <c r="AQ123">
        <v>29635000</v>
      </c>
      <c r="AS123">
        <f xml:space="preserve"> 9642000+ 19993000</f>
        <v>29635000</v>
      </c>
      <c r="AT123">
        <v>20085000</v>
      </c>
      <c r="AU123">
        <v>49720000</v>
      </c>
      <c r="AW123">
        <v>21312.7</v>
      </c>
      <c r="AX123">
        <v>21312700000</v>
      </c>
      <c r="CG123" s="13"/>
    </row>
    <row r="124" spans="1:85" x14ac:dyDescent="0.3">
      <c r="A124">
        <v>2012</v>
      </c>
      <c r="B124" t="s">
        <v>123</v>
      </c>
      <c r="C124">
        <v>0</v>
      </c>
      <c r="D124">
        <v>6</v>
      </c>
      <c r="E124">
        <v>4</v>
      </c>
      <c r="L124">
        <v>1</v>
      </c>
      <c r="M124">
        <v>0</v>
      </c>
      <c r="N124">
        <v>1</v>
      </c>
      <c r="O124" s="11">
        <v>11</v>
      </c>
      <c r="P124" s="11">
        <v>5</v>
      </c>
      <c r="Q124" s="12">
        <v>45.45</v>
      </c>
      <c r="R124" s="11">
        <v>4</v>
      </c>
      <c r="S124" s="12">
        <v>36.36</v>
      </c>
      <c r="T124" s="13">
        <v>2</v>
      </c>
      <c r="U124" s="12">
        <v>18.18</v>
      </c>
      <c r="V124" s="11">
        <v>55</v>
      </c>
      <c r="W124" s="11">
        <v>6</v>
      </c>
      <c r="X124" s="11"/>
      <c r="Y124" s="11">
        <v>3.09</v>
      </c>
      <c r="Z124" s="11">
        <v>1.37</v>
      </c>
      <c r="AA124" s="11">
        <v>13381.3</v>
      </c>
      <c r="AB124" s="13">
        <v>13381300000</v>
      </c>
      <c r="AC124" s="5">
        <v>1.3747326848581174</v>
      </c>
      <c r="AD124">
        <v>16.059999999999999</v>
      </c>
      <c r="AE124">
        <v>4.29</v>
      </c>
      <c r="AF124">
        <v>5.39</v>
      </c>
      <c r="AG124" s="5">
        <v>35.537054792918774</v>
      </c>
      <c r="AH124">
        <v>8.051946558080416E-3</v>
      </c>
      <c r="AI124">
        <v>2.8400365788429358</v>
      </c>
      <c r="AJ124">
        <v>4947.96</v>
      </c>
      <c r="AK124">
        <v>4947960000</v>
      </c>
      <c r="AL124">
        <f t="shared" si="28"/>
        <v>1</v>
      </c>
      <c r="AM124">
        <f t="shared" si="29"/>
        <v>0</v>
      </c>
      <c r="AN124">
        <f t="shared" si="30"/>
        <v>0</v>
      </c>
      <c r="AO124">
        <v>22</v>
      </c>
      <c r="AP124" s="5">
        <v>1.3424226808222062</v>
      </c>
      <c r="AQ124">
        <v>59548800</v>
      </c>
      <c r="AS124">
        <v>14733600</v>
      </c>
      <c r="AT124">
        <v>2270000</v>
      </c>
      <c r="AU124">
        <v>61818800</v>
      </c>
      <c r="AW124">
        <v>20801</v>
      </c>
      <c r="AX124">
        <v>20801000000</v>
      </c>
      <c r="CG124" s="13"/>
    </row>
    <row r="125" spans="1:85" x14ac:dyDescent="0.3">
      <c r="A125">
        <v>2012</v>
      </c>
      <c r="B125" t="s">
        <v>124</v>
      </c>
      <c r="C125">
        <v>0</v>
      </c>
      <c r="D125">
        <v>3</v>
      </c>
      <c r="E125">
        <v>4</v>
      </c>
      <c r="L125">
        <v>0</v>
      </c>
      <c r="M125">
        <v>0</v>
      </c>
      <c r="N125">
        <v>0</v>
      </c>
      <c r="O125" s="11">
        <v>11</v>
      </c>
      <c r="P125" s="11">
        <v>3</v>
      </c>
      <c r="Q125" s="12">
        <v>27.27</v>
      </c>
      <c r="R125" s="11">
        <v>1</v>
      </c>
      <c r="S125" s="12">
        <v>9.09</v>
      </c>
      <c r="T125" s="13">
        <v>7</v>
      </c>
      <c r="U125" s="12">
        <v>63.64</v>
      </c>
      <c r="V125" s="11">
        <v>58.63</v>
      </c>
      <c r="W125" s="11">
        <v>5</v>
      </c>
      <c r="X125" s="11"/>
      <c r="Y125" s="11">
        <v>10.51</v>
      </c>
      <c r="Z125" s="11">
        <v>3.25</v>
      </c>
      <c r="AA125" s="11">
        <v>7568.5</v>
      </c>
      <c r="AB125" s="13">
        <v>7568500000</v>
      </c>
      <c r="AC125" s="5">
        <v>3.2458490501012949</v>
      </c>
      <c r="AD125">
        <v>23.94</v>
      </c>
      <c r="AE125">
        <v>14.92</v>
      </c>
      <c r="AF125">
        <v>22.88</v>
      </c>
      <c r="AG125" s="5">
        <v>14.017618668291087</v>
      </c>
      <c r="AH125">
        <v>0.21781567861913079</v>
      </c>
      <c r="AJ125">
        <v>15370.7</v>
      </c>
      <c r="AK125">
        <v>15370700000</v>
      </c>
      <c r="AL125">
        <f t="shared" si="28"/>
        <v>1</v>
      </c>
      <c r="AM125">
        <f t="shared" si="29"/>
        <v>0</v>
      </c>
      <c r="AN125">
        <f t="shared" si="30"/>
        <v>0</v>
      </c>
      <c r="AQ125">
        <v>33572000</v>
      </c>
      <c r="AT125">
        <v>19378000</v>
      </c>
      <c r="AU125">
        <v>52950000</v>
      </c>
      <c r="AV125">
        <v>51.33</v>
      </c>
      <c r="AW125">
        <v>10238.9</v>
      </c>
      <c r="AX125">
        <v>10238900000</v>
      </c>
      <c r="CG125" s="13"/>
    </row>
    <row r="126" spans="1:85" x14ac:dyDescent="0.3">
      <c r="A126">
        <v>2012</v>
      </c>
      <c r="B126" t="s">
        <v>125</v>
      </c>
      <c r="C126">
        <v>0</v>
      </c>
      <c r="D126">
        <v>3</v>
      </c>
      <c r="E126">
        <v>4</v>
      </c>
      <c r="L126">
        <v>0</v>
      </c>
      <c r="M126">
        <v>0</v>
      </c>
      <c r="N126">
        <v>0</v>
      </c>
      <c r="O126" s="11">
        <v>12</v>
      </c>
      <c r="P126" s="11">
        <v>4</v>
      </c>
      <c r="Q126" s="12">
        <v>33.33</v>
      </c>
      <c r="R126" s="11">
        <v>4</v>
      </c>
      <c r="S126" s="12">
        <v>33.33</v>
      </c>
      <c r="T126" s="13">
        <v>4</v>
      </c>
      <c r="U126" s="12">
        <v>33.33</v>
      </c>
      <c r="V126" s="11">
        <v>70.03</v>
      </c>
      <c r="W126" s="11">
        <v>6</v>
      </c>
      <c r="X126" s="11"/>
      <c r="Y126" s="11">
        <v>26.91</v>
      </c>
      <c r="Z126" s="11">
        <v>2.4300000000000002</v>
      </c>
      <c r="AA126" s="11">
        <v>51941.2</v>
      </c>
      <c r="AB126" s="13">
        <v>51941200000</v>
      </c>
      <c r="AC126" s="5">
        <v>2.42701877588937</v>
      </c>
      <c r="AD126">
        <v>32.47</v>
      </c>
      <c r="AE126">
        <v>18.03</v>
      </c>
      <c r="AF126">
        <v>21.91</v>
      </c>
      <c r="AG126" s="5">
        <v>95.435973753635921</v>
      </c>
      <c r="AJ126">
        <v>56166.31</v>
      </c>
      <c r="AK126">
        <v>56166310000</v>
      </c>
      <c r="AL126">
        <f t="shared" si="28"/>
        <v>0</v>
      </c>
      <c r="AM126">
        <f t="shared" si="29"/>
        <v>1</v>
      </c>
      <c r="AN126">
        <f t="shared" si="30"/>
        <v>0</v>
      </c>
      <c r="AO126">
        <v>25</v>
      </c>
      <c r="AP126" s="5">
        <v>1.3979400086720375</v>
      </c>
      <c r="AQ126">
        <v>69175000</v>
      </c>
      <c r="AR126" s="5">
        <v>32.299999999999997</v>
      </c>
      <c r="AT126">
        <v>128264000</v>
      </c>
      <c r="AU126">
        <v>197439000</v>
      </c>
      <c r="AW126">
        <v>32474.7</v>
      </c>
      <c r="AX126">
        <v>32474700000</v>
      </c>
      <c r="CG126" s="13"/>
    </row>
    <row r="127" spans="1:85" x14ac:dyDescent="0.3">
      <c r="A127">
        <v>2012</v>
      </c>
      <c r="B127" t="s">
        <v>126</v>
      </c>
      <c r="C127">
        <v>0</v>
      </c>
      <c r="M127">
        <v>0</v>
      </c>
      <c r="N127">
        <v>0</v>
      </c>
      <c r="O127" s="11"/>
      <c r="P127" s="11"/>
      <c r="Q127" s="12"/>
      <c r="R127" s="11"/>
      <c r="S127" s="12"/>
      <c r="T127" s="13"/>
      <c r="U127" s="12"/>
      <c r="V127" s="11"/>
      <c r="W127" s="11"/>
      <c r="X127" s="11"/>
      <c r="Y127" s="11"/>
      <c r="Z127" s="11"/>
      <c r="AA127" s="11"/>
      <c r="AB127" s="13"/>
      <c r="AG127" s="5"/>
      <c r="AO127">
        <v>0</v>
      </c>
      <c r="CG127" s="13"/>
    </row>
    <row r="128" spans="1:85" x14ac:dyDescent="0.3">
      <c r="A128">
        <v>2012</v>
      </c>
      <c r="B128" t="s">
        <v>127</v>
      </c>
      <c r="C128">
        <v>1</v>
      </c>
      <c r="D128">
        <v>4</v>
      </c>
      <c r="E128">
        <v>4</v>
      </c>
      <c r="F128">
        <v>13</v>
      </c>
      <c r="G128">
        <v>13000000</v>
      </c>
      <c r="H128">
        <v>3.2</v>
      </c>
      <c r="I128">
        <v>3200000</v>
      </c>
      <c r="J128">
        <f>F128-H128</f>
        <v>9.8000000000000007</v>
      </c>
      <c r="K128">
        <v>9800000</v>
      </c>
      <c r="M128">
        <v>0</v>
      </c>
      <c r="N128">
        <v>0</v>
      </c>
      <c r="O128" s="11">
        <v>12</v>
      </c>
      <c r="P128" s="11">
        <v>4</v>
      </c>
      <c r="Q128" s="12">
        <v>33.33</v>
      </c>
      <c r="R128" s="11">
        <v>1</v>
      </c>
      <c r="S128" s="12">
        <v>8.33</v>
      </c>
      <c r="T128" s="13">
        <v>7</v>
      </c>
      <c r="U128" s="12">
        <v>58.33</v>
      </c>
      <c r="V128" s="11">
        <v>43.01</v>
      </c>
      <c r="W128" s="11">
        <v>5</v>
      </c>
      <c r="X128" s="11">
        <v>100</v>
      </c>
      <c r="Y128" s="11">
        <v>13.3</v>
      </c>
      <c r="Z128" s="11">
        <v>3.17</v>
      </c>
      <c r="AA128" s="11">
        <v>18567.099999999999</v>
      </c>
      <c r="AB128" s="13">
        <v>18567100000</v>
      </c>
      <c r="AC128" s="5">
        <v>3.1730763609153421</v>
      </c>
      <c r="AD128">
        <v>7.11</v>
      </c>
      <c r="AE128">
        <v>2.88</v>
      </c>
      <c r="AF128">
        <v>3.62</v>
      </c>
      <c r="AG128" s="5">
        <v>39.432254428908529</v>
      </c>
      <c r="AI128">
        <v>0.54308014852610564</v>
      </c>
      <c r="AJ128">
        <v>25159.439999999999</v>
      </c>
      <c r="AK128">
        <v>25159440000</v>
      </c>
      <c r="AL128">
        <f>IF(AJ128&lt;29957,1,0)</f>
        <v>1</v>
      </c>
      <c r="AM128">
        <f>IF(AND(AJ128&gt;29957,AJ128&lt;96525),1,0)</f>
        <v>0</v>
      </c>
      <c r="AN128">
        <f>IF(AJ128&gt;96525,1,0)</f>
        <v>0</v>
      </c>
      <c r="AO128">
        <v>20</v>
      </c>
      <c r="AP128" s="5">
        <v>1.301029995663981</v>
      </c>
      <c r="AV128">
        <v>43.01</v>
      </c>
      <c r="CG128" s="13"/>
    </row>
    <row r="129" spans="1:85" x14ac:dyDescent="0.3">
      <c r="A129">
        <v>2012</v>
      </c>
      <c r="B129" t="s">
        <v>128</v>
      </c>
      <c r="C129">
        <v>0</v>
      </c>
      <c r="D129">
        <v>5</v>
      </c>
      <c r="E129">
        <v>5</v>
      </c>
      <c r="F129">
        <v>0.5</v>
      </c>
      <c r="G129">
        <v>500000</v>
      </c>
      <c r="H129">
        <v>0.1</v>
      </c>
      <c r="I129">
        <v>100000</v>
      </c>
      <c r="J129">
        <f>F129-H129</f>
        <v>0.4</v>
      </c>
      <c r="K129">
        <v>400000</v>
      </c>
      <c r="L129">
        <v>1</v>
      </c>
      <c r="M129">
        <v>0</v>
      </c>
      <c r="N129">
        <v>0</v>
      </c>
      <c r="O129" s="11">
        <v>10</v>
      </c>
      <c r="P129" s="11">
        <v>4</v>
      </c>
      <c r="Q129" s="12">
        <v>40</v>
      </c>
      <c r="R129" s="11">
        <v>1</v>
      </c>
      <c r="S129" s="12">
        <v>10</v>
      </c>
      <c r="T129" s="13">
        <v>5</v>
      </c>
      <c r="U129" s="12">
        <v>50</v>
      </c>
      <c r="V129" s="11">
        <v>37.729999999999997</v>
      </c>
      <c r="W129" s="11">
        <v>9</v>
      </c>
      <c r="X129" s="11"/>
      <c r="Y129" s="11">
        <v>44.74</v>
      </c>
      <c r="Z129" s="11">
        <v>1.79</v>
      </c>
      <c r="AA129" s="11">
        <v>45742.6</v>
      </c>
      <c r="AB129" s="13">
        <v>45742600000</v>
      </c>
      <c r="AC129" s="5">
        <v>1.7940901306608386</v>
      </c>
      <c r="AD129">
        <v>22.61</v>
      </c>
      <c r="AE129">
        <v>11.97</v>
      </c>
      <c r="AF129">
        <v>13.96</v>
      </c>
      <c r="AG129" s="5">
        <v>7.3357413140694767</v>
      </c>
      <c r="AI129">
        <v>0.13620703469273296</v>
      </c>
      <c r="AJ129">
        <v>43045.72</v>
      </c>
      <c r="AK129">
        <v>43045720000</v>
      </c>
      <c r="AL129">
        <f>IF(AJ129&lt;29957,1,0)</f>
        <v>0</v>
      </c>
      <c r="AM129">
        <f>IF(AND(AJ129&gt;29957,AJ129&lt;96525),1,0)</f>
        <v>1</v>
      </c>
      <c r="AN129">
        <f>IF(AJ129&gt;96525,1,0)</f>
        <v>0</v>
      </c>
      <c r="AO129">
        <v>14</v>
      </c>
      <c r="AP129" s="5">
        <v>1.1461280356782377</v>
      </c>
      <c r="AW129">
        <v>11732</v>
      </c>
      <c r="AX129">
        <v>11732000000</v>
      </c>
      <c r="CG129" s="13"/>
    </row>
    <row r="130" spans="1:85" x14ac:dyDescent="0.3">
      <c r="A130">
        <v>2012</v>
      </c>
      <c r="B130" t="s">
        <v>129</v>
      </c>
      <c r="C130">
        <v>0</v>
      </c>
      <c r="M130">
        <v>0</v>
      </c>
      <c r="N130">
        <v>0</v>
      </c>
      <c r="O130" s="11"/>
      <c r="P130" s="11"/>
      <c r="Q130" s="12"/>
      <c r="R130" s="11"/>
      <c r="S130" s="12"/>
      <c r="T130" s="13"/>
      <c r="U130" s="12"/>
      <c r="V130" s="11"/>
      <c r="W130" s="11"/>
      <c r="X130" s="11"/>
      <c r="Y130" s="11">
        <v>0</v>
      </c>
      <c r="Z130" s="11"/>
      <c r="AA130" s="11"/>
      <c r="AB130" s="13"/>
      <c r="AG130" s="5"/>
      <c r="AO130">
        <v>4</v>
      </c>
      <c r="AP130" s="5">
        <v>0.60205999132796229</v>
      </c>
      <c r="CG130" s="13"/>
    </row>
    <row r="131" spans="1:85" x14ac:dyDescent="0.3">
      <c r="A131">
        <v>2012</v>
      </c>
      <c r="B131" t="s">
        <v>130</v>
      </c>
      <c r="C131">
        <v>1</v>
      </c>
      <c r="M131">
        <v>1</v>
      </c>
      <c r="N131">
        <v>1</v>
      </c>
      <c r="O131" s="11">
        <v>12</v>
      </c>
      <c r="P131" s="11">
        <v>7</v>
      </c>
      <c r="Q131" s="12">
        <v>58.33</v>
      </c>
      <c r="R131" s="11">
        <v>2</v>
      </c>
      <c r="S131" s="12">
        <v>16.670000000000002</v>
      </c>
      <c r="T131" s="13">
        <v>3</v>
      </c>
      <c r="U131" s="12">
        <v>25</v>
      </c>
      <c r="V131" s="11">
        <v>50.77</v>
      </c>
      <c r="W131" s="11">
        <v>11</v>
      </c>
      <c r="X131" s="11"/>
      <c r="Y131" s="11">
        <v>0.23</v>
      </c>
      <c r="Z131" s="11">
        <v>0.51</v>
      </c>
      <c r="AA131" s="11">
        <v>56388.5</v>
      </c>
      <c r="AB131" s="13">
        <v>56388500000</v>
      </c>
      <c r="AC131" s="5">
        <v>0.51248722711518846</v>
      </c>
      <c r="AD131">
        <v>1.3</v>
      </c>
      <c r="AE131">
        <v>0.45</v>
      </c>
      <c r="AF131">
        <v>0.96</v>
      </c>
      <c r="AG131" s="5">
        <v>-5.996427151913589</v>
      </c>
      <c r="AH131">
        <v>9.1380312516984127E-2</v>
      </c>
      <c r="AI131">
        <v>0.59286662435414295</v>
      </c>
      <c r="AJ131">
        <v>10107.59</v>
      </c>
      <c r="AK131">
        <v>10107590000</v>
      </c>
      <c r="AL131">
        <f>IF(AJ131&lt;29957,1,0)</f>
        <v>1</v>
      </c>
      <c r="AM131">
        <f>IF(AND(AJ131&gt;29957,AJ131&lt;96525),1,0)</f>
        <v>0</v>
      </c>
      <c r="AN131">
        <f>IF(AJ131&gt;96525,1,0)</f>
        <v>0</v>
      </c>
      <c r="AO131">
        <v>26</v>
      </c>
      <c r="AP131" s="5">
        <v>1.414973347970818</v>
      </c>
      <c r="AQ131">
        <v>35150000</v>
      </c>
      <c r="AR131" s="5">
        <v>100</v>
      </c>
      <c r="AS131">
        <v>23998000</v>
      </c>
      <c r="AT131">
        <v>38640000</v>
      </c>
      <c r="AU131">
        <v>73790000</v>
      </c>
      <c r="AW131">
        <v>92973.1</v>
      </c>
      <c r="AX131">
        <v>92973100000</v>
      </c>
      <c r="CG131" s="13"/>
    </row>
    <row r="132" spans="1:85" x14ac:dyDescent="0.3">
      <c r="A132">
        <v>2012</v>
      </c>
      <c r="B132" t="s">
        <v>131</v>
      </c>
      <c r="C132">
        <v>1</v>
      </c>
      <c r="D132">
        <v>4</v>
      </c>
      <c r="E132">
        <v>8</v>
      </c>
      <c r="L132">
        <v>1</v>
      </c>
      <c r="M132">
        <v>0</v>
      </c>
      <c r="N132">
        <v>1</v>
      </c>
      <c r="O132" s="11">
        <v>14</v>
      </c>
      <c r="P132" s="11">
        <v>7</v>
      </c>
      <c r="Q132" s="12">
        <v>50</v>
      </c>
      <c r="R132" s="11">
        <v>1</v>
      </c>
      <c r="S132" s="12">
        <v>7.14</v>
      </c>
      <c r="T132" s="13">
        <v>6</v>
      </c>
      <c r="U132" s="12">
        <v>42.86</v>
      </c>
      <c r="V132" s="11">
        <v>63.77</v>
      </c>
      <c r="W132" s="11">
        <v>4</v>
      </c>
      <c r="X132" s="11"/>
      <c r="Y132" s="11">
        <v>11.53</v>
      </c>
      <c r="Z132" s="11">
        <v>4.96</v>
      </c>
      <c r="AA132" s="11">
        <v>203717.3</v>
      </c>
      <c r="AB132" s="13">
        <v>203717300000</v>
      </c>
      <c r="AC132" s="5">
        <v>4.9564103217554933</v>
      </c>
      <c r="AD132">
        <v>27.72</v>
      </c>
      <c r="AE132">
        <v>13.68</v>
      </c>
      <c r="AF132">
        <v>22.11</v>
      </c>
      <c r="AG132" s="5">
        <v>32.421999907186269</v>
      </c>
      <c r="AH132">
        <v>0.80559562757584413</v>
      </c>
      <c r="AI132">
        <v>5.2951074263521608E-2</v>
      </c>
      <c r="AJ132">
        <v>334572.59999999998</v>
      </c>
      <c r="AK132">
        <v>334572600000</v>
      </c>
      <c r="AL132">
        <f>IF(AJ132&lt;29957,1,0)</f>
        <v>0</v>
      </c>
      <c r="AM132">
        <f>IF(AND(AJ132&gt;29957,AJ132&lt;96525),1,0)</f>
        <v>0</v>
      </c>
      <c r="AN132">
        <f>IF(AJ132&gt;96525,1,0)</f>
        <v>1</v>
      </c>
      <c r="AO132">
        <v>21</v>
      </c>
      <c r="AP132" s="5">
        <v>1.3222192947339191</v>
      </c>
      <c r="AQ132">
        <v>84300000</v>
      </c>
      <c r="AS132">
        <v>84300000</v>
      </c>
      <c r="AT132">
        <v>63288000</v>
      </c>
      <c r="AU132">
        <v>147588000</v>
      </c>
      <c r="AV132">
        <v>17.27</v>
      </c>
      <c r="AW132">
        <v>255810.6</v>
      </c>
      <c r="AX132">
        <v>255810600000</v>
      </c>
      <c r="CG132" s="13"/>
    </row>
    <row r="133" spans="1:85" x14ac:dyDescent="0.3">
      <c r="A133">
        <v>2012</v>
      </c>
      <c r="B133" t="s">
        <v>132</v>
      </c>
      <c r="C133">
        <v>0</v>
      </c>
      <c r="D133">
        <v>4</v>
      </c>
      <c r="E133">
        <v>4</v>
      </c>
      <c r="F133">
        <v>3.2</v>
      </c>
      <c r="G133">
        <v>3200000</v>
      </c>
      <c r="H133">
        <v>2.4</v>
      </c>
      <c r="I133">
        <v>2400000</v>
      </c>
      <c r="J133">
        <f>F133-H133</f>
        <v>0.80000000000000027</v>
      </c>
      <c r="K133">
        <v>800000.00000000023</v>
      </c>
      <c r="L133">
        <v>1</v>
      </c>
      <c r="M133">
        <v>0</v>
      </c>
      <c r="N133">
        <v>0</v>
      </c>
      <c r="O133" s="11">
        <v>11</v>
      </c>
      <c r="P133" s="11">
        <v>6</v>
      </c>
      <c r="Q133" s="12">
        <v>54.55</v>
      </c>
      <c r="R133" s="11">
        <v>1</v>
      </c>
      <c r="S133" s="12">
        <v>9.09</v>
      </c>
      <c r="T133" s="13">
        <v>4</v>
      </c>
      <c r="U133" s="12">
        <v>36.36</v>
      </c>
      <c r="V133" s="11">
        <v>56.77</v>
      </c>
      <c r="W133" s="11">
        <v>4</v>
      </c>
      <c r="X133" s="11"/>
      <c r="Y133" s="11">
        <v>3.63</v>
      </c>
      <c r="Z133" s="11">
        <v>1.06</v>
      </c>
      <c r="AA133" s="11">
        <v>26981.1</v>
      </c>
      <c r="AB133" s="13">
        <v>26981100000</v>
      </c>
      <c r="AC133" s="5">
        <v>1.0570855326638759</v>
      </c>
      <c r="AD133">
        <v>6.29</v>
      </c>
      <c r="AE133">
        <v>2.21</v>
      </c>
      <c r="AF133">
        <v>2.81</v>
      </c>
      <c r="AG133" s="5">
        <v>33.180540920266949</v>
      </c>
      <c r="AH133">
        <v>0.11736315324462965</v>
      </c>
      <c r="AJ133">
        <v>8561.25</v>
      </c>
      <c r="AK133">
        <v>8561250000</v>
      </c>
      <c r="AL133">
        <f>IF(AJ133&lt;29957,1,0)</f>
        <v>1</v>
      </c>
      <c r="AM133">
        <f>IF(AND(AJ133&gt;29957,AJ133&lt;96525),1,0)</f>
        <v>0</v>
      </c>
      <c r="AN133">
        <f>IF(AJ133&gt;96525,1,0)</f>
        <v>0</v>
      </c>
      <c r="AO133">
        <v>40</v>
      </c>
      <c r="AP133" s="5">
        <v>1.6020599913279623</v>
      </c>
      <c r="AQ133">
        <v>20715635</v>
      </c>
      <c r="AR133" s="5">
        <v>8.3000000000000007</v>
      </c>
      <c r="AT133">
        <v>1460000</v>
      </c>
      <c r="AU133">
        <v>22175635</v>
      </c>
      <c r="AV133">
        <v>29.58</v>
      </c>
      <c r="AW133">
        <v>17320.7</v>
      </c>
      <c r="AX133">
        <v>17320700000</v>
      </c>
      <c r="CG133" s="13"/>
    </row>
    <row r="134" spans="1:85" x14ac:dyDescent="0.3">
      <c r="A134">
        <v>2012</v>
      </c>
      <c r="B134" t="s">
        <v>133</v>
      </c>
      <c r="C134">
        <v>0</v>
      </c>
      <c r="D134">
        <v>5</v>
      </c>
      <c r="E134">
        <v>4</v>
      </c>
      <c r="L134">
        <v>1</v>
      </c>
      <c r="M134">
        <v>0</v>
      </c>
      <c r="N134">
        <v>0</v>
      </c>
      <c r="O134" s="11"/>
      <c r="P134" s="11"/>
      <c r="Q134" s="12"/>
      <c r="R134" s="11"/>
      <c r="S134" s="12"/>
      <c r="T134" s="13"/>
      <c r="U134" s="12"/>
      <c r="V134" s="11"/>
      <c r="W134" s="11"/>
      <c r="X134" s="11"/>
      <c r="Y134" s="11"/>
      <c r="Z134" s="11"/>
      <c r="AA134" s="11"/>
      <c r="AB134" s="13"/>
      <c r="AG134" s="5"/>
      <c r="AO134">
        <v>52</v>
      </c>
      <c r="AP134" s="5">
        <v>1.716003343634799</v>
      </c>
      <c r="AQ134">
        <v>135349273</v>
      </c>
      <c r="AT134">
        <v>13869950</v>
      </c>
      <c r="AU134">
        <v>149219223</v>
      </c>
      <c r="AW134">
        <v>18893.2</v>
      </c>
      <c r="AX134">
        <v>18893200000</v>
      </c>
      <c r="CG134" s="13"/>
    </row>
    <row r="135" spans="1:85" x14ac:dyDescent="0.3">
      <c r="A135">
        <v>2012</v>
      </c>
      <c r="B135" t="s">
        <v>134</v>
      </c>
      <c r="C135">
        <v>1</v>
      </c>
      <c r="D135">
        <v>5</v>
      </c>
      <c r="E135">
        <v>4</v>
      </c>
      <c r="F135">
        <v>6.1</v>
      </c>
      <c r="G135">
        <v>6100000</v>
      </c>
      <c r="H135">
        <v>5.9</v>
      </c>
      <c r="I135">
        <v>5900000</v>
      </c>
      <c r="J135">
        <f t="shared" ref="J135:J141" si="31">F135-H135</f>
        <v>0.19999999999999929</v>
      </c>
      <c r="K135">
        <v>199999.9999999993</v>
      </c>
      <c r="L135">
        <v>1</v>
      </c>
      <c r="M135">
        <v>0</v>
      </c>
      <c r="N135">
        <v>1</v>
      </c>
      <c r="O135" s="11">
        <v>14</v>
      </c>
      <c r="P135" s="11">
        <v>6</v>
      </c>
      <c r="Q135" s="12">
        <v>42.86</v>
      </c>
      <c r="R135" s="11">
        <v>1</v>
      </c>
      <c r="S135" s="12">
        <v>7.14</v>
      </c>
      <c r="T135" s="13">
        <v>7</v>
      </c>
      <c r="U135" s="12">
        <v>50</v>
      </c>
      <c r="V135" s="11">
        <v>49.57</v>
      </c>
      <c r="W135" s="11">
        <v>5</v>
      </c>
      <c r="X135" s="11"/>
      <c r="Y135" s="11">
        <v>-6.71</v>
      </c>
      <c r="Z135" s="11">
        <v>2.94</v>
      </c>
      <c r="AA135" s="11">
        <v>18466.599999999999</v>
      </c>
      <c r="AB135" s="13">
        <v>18466600000</v>
      </c>
      <c r="AC135" s="5">
        <v>2.9366211409115692</v>
      </c>
      <c r="AD135">
        <v>-6.93</v>
      </c>
      <c r="AE135">
        <v>-3.74</v>
      </c>
      <c r="AF135">
        <v>-4.9400000000000004</v>
      </c>
      <c r="AG135" s="5">
        <v>14.669627481192798</v>
      </c>
      <c r="AI135">
        <v>0.75583922854997421</v>
      </c>
      <c r="AJ135">
        <v>23564.28</v>
      </c>
      <c r="AK135">
        <v>23564280000</v>
      </c>
      <c r="AL135">
        <f>IF(AJ135&lt;29957,1,0)</f>
        <v>1</v>
      </c>
      <c r="AM135">
        <f>IF(AND(AJ135&gt;29957,AJ135&lt;96525),1,0)</f>
        <v>0</v>
      </c>
      <c r="AN135">
        <f>IF(AJ135&gt;96525,1,0)</f>
        <v>0</v>
      </c>
      <c r="AO135">
        <v>53</v>
      </c>
      <c r="AP135" s="5">
        <v>1.7242758696007889</v>
      </c>
      <c r="AQ135">
        <v>14090487</v>
      </c>
      <c r="AS135">
        <v>14090487</v>
      </c>
      <c r="AT135">
        <v>1090000</v>
      </c>
      <c r="AU135">
        <v>15180487</v>
      </c>
      <c r="AW135">
        <v>11325.1</v>
      </c>
      <c r="AX135">
        <v>11325100000</v>
      </c>
      <c r="CG135" s="13"/>
    </row>
    <row r="136" spans="1:85" x14ac:dyDescent="0.3">
      <c r="A136">
        <v>2012</v>
      </c>
      <c r="B136" t="s">
        <v>135</v>
      </c>
      <c r="C136">
        <v>0</v>
      </c>
      <c r="D136">
        <v>3</v>
      </c>
      <c r="E136">
        <v>4</v>
      </c>
      <c r="F136">
        <v>2.8</v>
      </c>
      <c r="G136">
        <v>2800000</v>
      </c>
      <c r="H136">
        <v>2.7</v>
      </c>
      <c r="I136">
        <v>2700000</v>
      </c>
      <c r="J136">
        <f t="shared" si="31"/>
        <v>9.9999999999999645E-2</v>
      </c>
      <c r="K136">
        <v>99999.999999999651</v>
      </c>
      <c r="L136">
        <v>1</v>
      </c>
      <c r="M136">
        <v>0</v>
      </c>
      <c r="N136">
        <v>0</v>
      </c>
      <c r="O136" s="11">
        <v>9</v>
      </c>
      <c r="P136" s="11">
        <v>4</v>
      </c>
      <c r="Q136" s="12">
        <v>44.44</v>
      </c>
      <c r="R136" s="11">
        <v>3</v>
      </c>
      <c r="S136" s="12">
        <v>33.33</v>
      </c>
      <c r="T136" s="13">
        <v>2</v>
      </c>
      <c r="U136" s="12">
        <v>22.22</v>
      </c>
      <c r="V136" s="11">
        <v>69.400000000000006</v>
      </c>
      <c r="W136" s="11">
        <v>8</v>
      </c>
      <c r="X136" s="11">
        <v>30.24</v>
      </c>
      <c r="Y136" s="11">
        <v>1.56</v>
      </c>
      <c r="Z136" s="11"/>
      <c r="AA136" s="11"/>
      <c r="AB136" s="13"/>
      <c r="AG136" s="5"/>
      <c r="AO136">
        <v>27</v>
      </c>
      <c r="AP136" s="5">
        <v>1.4313637641589871</v>
      </c>
      <c r="AQ136">
        <v>11931960</v>
      </c>
      <c r="AT136">
        <v>317776</v>
      </c>
      <c r="AU136">
        <v>12249736</v>
      </c>
      <c r="CG136" s="13"/>
    </row>
    <row r="137" spans="1:85" x14ac:dyDescent="0.3">
      <c r="A137">
        <v>2012</v>
      </c>
      <c r="B137" t="s">
        <v>136</v>
      </c>
      <c r="C137">
        <v>0</v>
      </c>
      <c r="D137">
        <v>5</v>
      </c>
      <c r="E137">
        <v>6</v>
      </c>
      <c r="F137">
        <v>134.6</v>
      </c>
      <c r="G137">
        <v>134600000</v>
      </c>
      <c r="H137">
        <v>83.6</v>
      </c>
      <c r="I137">
        <v>83600000</v>
      </c>
      <c r="J137">
        <f t="shared" si="31"/>
        <v>51</v>
      </c>
      <c r="K137">
        <v>51000000</v>
      </c>
      <c r="L137">
        <v>1</v>
      </c>
      <c r="M137">
        <v>0</v>
      </c>
      <c r="N137">
        <v>0</v>
      </c>
      <c r="O137" s="11">
        <v>11</v>
      </c>
      <c r="P137" s="11">
        <v>5</v>
      </c>
      <c r="Q137" s="12">
        <v>45.45</v>
      </c>
      <c r="R137" s="11">
        <v>3</v>
      </c>
      <c r="S137" s="12">
        <v>27.27</v>
      </c>
      <c r="T137" s="13">
        <v>3</v>
      </c>
      <c r="U137" s="12">
        <v>27.27</v>
      </c>
      <c r="V137" s="11">
        <v>61.56</v>
      </c>
      <c r="W137" s="11">
        <v>5</v>
      </c>
      <c r="X137" s="11"/>
      <c r="Y137" s="11">
        <v>5.04</v>
      </c>
      <c r="Z137" s="11">
        <v>4.59</v>
      </c>
      <c r="AA137" s="11">
        <v>42760.6</v>
      </c>
      <c r="AB137" s="13">
        <v>42760600000</v>
      </c>
      <c r="AC137" s="5">
        <v>4.5914927804108441</v>
      </c>
      <c r="AD137">
        <v>44.52</v>
      </c>
      <c r="AE137">
        <v>9.06</v>
      </c>
      <c r="AF137">
        <v>19.09</v>
      </c>
      <c r="AG137" s="5">
        <v>16.855809448188506</v>
      </c>
      <c r="AH137">
        <v>0.59208467374724749</v>
      </c>
      <c r="AI137">
        <v>2.603621866532837</v>
      </c>
      <c r="AJ137">
        <v>71383.67</v>
      </c>
      <c r="AK137">
        <v>71383670000</v>
      </c>
      <c r="AL137">
        <f>IF(AJ137&lt;29957,1,0)</f>
        <v>0</v>
      </c>
      <c r="AM137">
        <f>IF(AND(AJ137&gt;29957,AJ137&lt;96525),1,0)</f>
        <v>1</v>
      </c>
      <c r="AN137">
        <f>IF(AJ137&gt;96525,1,0)</f>
        <v>0</v>
      </c>
      <c r="AO137">
        <v>29</v>
      </c>
      <c r="AP137" s="5">
        <v>1.4623979978989561</v>
      </c>
      <c r="AQ137">
        <v>97622000</v>
      </c>
      <c r="AT137">
        <v>920000</v>
      </c>
      <c r="AU137">
        <v>98542000</v>
      </c>
      <c r="AW137">
        <v>79993.7</v>
      </c>
      <c r="AX137">
        <v>79993700000</v>
      </c>
      <c r="CG137" s="13"/>
    </row>
    <row r="138" spans="1:85" x14ac:dyDescent="0.3">
      <c r="A138">
        <v>2012</v>
      </c>
      <c r="B138" t="s">
        <v>137</v>
      </c>
      <c r="C138">
        <v>0</v>
      </c>
      <c r="D138">
        <v>5</v>
      </c>
      <c r="E138">
        <v>4</v>
      </c>
      <c r="F138">
        <v>10.5</v>
      </c>
      <c r="G138">
        <v>10500000</v>
      </c>
      <c r="H138">
        <v>10.1</v>
      </c>
      <c r="I138">
        <v>10100000</v>
      </c>
      <c r="J138">
        <f t="shared" si="31"/>
        <v>0.40000000000000036</v>
      </c>
      <c r="K138">
        <v>400000.00000000035</v>
      </c>
      <c r="M138">
        <v>0</v>
      </c>
      <c r="N138">
        <v>0</v>
      </c>
      <c r="O138" s="11">
        <v>11</v>
      </c>
      <c r="P138" s="11">
        <v>4</v>
      </c>
      <c r="Q138" s="12">
        <v>36.36</v>
      </c>
      <c r="R138" s="11">
        <v>2</v>
      </c>
      <c r="S138" s="12">
        <v>18.18</v>
      </c>
      <c r="T138" s="13">
        <v>5</v>
      </c>
      <c r="U138" s="12">
        <v>45.45</v>
      </c>
      <c r="V138" s="11">
        <v>68.55</v>
      </c>
      <c r="W138" s="11">
        <v>4</v>
      </c>
      <c r="X138" s="11"/>
      <c r="Y138" s="11">
        <v>2.46</v>
      </c>
      <c r="Z138" s="11">
        <v>1.1000000000000001</v>
      </c>
      <c r="AA138" s="11">
        <v>21779.4</v>
      </c>
      <c r="AB138" s="13">
        <v>21779400000</v>
      </c>
      <c r="AC138" s="5">
        <v>1.0963175818242412</v>
      </c>
      <c r="AD138">
        <v>3.58</v>
      </c>
      <c r="AE138">
        <v>1.64</v>
      </c>
      <c r="AF138">
        <v>2.39</v>
      </c>
      <c r="AG138" s="5">
        <v>14.417955999312815</v>
      </c>
      <c r="AI138">
        <v>0.74633456986398172</v>
      </c>
      <c r="AJ138">
        <v>8769.93</v>
      </c>
      <c r="AK138">
        <v>8769930000</v>
      </c>
      <c r="AL138">
        <f>IF(AJ138&lt;29957,1,0)</f>
        <v>1</v>
      </c>
      <c r="AM138">
        <f>IF(AND(AJ138&gt;29957,AJ138&lt;96525),1,0)</f>
        <v>0</v>
      </c>
      <c r="AN138">
        <f>IF(AJ138&gt;96525,1,0)</f>
        <v>0</v>
      </c>
      <c r="AO138">
        <v>64</v>
      </c>
      <c r="AP138" s="5">
        <v>1.8061799739838869</v>
      </c>
      <c r="AV138">
        <v>68.55</v>
      </c>
      <c r="CG138" s="13"/>
    </row>
    <row r="139" spans="1:85" x14ac:dyDescent="0.3">
      <c r="A139">
        <v>2012</v>
      </c>
      <c r="B139" t="s">
        <v>138</v>
      </c>
      <c r="C139">
        <v>0</v>
      </c>
      <c r="D139">
        <v>5</v>
      </c>
      <c r="E139">
        <v>6</v>
      </c>
      <c r="F139">
        <v>2.2999999999999998</v>
      </c>
      <c r="G139">
        <v>2300000</v>
      </c>
      <c r="H139">
        <v>1.5</v>
      </c>
      <c r="I139">
        <v>1500000</v>
      </c>
      <c r="J139">
        <f t="shared" si="31"/>
        <v>0.79999999999999982</v>
      </c>
      <c r="K139">
        <v>799999.99999999977</v>
      </c>
      <c r="L139">
        <v>1</v>
      </c>
      <c r="M139">
        <v>0</v>
      </c>
      <c r="N139">
        <v>0</v>
      </c>
      <c r="O139" s="11"/>
      <c r="P139" s="11"/>
      <c r="Q139" s="12"/>
      <c r="R139" s="11"/>
      <c r="S139" s="12"/>
      <c r="T139" s="13"/>
      <c r="U139" s="12"/>
      <c r="V139" s="11">
        <v>45.71</v>
      </c>
      <c r="W139" s="11"/>
      <c r="X139" s="11"/>
      <c r="Y139" s="11">
        <v>0.69</v>
      </c>
      <c r="Z139" s="11"/>
      <c r="AA139" s="11"/>
      <c r="AB139" s="13"/>
      <c r="AG139" s="5"/>
      <c r="AO139">
        <v>20</v>
      </c>
      <c r="AP139" s="5">
        <v>1.301029995663981</v>
      </c>
      <c r="AQ139">
        <v>9176749</v>
      </c>
      <c r="AT139">
        <v>565000</v>
      </c>
      <c r="AU139">
        <v>9741749</v>
      </c>
      <c r="AW139">
        <v>16027</v>
      </c>
      <c r="AX139">
        <v>16027000000</v>
      </c>
      <c r="CG139" s="13"/>
    </row>
    <row r="140" spans="1:85" x14ac:dyDescent="0.3">
      <c r="A140">
        <v>2012</v>
      </c>
      <c r="B140" t="s">
        <v>139</v>
      </c>
      <c r="C140">
        <v>0</v>
      </c>
      <c r="D140">
        <v>4</v>
      </c>
      <c r="E140">
        <v>5</v>
      </c>
      <c r="F140">
        <v>10.1</v>
      </c>
      <c r="G140">
        <v>10100000</v>
      </c>
      <c r="H140">
        <v>9.1999999999999993</v>
      </c>
      <c r="I140">
        <v>9200000</v>
      </c>
      <c r="J140">
        <f t="shared" si="31"/>
        <v>0.90000000000000036</v>
      </c>
      <c r="K140">
        <v>900000.00000000035</v>
      </c>
      <c r="L140">
        <v>1</v>
      </c>
      <c r="M140">
        <v>0</v>
      </c>
      <c r="N140">
        <v>0</v>
      </c>
      <c r="O140" s="11">
        <v>15</v>
      </c>
      <c r="P140" s="11">
        <v>7</v>
      </c>
      <c r="Q140" s="12">
        <v>46.67</v>
      </c>
      <c r="R140" s="11">
        <v>3</v>
      </c>
      <c r="S140" s="12">
        <v>20</v>
      </c>
      <c r="T140" s="13">
        <v>5</v>
      </c>
      <c r="U140" s="12">
        <v>33.33</v>
      </c>
      <c r="V140" s="11">
        <v>52.21</v>
      </c>
      <c r="W140" s="11">
        <v>5</v>
      </c>
      <c r="X140" s="11">
        <v>3.07</v>
      </c>
      <c r="Y140" s="11">
        <v>9.1999999999999993</v>
      </c>
      <c r="Z140" s="11">
        <v>8.68</v>
      </c>
      <c r="AA140" s="11">
        <v>99046.7</v>
      </c>
      <c r="AB140" s="13">
        <v>99046700000</v>
      </c>
      <c r="AC140" s="5">
        <v>8.6756014271454909</v>
      </c>
      <c r="AD140">
        <v>65.95</v>
      </c>
      <c r="AE140">
        <v>23.15</v>
      </c>
      <c r="AF140">
        <v>42.94</v>
      </c>
      <c r="AG140" s="5">
        <v>20.786165945670156</v>
      </c>
      <c r="AH140">
        <v>0.18516321961649684</v>
      </c>
      <c r="AI140">
        <v>1.4331163439620154</v>
      </c>
      <c r="AJ140">
        <v>410407.73</v>
      </c>
      <c r="AK140">
        <v>410407730000</v>
      </c>
      <c r="AL140">
        <f t="shared" ref="AL140:AL158" si="32">IF(AJ140&lt;29957,1,0)</f>
        <v>0</v>
      </c>
      <c r="AM140">
        <f t="shared" ref="AM140:AM158" si="33">IF(AND(AJ140&gt;29957,AJ140&lt;96525),1,0)</f>
        <v>0</v>
      </c>
      <c r="AN140">
        <f t="shared" ref="AN140:AN158" si="34">IF(AJ140&gt;96525,1,0)</f>
        <v>1</v>
      </c>
      <c r="AO140">
        <v>28</v>
      </c>
      <c r="AP140" s="5">
        <v>1.447158031342219</v>
      </c>
      <c r="AQ140">
        <v>900533814</v>
      </c>
      <c r="AT140">
        <v>8458750</v>
      </c>
      <c r="AU140">
        <v>908992564</v>
      </c>
      <c r="CG140" s="13"/>
    </row>
    <row r="141" spans="1:85" x14ac:dyDescent="0.3">
      <c r="A141">
        <v>2012</v>
      </c>
      <c r="B141" t="s">
        <v>140</v>
      </c>
      <c r="C141">
        <v>1</v>
      </c>
      <c r="D141">
        <v>6</v>
      </c>
      <c r="E141">
        <v>5</v>
      </c>
      <c r="F141">
        <v>19.5</v>
      </c>
      <c r="G141">
        <v>19500000</v>
      </c>
      <c r="H141">
        <v>19.5</v>
      </c>
      <c r="I141">
        <v>19500000</v>
      </c>
      <c r="J141">
        <f t="shared" si="31"/>
        <v>0</v>
      </c>
      <c r="L141">
        <v>1</v>
      </c>
      <c r="M141">
        <v>1</v>
      </c>
      <c r="N141">
        <v>0</v>
      </c>
      <c r="O141" s="11">
        <v>14</v>
      </c>
      <c r="P141" s="11">
        <v>6</v>
      </c>
      <c r="Q141" s="12">
        <v>42.86</v>
      </c>
      <c r="R141" s="11">
        <v>2</v>
      </c>
      <c r="S141" s="12">
        <v>14.29</v>
      </c>
      <c r="T141" s="13">
        <v>6</v>
      </c>
      <c r="U141" s="12">
        <v>42.86</v>
      </c>
      <c r="V141" s="11">
        <v>27.97</v>
      </c>
      <c r="W141" s="11">
        <v>9</v>
      </c>
      <c r="X141" s="11"/>
      <c r="Y141" s="11">
        <v>16.309999999999999</v>
      </c>
      <c r="Z141" s="11">
        <v>4.0199999999999996</v>
      </c>
      <c r="AA141" s="11">
        <v>14558.7</v>
      </c>
      <c r="AB141" s="13">
        <v>14558700000</v>
      </c>
      <c r="AC141" s="5">
        <v>4.0251035818018117</v>
      </c>
      <c r="AD141">
        <v>25.11</v>
      </c>
      <c r="AE141">
        <v>18.28</v>
      </c>
      <c r="AF141">
        <v>24.97</v>
      </c>
      <c r="AG141" s="5">
        <v>37.509706255563323</v>
      </c>
      <c r="AI141">
        <v>0.22449780667020169</v>
      </c>
      <c r="AJ141">
        <v>34568.79</v>
      </c>
      <c r="AK141">
        <v>34568790000</v>
      </c>
      <c r="AL141">
        <f t="shared" si="32"/>
        <v>0</v>
      </c>
      <c r="AM141">
        <f t="shared" si="33"/>
        <v>1</v>
      </c>
      <c r="AN141">
        <f t="shared" si="34"/>
        <v>0</v>
      </c>
      <c r="AO141">
        <v>20</v>
      </c>
      <c r="AP141" s="5">
        <v>1.301029995663981</v>
      </c>
      <c r="AQ141">
        <v>26859403</v>
      </c>
      <c r="AR141" s="5">
        <v>2.2999999999999998</v>
      </c>
      <c r="AT141">
        <v>7300000</v>
      </c>
      <c r="AU141">
        <v>34159403</v>
      </c>
      <c r="AW141">
        <v>19534.099999999999</v>
      </c>
      <c r="AX141">
        <v>19534100000</v>
      </c>
      <c r="CG141" s="13"/>
    </row>
    <row r="142" spans="1:85" x14ac:dyDescent="0.3">
      <c r="A142">
        <v>2012</v>
      </c>
      <c r="B142" t="s">
        <v>141</v>
      </c>
      <c r="C142">
        <v>0</v>
      </c>
      <c r="D142">
        <v>5</v>
      </c>
      <c r="E142">
        <v>4</v>
      </c>
      <c r="L142">
        <v>1</v>
      </c>
      <c r="M142">
        <v>0</v>
      </c>
      <c r="N142">
        <v>0</v>
      </c>
      <c r="O142" s="11">
        <v>8</v>
      </c>
      <c r="P142" s="11">
        <v>4</v>
      </c>
      <c r="Q142" s="12">
        <v>50</v>
      </c>
      <c r="R142" s="11">
        <v>3</v>
      </c>
      <c r="S142" s="12">
        <v>37.5</v>
      </c>
      <c r="T142" s="13">
        <v>1</v>
      </c>
      <c r="U142" s="12">
        <v>12.5</v>
      </c>
      <c r="V142" s="11">
        <v>38.67</v>
      </c>
      <c r="W142" s="11">
        <v>5</v>
      </c>
      <c r="X142" s="11">
        <v>0.22</v>
      </c>
      <c r="Y142" s="11">
        <v>-26.26</v>
      </c>
      <c r="Z142" s="11">
        <v>2.59</v>
      </c>
      <c r="AA142" s="11">
        <v>18374.599999999999</v>
      </c>
      <c r="AB142" s="13">
        <v>18374600000</v>
      </c>
      <c r="AC142" s="5">
        <v>2.5938186230648981</v>
      </c>
      <c r="AE142">
        <v>-4.17</v>
      </c>
      <c r="AF142">
        <v>-9.73</v>
      </c>
      <c r="AG142" s="5">
        <v>198.08148064552535</v>
      </c>
      <c r="AJ142">
        <v>14562.68</v>
      </c>
      <c r="AK142">
        <v>14562680000</v>
      </c>
      <c r="AL142">
        <f t="shared" si="32"/>
        <v>1</v>
      </c>
      <c r="AM142">
        <f t="shared" si="33"/>
        <v>0</v>
      </c>
      <c r="AN142">
        <f t="shared" si="34"/>
        <v>0</v>
      </c>
      <c r="AO142">
        <v>25</v>
      </c>
      <c r="AP142" s="5">
        <v>1.3979400086720375</v>
      </c>
      <c r="AQ142">
        <v>10606008</v>
      </c>
      <c r="AT142">
        <v>150000</v>
      </c>
      <c r="AU142">
        <v>10756008</v>
      </c>
      <c r="AW142">
        <v>6186.6</v>
      </c>
      <c r="AX142">
        <v>6186600000</v>
      </c>
      <c r="CG142" s="13"/>
    </row>
    <row r="143" spans="1:85" x14ac:dyDescent="0.3">
      <c r="A143">
        <v>2012</v>
      </c>
      <c r="B143" t="s">
        <v>142</v>
      </c>
      <c r="C143">
        <v>0</v>
      </c>
      <c r="D143">
        <v>4</v>
      </c>
      <c r="E143">
        <v>4</v>
      </c>
      <c r="F143">
        <v>1.9</v>
      </c>
      <c r="G143">
        <v>1900000</v>
      </c>
      <c r="H143">
        <v>1.3</v>
      </c>
      <c r="I143">
        <v>1300000</v>
      </c>
      <c r="J143">
        <f>F143-H143</f>
        <v>0.59999999999999987</v>
      </c>
      <c r="K143">
        <v>599999.99999999988</v>
      </c>
      <c r="L143">
        <v>1</v>
      </c>
      <c r="M143">
        <v>0</v>
      </c>
      <c r="N143">
        <v>0</v>
      </c>
      <c r="O143" s="11">
        <v>13</v>
      </c>
      <c r="P143" s="11">
        <v>8</v>
      </c>
      <c r="Q143" s="12">
        <v>61.54</v>
      </c>
      <c r="R143" s="11">
        <v>3</v>
      </c>
      <c r="S143" s="12">
        <v>23.08</v>
      </c>
      <c r="T143" s="13">
        <v>2</v>
      </c>
      <c r="U143" s="12">
        <v>15.38</v>
      </c>
      <c r="V143" s="11">
        <v>44.63</v>
      </c>
      <c r="W143" s="11">
        <v>5</v>
      </c>
      <c r="X143" s="11"/>
      <c r="Y143" s="11">
        <v>4.45</v>
      </c>
      <c r="Z143" s="11">
        <v>1.65</v>
      </c>
      <c r="AA143" s="11">
        <v>22911.1</v>
      </c>
      <c r="AB143" s="13">
        <v>22911100000</v>
      </c>
      <c r="AC143" s="5">
        <v>1.6463682370396397</v>
      </c>
      <c r="AD143">
        <v>6.53</v>
      </c>
      <c r="AE143">
        <v>2.73</v>
      </c>
      <c r="AF143">
        <v>3.09</v>
      </c>
      <c r="AG143" s="5">
        <v>63.584062196307102</v>
      </c>
      <c r="AH143">
        <v>0.12436037577428195</v>
      </c>
      <c r="AJ143">
        <v>14599.98</v>
      </c>
      <c r="AK143">
        <v>14599980000</v>
      </c>
      <c r="AL143">
        <f t="shared" si="32"/>
        <v>1</v>
      </c>
      <c r="AM143">
        <f t="shared" si="33"/>
        <v>0</v>
      </c>
      <c r="AN143">
        <f t="shared" si="34"/>
        <v>0</v>
      </c>
      <c r="AO143">
        <v>25</v>
      </c>
      <c r="AP143" s="5">
        <v>1.3979400086720375</v>
      </c>
      <c r="AQ143">
        <v>9000000</v>
      </c>
      <c r="AT143">
        <v>266000</v>
      </c>
      <c r="AU143">
        <v>9266000</v>
      </c>
      <c r="AW143">
        <v>15196.2</v>
      </c>
      <c r="AX143">
        <v>15196200000</v>
      </c>
      <c r="CG143" s="13"/>
    </row>
    <row r="144" spans="1:85" x14ac:dyDescent="0.3">
      <c r="A144">
        <v>2012</v>
      </c>
      <c r="B144" t="s">
        <v>143</v>
      </c>
      <c r="C144">
        <v>0</v>
      </c>
      <c r="D144">
        <v>4</v>
      </c>
      <c r="E144">
        <v>4</v>
      </c>
      <c r="F144">
        <v>15.7</v>
      </c>
      <c r="G144">
        <v>15700000</v>
      </c>
      <c r="H144">
        <v>13</v>
      </c>
      <c r="I144">
        <v>13000000</v>
      </c>
      <c r="J144">
        <f>F144-H144</f>
        <v>2.6999999999999993</v>
      </c>
      <c r="K144">
        <v>2699999.9999999991</v>
      </c>
      <c r="L144">
        <v>1</v>
      </c>
      <c r="M144">
        <v>1</v>
      </c>
      <c r="N144">
        <v>0</v>
      </c>
      <c r="O144" s="11">
        <v>12</v>
      </c>
      <c r="P144" s="11">
        <v>6</v>
      </c>
      <c r="Q144" s="12">
        <v>50</v>
      </c>
      <c r="R144" s="11">
        <v>4</v>
      </c>
      <c r="S144" s="12">
        <v>33.33</v>
      </c>
      <c r="T144" s="13">
        <v>2</v>
      </c>
      <c r="U144" s="12">
        <v>16.670000000000002</v>
      </c>
      <c r="V144" s="11">
        <v>54.99</v>
      </c>
      <c r="W144" s="11">
        <v>7</v>
      </c>
      <c r="X144" s="11"/>
      <c r="Y144" s="11">
        <v>1.68</v>
      </c>
      <c r="Z144" s="11">
        <v>0.55000000000000004</v>
      </c>
      <c r="AA144" s="11">
        <v>15747.9</v>
      </c>
      <c r="AB144" s="13">
        <v>15747900000</v>
      </c>
      <c r="AC144" s="5">
        <v>0.55302935648635743</v>
      </c>
      <c r="AD144">
        <v>4.46</v>
      </c>
      <c r="AE144">
        <v>1.56</v>
      </c>
      <c r="AF144">
        <v>1.92</v>
      </c>
      <c r="AG144" s="5">
        <v>15.56419299887232</v>
      </c>
      <c r="AH144">
        <v>0.15017508892856649</v>
      </c>
      <c r="AI144">
        <v>0.54326011432684196</v>
      </c>
      <c r="AJ144">
        <v>2993.1</v>
      </c>
      <c r="AK144">
        <v>2993100000</v>
      </c>
      <c r="AL144">
        <f t="shared" si="32"/>
        <v>1</v>
      </c>
      <c r="AM144">
        <f t="shared" si="33"/>
        <v>0</v>
      </c>
      <c r="AN144">
        <f t="shared" si="34"/>
        <v>0</v>
      </c>
      <c r="AO144">
        <v>27</v>
      </c>
      <c r="AP144" s="5">
        <v>1.4313637641589871</v>
      </c>
      <c r="AQ144">
        <v>20113000</v>
      </c>
      <c r="AR144" s="5">
        <v>12.9</v>
      </c>
      <c r="AT144">
        <v>635000</v>
      </c>
      <c r="AU144">
        <v>20748000</v>
      </c>
      <c r="AV144">
        <v>1.26</v>
      </c>
      <c r="AW144">
        <v>17034.7</v>
      </c>
      <c r="AX144">
        <v>17034700000</v>
      </c>
      <c r="CG144" s="13"/>
    </row>
    <row r="145" spans="1:85" x14ac:dyDescent="0.3">
      <c r="A145">
        <v>2012</v>
      </c>
      <c r="B145" t="s">
        <v>144</v>
      </c>
      <c r="C145">
        <v>0</v>
      </c>
      <c r="D145">
        <v>4</v>
      </c>
      <c r="E145">
        <v>6</v>
      </c>
      <c r="F145">
        <v>437.6</v>
      </c>
      <c r="G145">
        <v>437600000</v>
      </c>
      <c r="H145">
        <v>437.6</v>
      </c>
      <c r="I145">
        <v>437600000</v>
      </c>
      <c r="J145">
        <f>F145-H145</f>
        <v>0</v>
      </c>
      <c r="L145">
        <v>1</v>
      </c>
      <c r="M145">
        <v>0</v>
      </c>
      <c r="N145">
        <v>0</v>
      </c>
      <c r="O145" s="11">
        <v>12</v>
      </c>
      <c r="P145" s="11">
        <v>7</v>
      </c>
      <c r="Q145" s="12">
        <v>58.33</v>
      </c>
      <c r="R145" s="11">
        <v>1</v>
      </c>
      <c r="S145" s="12">
        <v>8.33</v>
      </c>
      <c r="T145" s="13">
        <v>4</v>
      </c>
      <c r="U145" s="12">
        <v>33.33</v>
      </c>
      <c r="V145" s="11">
        <v>32.06</v>
      </c>
      <c r="W145" s="11">
        <v>7</v>
      </c>
      <c r="X145" s="11"/>
      <c r="Y145" s="11">
        <v>4.3099999999999996</v>
      </c>
      <c r="Z145" s="11">
        <v>0.79</v>
      </c>
      <c r="AA145" s="11">
        <v>1040387</v>
      </c>
      <c r="AB145" s="13">
        <v>1040387000000</v>
      </c>
      <c r="AC145" s="5">
        <v>0.79158253849944948</v>
      </c>
      <c r="AD145">
        <v>11.18</v>
      </c>
      <c r="AE145">
        <v>3.79</v>
      </c>
      <c r="AF145">
        <v>5.35</v>
      </c>
      <c r="AG145" s="5">
        <v>11.998743896673977</v>
      </c>
      <c r="AH145">
        <v>0.27886940227961959</v>
      </c>
      <c r="AJ145">
        <v>247741.77</v>
      </c>
      <c r="AK145">
        <v>247741770000</v>
      </c>
      <c r="AL145">
        <f t="shared" si="32"/>
        <v>0</v>
      </c>
      <c r="AM145">
        <f t="shared" si="33"/>
        <v>0</v>
      </c>
      <c r="AN145">
        <f t="shared" si="34"/>
        <v>1</v>
      </c>
      <c r="AO145">
        <v>54</v>
      </c>
      <c r="AP145" s="5">
        <v>1.7323937598229684</v>
      </c>
      <c r="AQ145">
        <v>194975143</v>
      </c>
      <c r="AT145">
        <v>140530000</v>
      </c>
      <c r="AU145">
        <v>335505143</v>
      </c>
      <c r="AW145">
        <v>822541.1</v>
      </c>
      <c r="AX145">
        <v>822541100000</v>
      </c>
      <c r="CG145" s="13"/>
    </row>
    <row r="146" spans="1:85" x14ac:dyDescent="0.3">
      <c r="A146">
        <v>2012</v>
      </c>
      <c r="B146" t="s">
        <v>145</v>
      </c>
      <c r="C146">
        <v>0</v>
      </c>
      <c r="D146">
        <v>4</v>
      </c>
      <c r="E146">
        <v>4</v>
      </c>
      <c r="L146">
        <v>1</v>
      </c>
      <c r="M146">
        <v>0</v>
      </c>
      <c r="N146">
        <v>0</v>
      </c>
      <c r="O146" s="11">
        <v>13</v>
      </c>
      <c r="P146" s="11">
        <v>8</v>
      </c>
      <c r="Q146" s="12">
        <v>61.54</v>
      </c>
      <c r="R146" s="11">
        <v>2</v>
      </c>
      <c r="S146" s="12">
        <v>15.38</v>
      </c>
      <c r="T146" s="13">
        <v>3</v>
      </c>
      <c r="U146" s="12">
        <v>23.08</v>
      </c>
      <c r="V146" s="11">
        <v>39.86</v>
      </c>
      <c r="W146" s="11">
        <v>7</v>
      </c>
      <c r="X146" s="11">
        <v>0</v>
      </c>
      <c r="Y146" s="11">
        <v>-7.28</v>
      </c>
      <c r="Z146" s="11">
        <v>1.1499999999999999</v>
      </c>
      <c r="AA146" s="11">
        <v>147540.5</v>
      </c>
      <c r="AB146" s="13">
        <v>147540500000</v>
      </c>
      <c r="AC146" s="5">
        <v>1.1514338546864205</v>
      </c>
      <c r="AE146">
        <v>-4.28</v>
      </c>
      <c r="AF146">
        <v>-6.41</v>
      </c>
      <c r="AG146" s="5">
        <v>14.040202782198502</v>
      </c>
      <c r="AJ146">
        <v>15589.89</v>
      </c>
      <c r="AK146">
        <v>15589890000</v>
      </c>
      <c r="AL146">
        <f t="shared" si="32"/>
        <v>1</v>
      </c>
      <c r="AM146">
        <f t="shared" si="33"/>
        <v>0</v>
      </c>
      <c r="AN146">
        <f t="shared" si="34"/>
        <v>0</v>
      </c>
      <c r="AO146">
        <v>45</v>
      </c>
      <c r="AP146" s="5">
        <v>1.6532125137753435</v>
      </c>
      <c r="AQ146">
        <v>80928266</v>
      </c>
      <c r="AR146" s="5">
        <v>100</v>
      </c>
      <c r="AT146">
        <v>5848500</v>
      </c>
      <c r="AU146">
        <v>86776766</v>
      </c>
      <c r="AW146">
        <v>85270.3</v>
      </c>
      <c r="AX146">
        <v>85270300000</v>
      </c>
      <c r="CG146" s="13"/>
    </row>
    <row r="147" spans="1:85" x14ac:dyDescent="0.3">
      <c r="A147">
        <v>2012</v>
      </c>
      <c r="B147" t="s">
        <v>146</v>
      </c>
      <c r="C147">
        <v>0</v>
      </c>
      <c r="D147">
        <v>5</v>
      </c>
      <c r="E147">
        <v>6</v>
      </c>
      <c r="L147">
        <v>1</v>
      </c>
      <c r="M147">
        <v>0</v>
      </c>
      <c r="N147">
        <v>1</v>
      </c>
      <c r="O147" s="11">
        <v>15</v>
      </c>
      <c r="P147" s="11">
        <v>5</v>
      </c>
      <c r="Q147" s="12">
        <v>33.33</v>
      </c>
      <c r="R147" s="11">
        <v>8</v>
      </c>
      <c r="S147" s="12">
        <v>53.33</v>
      </c>
      <c r="T147" s="13">
        <v>2</v>
      </c>
      <c r="U147" s="12">
        <v>13.33</v>
      </c>
      <c r="V147" s="11">
        <v>52.5</v>
      </c>
      <c r="W147" s="11">
        <v>4</v>
      </c>
      <c r="X147" s="11"/>
      <c r="Y147" s="11">
        <v>10.85</v>
      </c>
      <c r="Z147" s="11">
        <v>18.739999999999998</v>
      </c>
      <c r="AA147" s="11">
        <v>116591.7</v>
      </c>
      <c r="AB147" s="13">
        <v>116591700000</v>
      </c>
      <c r="AC147" s="5">
        <v>18.740859288322287</v>
      </c>
      <c r="AD147">
        <v>83.39</v>
      </c>
      <c r="AE147">
        <v>24.17</v>
      </c>
      <c r="AF147">
        <v>83.39</v>
      </c>
      <c r="AG147" s="5">
        <v>17.032739269262031</v>
      </c>
      <c r="AH147">
        <v>0.63409142195378843</v>
      </c>
      <c r="AI147">
        <v>11.005336259427819</v>
      </c>
      <c r="AJ147">
        <v>886328.2</v>
      </c>
      <c r="AK147">
        <v>886328200000</v>
      </c>
      <c r="AL147">
        <f t="shared" si="32"/>
        <v>0</v>
      </c>
      <c r="AM147">
        <f t="shared" si="33"/>
        <v>0</v>
      </c>
      <c r="AN147">
        <f t="shared" si="34"/>
        <v>1</v>
      </c>
      <c r="AO147">
        <v>46</v>
      </c>
      <c r="AP147" s="5">
        <v>1.6627578316815739</v>
      </c>
      <c r="AQ147">
        <v>200703000</v>
      </c>
      <c r="AS147">
        <v>97376000</v>
      </c>
      <c r="AT147">
        <v>5880000</v>
      </c>
      <c r="AU147">
        <v>206583000</v>
      </c>
      <c r="AV147">
        <v>52.5</v>
      </c>
      <c r="AW147">
        <v>284641.3</v>
      </c>
      <c r="AX147">
        <v>284641300000</v>
      </c>
      <c r="CG147" s="13"/>
    </row>
    <row r="148" spans="1:85" x14ac:dyDescent="0.3">
      <c r="A148">
        <v>2012</v>
      </c>
      <c r="B148" t="s">
        <v>147</v>
      </c>
      <c r="C148">
        <v>0</v>
      </c>
      <c r="D148">
        <v>4</v>
      </c>
      <c r="E148">
        <v>4</v>
      </c>
      <c r="F148">
        <v>14.8</v>
      </c>
      <c r="G148">
        <v>14800000</v>
      </c>
      <c r="H148">
        <v>7.1</v>
      </c>
      <c r="I148">
        <v>7100000</v>
      </c>
      <c r="J148">
        <f>F148-H148</f>
        <v>7.7000000000000011</v>
      </c>
      <c r="K148">
        <v>7700000.0000000009</v>
      </c>
      <c r="L148">
        <v>1</v>
      </c>
      <c r="M148">
        <v>1</v>
      </c>
      <c r="N148">
        <v>1</v>
      </c>
      <c r="O148" s="11">
        <v>9</v>
      </c>
      <c r="P148" s="11">
        <v>5</v>
      </c>
      <c r="Q148" s="12">
        <v>55.56</v>
      </c>
      <c r="R148" s="11">
        <v>1</v>
      </c>
      <c r="S148" s="12">
        <v>11.11</v>
      </c>
      <c r="T148" s="13">
        <v>3</v>
      </c>
      <c r="U148" s="12">
        <v>33.33</v>
      </c>
      <c r="V148" s="11">
        <v>64.92</v>
      </c>
      <c r="W148" s="11">
        <v>5</v>
      </c>
      <c r="X148" s="11"/>
      <c r="Y148" s="11">
        <v>40.68</v>
      </c>
      <c r="Z148" s="11">
        <v>2.1</v>
      </c>
      <c r="AA148" s="11">
        <v>295041.90000000002</v>
      </c>
      <c r="AB148" s="13">
        <v>295041900000</v>
      </c>
      <c r="AC148" s="5">
        <v>2.0987947999180778</v>
      </c>
      <c r="AD148">
        <v>22.4</v>
      </c>
      <c r="AE148">
        <v>20.28</v>
      </c>
      <c r="AF148">
        <v>22.4</v>
      </c>
      <c r="AG148" s="5">
        <v>13.651748884526491</v>
      </c>
      <c r="AH148">
        <v>3.9975581582250175E-2</v>
      </c>
      <c r="AJ148">
        <v>559220.97</v>
      </c>
      <c r="AK148">
        <v>559220970000</v>
      </c>
      <c r="AL148">
        <f t="shared" si="32"/>
        <v>0</v>
      </c>
      <c r="AM148">
        <f t="shared" si="33"/>
        <v>0</v>
      </c>
      <c r="AN148">
        <f t="shared" si="34"/>
        <v>1</v>
      </c>
      <c r="AO148">
        <v>28</v>
      </c>
      <c r="AP148" s="5">
        <v>1.447158031342219</v>
      </c>
      <c r="AQ148">
        <v>29804207</v>
      </c>
      <c r="AS148">
        <v>29804207</v>
      </c>
      <c r="AT148">
        <v>4111640</v>
      </c>
      <c r="AU148">
        <v>33915847</v>
      </c>
      <c r="CG148" s="13"/>
    </row>
    <row r="149" spans="1:85" x14ac:dyDescent="0.3">
      <c r="A149">
        <v>2012</v>
      </c>
      <c r="B149" t="s">
        <v>148</v>
      </c>
      <c r="C149">
        <v>0</v>
      </c>
      <c r="D149">
        <v>3</v>
      </c>
      <c r="E149">
        <v>4</v>
      </c>
      <c r="F149">
        <v>6</v>
      </c>
      <c r="G149">
        <v>6000000</v>
      </c>
      <c r="H149">
        <v>4.0999999999999996</v>
      </c>
      <c r="I149">
        <v>4099999.9999999995</v>
      </c>
      <c r="J149">
        <f>F149-H149</f>
        <v>1.9000000000000004</v>
      </c>
      <c r="K149">
        <v>1900000.0000000005</v>
      </c>
      <c r="M149">
        <v>1</v>
      </c>
      <c r="N149">
        <v>0</v>
      </c>
      <c r="O149" s="11">
        <v>7</v>
      </c>
      <c r="P149" s="11">
        <v>2</v>
      </c>
      <c r="Q149" s="12">
        <v>28.57</v>
      </c>
      <c r="R149" s="11">
        <v>1</v>
      </c>
      <c r="S149" s="12">
        <v>14.29</v>
      </c>
      <c r="T149" s="13">
        <v>4</v>
      </c>
      <c r="U149" s="12">
        <v>57.14</v>
      </c>
      <c r="V149" s="11">
        <v>81.239999999999995</v>
      </c>
      <c r="W149" s="11">
        <v>4</v>
      </c>
      <c r="X149" s="11">
        <v>0</v>
      </c>
      <c r="Y149" s="11">
        <v>6.31</v>
      </c>
      <c r="Z149" s="11">
        <v>3.96</v>
      </c>
      <c r="AA149" s="11">
        <v>13934.2</v>
      </c>
      <c r="AB149" s="13">
        <v>13934200000</v>
      </c>
      <c r="AC149" s="5">
        <v>3.9631461712508038</v>
      </c>
      <c r="AD149">
        <v>17.88</v>
      </c>
      <c r="AE149">
        <v>8.82</v>
      </c>
      <c r="AF149">
        <v>17.88</v>
      </c>
      <c r="AG149" s="5">
        <v>19.015078741303519</v>
      </c>
      <c r="AI149">
        <v>3.1808537308687121</v>
      </c>
      <c r="AJ149">
        <v>24977.74</v>
      </c>
      <c r="AK149">
        <v>24977740000</v>
      </c>
      <c r="AL149">
        <f t="shared" si="32"/>
        <v>1</v>
      </c>
      <c r="AM149">
        <f t="shared" si="33"/>
        <v>0</v>
      </c>
      <c r="AN149">
        <f t="shared" si="34"/>
        <v>0</v>
      </c>
      <c r="AO149">
        <v>42</v>
      </c>
      <c r="AP149" s="5">
        <v>1.6232492903979003</v>
      </c>
      <c r="AV149">
        <v>81.239999999999995</v>
      </c>
      <c r="CG149" s="13"/>
    </row>
    <row r="150" spans="1:85" x14ac:dyDescent="0.3">
      <c r="A150">
        <v>2012</v>
      </c>
      <c r="B150" t="s">
        <v>149</v>
      </c>
      <c r="C150">
        <v>0</v>
      </c>
      <c r="D150">
        <v>3</v>
      </c>
      <c r="E150">
        <v>4</v>
      </c>
      <c r="F150">
        <v>5.2</v>
      </c>
      <c r="G150">
        <v>5200000</v>
      </c>
      <c r="H150">
        <v>4.0999999999999996</v>
      </c>
      <c r="I150">
        <v>4099999.9999999995</v>
      </c>
      <c r="J150">
        <f>F150-H150</f>
        <v>1.1000000000000005</v>
      </c>
      <c r="K150">
        <v>1100000.0000000005</v>
      </c>
      <c r="L150">
        <v>0</v>
      </c>
      <c r="M150">
        <v>1</v>
      </c>
      <c r="N150">
        <v>0</v>
      </c>
      <c r="O150" s="11">
        <v>9</v>
      </c>
      <c r="P150" s="11">
        <v>5</v>
      </c>
      <c r="Q150" s="12">
        <v>55.56</v>
      </c>
      <c r="R150" s="11">
        <v>2</v>
      </c>
      <c r="S150" s="12">
        <v>22.22</v>
      </c>
      <c r="T150" s="13">
        <v>2</v>
      </c>
      <c r="U150" s="12">
        <v>22.22</v>
      </c>
      <c r="V150" s="11">
        <v>71.44</v>
      </c>
      <c r="W150" s="11">
        <v>7</v>
      </c>
      <c r="X150" s="11"/>
      <c r="Y150" s="11">
        <v>3.3</v>
      </c>
      <c r="Z150" s="11">
        <v>1.2</v>
      </c>
      <c r="AA150" s="11">
        <v>4765.1000000000004</v>
      </c>
      <c r="AB150" s="13">
        <v>4765100000</v>
      </c>
      <c r="AC150" s="5">
        <v>1.1995479908139046</v>
      </c>
      <c r="AD150">
        <v>12.66</v>
      </c>
      <c r="AE150">
        <v>6.4</v>
      </c>
      <c r="AF150">
        <v>12.66</v>
      </c>
      <c r="AG150" s="5">
        <v>18.427688641338989</v>
      </c>
      <c r="AH150">
        <v>0.52881578023726517</v>
      </c>
      <c r="AI150">
        <v>4.4235674006130523</v>
      </c>
      <c r="AJ150">
        <v>2818.42</v>
      </c>
      <c r="AK150">
        <v>2818420000</v>
      </c>
      <c r="AL150">
        <f t="shared" si="32"/>
        <v>1</v>
      </c>
      <c r="AM150">
        <f t="shared" si="33"/>
        <v>0</v>
      </c>
      <c r="AN150">
        <f t="shared" si="34"/>
        <v>0</v>
      </c>
      <c r="AO150">
        <v>19</v>
      </c>
      <c r="AP150" s="5">
        <v>1.2787536009528289</v>
      </c>
      <c r="AQ150">
        <v>1905232</v>
      </c>
      <c r="AT150">
        <v>619000</v>
      </c>
      <c r="AU150">
        <v>2524232</v>
      </c>
      <c r="CG150" s="13"/>
    </row>
    <row r="151" spans="1:85" x14ac:dyDescent="0.3">
      <c r="A151">
        <v>2012</v>
      </c>
      <c r="B151" t="s">
        <v>150</v>
      </c>
      <c r="C151">
        <v>0</v>
      </c>
      <c r="D151">
        <v>4</v>
      </c>
      <c r="E151">
        <v>4</v>
      </c>
      <c r="L151">
        <v>1</v>
      </c>
      <c r="M151">
        <v>1</v>
      </c>
      <c r="N151">
        <v>0</v>
      </c>
      <c r="O151" s="11">
        <v>13</v>
      </c>
      <c r="P151" s="11">
        <v>4</v>
      </c>
      <c r="Q151" s="12">
        <v>30.77</v>
      </c>
      <c r="R151" s="11">
        <v>2</v>
      </c>
      <c r="S151" s="12">
        <v>15.38</v>
      </c>
      <c r="T151" s="13">
        <v>7</v>
      </c>
      <c r="U151" s="12">
        <v>53.85</v>
      </c>
      <c r="V151" s="11">
        <v>72.459999999999994</v>
      </c>
      <c r="W151" s="11">
        <v>4</v>
      </c>
      <c r="X151" s="11"/>
      <c r="Y151" s="11">
        <v>9.36</v>
      </c>
      <c r="Z151" s="11">
        <v>1.92</v>
      </c>
      <c r="AA151" s="11">
        <v>152483</v>
      </c>
      <c r="AB151" s="13">
        <v>152483000000</v>
      </c>
      <c r="AC151" s="5">
        <v>1.9238427483494314</v>
      </c>
      <c r="AD151">
        <v>19.440000000000001</v>
      </c>
      <c r="AE151">
        <v>4.34</v>
      </c>
      <c r="AF151">
        <v>5.07</v>
      </c>
      <c r="AG151" s="5">
        <v>38.458897511769344</v>
      </c>
      <c r="AJ151">
        <v>37542.239999999998</v>
      </c>
      <c r="AK151">
        <v>37542240000</v>
      </c>
      <c r="AL151">
        <f t="shared" si="32"/>
        <v>0</v>
      </c>
      <c r="AM151">
        <f t="shared" si="33"/>
        <v>1</v>
      </c>
      <c r="AN151">
        <f t="shared" si="34"/>
        <v>0</v>
      </c>
      <c r="AO151">
        <v>14</v>
      </c>
      <c r="AP151" s="5">
        <v>1.1461280356782377</v>
      </c>
      <c r="AQ151">
        <v>83256100</v>
      </c>
      <c r="AR151" s="5">
        <v>4.5</v>
      </c>
      <c r="AT151">
        <v>10810001</v>
      </c>
      <c r="AU151">
        <v>94066101</v>
      </c>
      <c r="AW151">
        <v>61441.5</v>
      </c>
      <c r="AX151">
        <v>61441500000</v>
      </c>
      <c r="CG151" s="13"/>
    </row>
    <row r="152" spans="1:85" x14ac:dyDescent="0.3">
      <c r="A152">
        <v>2012</v>
      </c>
      <c r="B152" t="s">
        <v>151</v>
      </c>
      <c r="C152">
        <v>0</v>
      </c>
      <c r="D152">
        <v>6</v>
      </c>
      <c r="E152">
        <v>4</v>
      </c>
      <c r="F152">
        <v>11.5</v>
      </c>
      <c r="G152">
        <v>11500000</v>
      </c>
      <c r="H152">
        <v>9.6</v>
      </c>
      <c r="I152">
        <v>9600000</v>
      </c>
      <c r="J152">
        <f>F152-H152</f>
        <v>1.9000000000000004</v>
      </c>
      <c r="K152">
        <v>1900000.0000000005</v>
      </c>
      <c r="L152">
        <v>1</v>
      </c>
      <c r="M152">
        <v>0</v>
      </c>
      <c r="N152">
        <v>0</v>
      </c>
      <c r="O152" s="11">
        <v>10</v>
      </c>
      <c r="P152" s="11">
        <v>5</v>
      </c>
      <c r="Q152" s="12">
        <v>50</v>
      </c>
      <c r="R152" s="11">
        <v>2</v>
      </c>
      <c r="S152" s="12">
        <v>20</v>
      </c>
      <c r="T152" s="13">
        <v>3</v>
      </c>
      <c r="U152" s="12">
        <v>30</v>
      </c>
      <c r="V152" s="11">
        <v>67.55</v>
      </c>
      <c r="W152" s="11">
        <v>5</v>
      </c>
      <c r="X152" s="11">
        <v>19.3</v>
      </c>
      <c r="Y152" s="11">
        <v>15.27</v>
      </c>
      <c r="Z152" s="11">
        <v>4.21</v>
      </c>
      <c r="AA152" s="11">
        <v>108662</v>
      </c>
      <c r="AB152" s="13">
        <v>108662000000</v>
      </c>
      <c r="AC152" s="5">
        <v>4.2102295652301267</v>
      </c>
      <c r="AD152">
        <v>18.12</v>
      </c>
      <c r="AE152">
        <v>5.28</v>
      </c>
      <c r="AF152">
        <v>5.79</v>
      </c>
      <c r="AG152" s="5">
        <v>27.462682923852412</v>
      </c>
      <c r="AI152">
        <v>0.24098154496300694</v>
      </c>
      <c r="AJ152">
        <v>62102.23</v>
      </c>
      <c r="AK152">
        <v>62102230000</v>
      </c>
      <c r="AL152">
        <f t="shared" si="32"/>
        <v>0</v>
      </c>
      <c r="AM152">
        <f t="shared" si="33"/>
        <v>1</v>
      </c>
      <c r="AN152">
        <f t="shared" si="34"/>
        <v>0</v>
      </c>
      <c r="AO152">
        <v>102</v>
      </c>
      <c r="AP152" s="5">
        <v>2.0086001717619171</v>
      </c>
      <c r="AQ152">
        <v>1162500</v>
      </c>
      <c r="AT152">
        <v>1320000</v>
      </c>
      <c r="AU152">
        <v>2482500</v>
      </c>
      <c r="AW152">
        <v>36872.400000000001</v>
      </c>
      <c r="AX152">
        <v>36872400000</v>
      </c>
      <c r="CG152" s="13"/>
    </row>
    <row r="153" spans="1:85" x14ac:dyDescent="0.3">
      <c r="A153">
        <v>2012</v>
      </c>
      <c r="B153" t="s">
        <v>152</v>
      </c>
      <c r="C153">
        <v>0</v>
      </c>
      <c r="D153">
        <v>6</v>
      </c>
      <c r="E153">
        <v>4</v>
      </c>
      <c r="L153">
        <v>1</v>
      </c>
      <c r="M153">
        <v>1</v>
      </c>
      <c r="N153">
        <v>0</v>
      </c>
      <c r="O153" s="11">
        <v>23</v>
      </c>
      <c r="P153" s="11">
        <v>12</v>
      </c>
      <c r="Q153" s="12">
        <v>52.17</v>
      </c>
      <c r="R153" s="11">
        <v>4</v>
      </c>
      <c r="S153" s="12">
        <v>17.39</v>
      </c>
      <c r="T153" s="13">
        <v>7</v>
      </c>
      <c r="U153" s="12">
        <v>30.43</v>
      </c>
      <c r="V153" s="11"/>
      <c r="W153" s="11">
        <v>7</v>
      </c>
      <c r="X153" s="11"/>
      <c r="Y153" s="11">
        <v>16.75</v>
      </c>
      <c r="Z153" s="11">
        <v>8.67</v>
      </c>
      <c r="AA153" s="11">
        <v>305774</v>
      </c>
      <c r="AB153" s="13">
        <v>305774000000</v>
      </c>
      <c r="AC153" s="5">
        <v>8.6735473826680423</v>
      </c>
      <c r="AD153">
        <v>35.11</v>
      </c>
      <c r="AE153">
        <v>22.11</v>
      </c>
      <c r="AF153">
        <v>34.880000000000003</v>
      </c>
      <c r="AG153" s="5">
        <v>14.477873803952775</v>
      </c>
      <c r="AH153">
        <v>0.23796537977067023</v>
      </c>
      <c r="AI153">
        <v>1.9098101471294819</v>
      </c>
      <c r="AJ153">
        <v>1774000.47</v>
      </c>
      <c r="AK153">
        <v>1774000470000</v>
      </c>
      <c r="AL153">
        <f t="shared" si="32"/>
        <v>0</v>
      </c>
      <c r="AM153">
        <f t="shared" si="33"/>
        <v>0</v>
      </c>
      <c r="AN153">
        <f t="shared" si="34"/>
        <v>1</v>
      </c>
      <c r="AO153">
        <v>34</v>
      </c>
      <c r="AP153" s="5">
        <v>1.5314789170422551</v>
      </c>
      <c r="AQ153">
        <v>138903000</v>
      </c>
      <c r="AT153">
        <v>30454000</v>
      </c>
      <c r="AU153">
        <v>169357000</v>
      </c>
      <c r="AW153">
        <v>442248.5</v>
      </c>
      <c r="AX153">
        <v>442248500000</v>
      </c>
      <c r="CG153" s="13"/>
    </row>
    <row r="154" spans="1:85" x14ac:dyDescent="0.3">
      <c r="A154">
        <v>2012</v>
      </c>
      <c r="B154" t="s">
        <v>153</v>
      </c>
      <c r="C154">
        <v>0</v>
      </c>
      <c r="D154">
        <v>3</v>
      </c>
      <c r="E154">
        <v>10</v>
      </c>
      <c r="F154">
        <v>6.7</v>
      </c>
      <c r="G154">
        <v>6700000</v>
      </c>
      <c r="H154">
        <v>6.4</v>
      </c>
      <c r="I154">
        <v>6400000</v>
      </c>
      <c r="J154">
        <f>F154-H154</f>
        <v>0.29999999999999982</v>
      </c>
      <c r="K154">
        <v>299999.99999999983</v>
      </c>
      <c r="L154">
        <v>0</v>
      </c>
      <c r="M154">
        <v>0</v>
      </c>
      <c r="N154">
        <v>0</v>
      </c>
      <c r="O154" s="11">
        <v>8</v>
      </c>
      <c r="P154" s="11">
        <v>4</v>
      </c>
      <c r="Q154" s="12">
        <v>50</v>
      </c>
      <c r="R154" s="11">
        <v>1</v>
      </c>
      <c r="S154" s="12">
        <v>12.5</v>
      </c>
      <c r="T154" s="13">
        <v>3</v>
      </c>
      <c r="U154" s="12">
        <v>37.5</v>
      </c>
      <c r="V154" s="11">
        <v>69.569999999999993</v>
      </c>
      <c r="W154" s="11">
        <v>5</v>
      </c>
      <c r="X154" s="11"/>
      <c r="Y154" s="11">
        <v>0.86</v>
      </c>
      <c r="Z154" s="11">
        <v>0.55000000000000004</v>
      </c>
      <c r="AA154" s="11">
        <v>17346.8</v>
      </c>
      <c r="AB154" s="13">
        <v>17346800000</v>
      </c>
      <c r="AC154" s="5">
        <v>0.54907579939818818</v>
      </c>
      <c r="AD154">
        <v>3.94</v>
      </c>
      <c r="AE154">
        <v>0.91</v>
      </c>
      <c r="AF154">
        <v>1.51</v>
      </c>
      <c r="AG154" s="5">
        <v>19.125881449417033</v>
      </c>
      <c r="AJ154">
        <v>2092.9899999999998</v>
      </c>
      <c r="AK154">
        <v>2092989999.9999998</v>
      </c>
      <c r="AL154">
        <f t="shared" si="32"/>
        <v>1</v>
      </c>
      <c r="AM154">
        <f t="shared" si="33"/>
        <v>0</v>
      </c>
      <c r="AN154">
        <f t="shared" si="34"/>
        <v>0</v>
      </c>
      <c r="AO154">
        <v>62</v>
      </c>
      <c r="AP154" s="5">
        <v>1.7923916894982537</v>
      </c>
      <c r="AQ154">
        <v>14372800</v>
      </c>
      <c r="AU154">
        <v>8355800</v>
      </c>
      <c r="AV154">
        <v>69.569999999999993</v>
      </c>
      <c r="AW154">
        <v>16508.900000000001</v>
      </c>
      <c r="AX154">
        <v>16508900000.000002</v>
      </c>
      <c r="CG154" s="13"/>
    </row>
    <row r="155" spans="1:85" x14ac:dyDescent="0.3">
      <c r="A155">
        <v>2012</v>
      </c>
      <c r="B155" t="s">
        <v>154</v>
      </c>
      <c r="C155">
        <v>0</v>
      </c>
      <c r="D155">
        <v>4</v>
      </c>
      <c r="E155">
        <v>4</v>
      </c>
      <c r="F155">
        <v>12.5</v>
      </c>
      <c r="G155">
        <v>12500000</v>
      </c>
      <c r="H155">
        <v>10.6</v>
      </c>
      <c r="I155">
        <v>10600000</v>
      </c>
      <c r="J155">
        <f>F155-H155</f>
        <v>1.9000000000000004</v>
      </c>
      <c r="K155">
        <v>1900000.0000000005</v>
      </c>
      <c r="L155">
        <v>1</v>
      </c>
      <c r="M155">
        <v>0</v>
      </c>
      <c r="N155">
        <v>0</v>
      </c>
      <c r="O155" s="11">
        <v>13</v>
      </c>
      <c r="P155" s="11">
        <v>9</v>
      </c>
      <c r="Q155" s="12">
        <v>69.23</v>
      </c>
      <c r="R155" s="11">
        <v>2</v>
      </c>
      <c r="S155" s="12">
        <v>15.38</v>
      </c>
      <c r="T155" s="13">
        <v>2</v>
      </c>
      <c r="U155" s="12">
        <v>15.38</v>
      </c>
      <c r="V155" s="11">
        <v>25.77</v>
      </c>
      <c r="W155" s="11">
        <v>5</v>
      </c>
      <c r="X155" s="11">
        <v>67.59</v>
      </c>
      <c r="Y155" s="11">
        <v>5.01</v>
      </c>
      <c r="Z155" s="11">
        <v>0.91</v>
      </c>
      <c r="AA155" s="11">
        <v>87016.4</v>
      </c>
      <c r="AB155" s="13">
        <v>87016400000</v>
      </c>
      <c r="AC155" s="5">
        <v>0.90860912843795472</v>
      </c>
      <c r="AD155">
        <v>7.58</v>
      </c>
      <c r="AE155">
        <v>3.29</v>
      </c>
      <c r="AF155">
        <v>4.13</v>
      </c>
      <c r="AG155" s="5">
        <v>26.763601268306243</v>
      </c>
      <c r="AH155">
        <v>2.6339822158135063E-2</v>
      </c>
      <c r="AI155">
        <v>0.74828166306176391</v>
      </c>
      <c r="AJ155">
        <v>34235.06</v>
      </c>
      <c r="AK155">
        <v>34235059999.999996</v>
      </c>
      <c r="AL155">
        <f t="shared" si="32"/>
        <v>0</v>
      </c>
      <c r="AM155">
        <f t="shared" si="33"/>
        <v>1</v>
      </c>
      <c r="AN155">
        <f t="shared" si="34"/>
        <v>0</v>
      </c>
      <c r="AO155">
        <v>66</v>
      </c>
      <c r="AP155" s="5">
        <v>1.8195439355418683</v>
      </c>
      <c r="AQ155">
        <v>188074000</v>
      </c>
      <c r="AT155">
        <v>1380000</v>
      </c>
      <c r="AU155">
        <v>189454000</v>
      </c>
      <c r="AW155">
        <v>58433.599999999999</v>
      </c>
      <c r="AX155">
        <v>58433600000</v>
      </c>
      <c r="CG155" s="13"/>
    </row>
    <row r="156" spans="1:85" x14ac:dyDescent="0.3">
      <c r="A156">
        <v>2012</v>
      </c>
      <c r="B156" t="s">
        <v>155</v>
      </c>
      <c r="C156">
        <v>1</v>
      </c>
      <c r="D156">
        <v>3</v>
      </c>
      <c r="E156">
        <v>4</v>
      </c>
      <c r="F156">
        <v>62.7</v>
      </c>
      <c r="G156">
        <v>62700000</v>
      </c>
      <c r="H156">
        <v>53</v>
      </c>
      <c r="I156">
        <v>53000000</v>
      </c>
      <c r="J156">
        <f>F156-H156</f>
        <v>9.7000000000000028</v>
      </c>
      <c r="K156">
        <v>9700000.0000000037</v>
      </c>
      <c r="L156">
        <v>1</v>
      </c>
      <c r="M156">
        <v>1</v>
      </c>
      <c r="N156">
        <v>0</v>
      </c>
      <c r="O156" s="11">
        <v>13</v>
      </c>
      <c r="P156" s="11">
        <v>6</v>
      </c>
      <c r="Q156" s="12">
        <v>46.15</v>
      </c>
      <c r="R156" s="11">
        <v>4</v>
      </c>
      <c r="S156" s="12">
        <v>30.77</v>
      </c>
      <c r="T156" s="13">
        <v>3</v>
      </c>
      <c r="U156" s="12">
        <v>23.08</v>
      </c>
      <c r="V156" s="11">
        <v>33.58</v>
      </c>
      <c r="W156" s="11">
        <v>4</v>
      </c>
      <c r="X156" s="11"/>
      <c r="Y156" s="11">
        <v>0.71</v>
      </c>
      <c r="Z156" s="11">
        <v>1.52</v>
      </c>
      <c r="AA156" s="11">
        <v>94547.5</v>
      </c>
      <c r="AB156" s="13">
        <v>94547500000</v>
      </c>
      <c r="AC156" s="5">
        <v>1.5191987733474179</v>
      </c>
      <c r="AD156">
        <v>0.75</v>
      </c>
      <c r="AE156">
        <v>0.27</v>
      </c>
      <c r="AF156">
        <v>0.34</v>
      </c>
      <c r="AG156" s="5">
        <v>20.298902695923438</v>
      </c>
      <c r="AI156">
        <v>3.2394178050367066</v>
      </c>
      <c r="AJ156">
        <v>48378.42</v>
      </c>
      <c r="AK156">
        <v>48378420000</v>
      </c>
      <c r="AL156">
        <f t="shared" si="32"/>
        <v>0</v>
      </c>
      <c r="AM156">
        <f t="shared" si="33"/>
        <v>1</v>
      </c>
      <c r="AN156">
        <f t="shared" si="34"/>
        <v>0</v>
      </c>
      <c r="AO156">
        <v>110</v>
      </c>
      <c r="AP156" s="5">
        <v>2.0413926851582249</v>
      </c>
      <c r="AQ156">
        <v>125916552</v>
      </c>
      <c r="AR156" s="5">
        <v>0</v>
      </c>
      <c r="AT156">
        <v>18460000</v>
      </c>
      <c r="AU156">
        <v>144376552</v>
      </c>
      <c r="AW156">
        <v>37433.599999999999</v>
      </c>
      <c r="AX156">
        <v>37433600000</v>
      </c>
      <c r="CG156" s="13"/>
    </row>
    <row r="157" spans="1:85" x14ac:dyDescent="0.3">
      <c r="A157">
        <v>2012</v>
      </c>
      <c r="B157" t="s">
        <v>156</v>
      </c>
      <c r="C157">
        <v>0</v>
      </c>
      <c r="D157">
        <v>5</v>
      </c>
      <c r="E157">
        <v>6</v>
      </c>
      <c r="L157">
        <v>0</v>
      </c>
      <c r="M157">
        <v>0</v>
      </c>
      <c r="N157">
        <v>0</v>
      </c>
      <c r="O157" s="11">
        <v>14</v>
      </c>
      <c r="P157" s="11">
        <v>6</v>
      </c>
      <c r="Q157" s="12">
        <v>42.86</v>
      </c>
      <c r="R157" s="11">
        <v>4</v>
      </c>
      <c r="S157" s="12">
        <v>28.57</v>
      </c>
      <c r="T157" s="13">
        <v>4</v>
      </c>
      <c r="U157" s="12">
        <v>28.57</v>
      </c>
      <c r="V157" s="11">
        <v>54.07</v>
      </c>
      <c r="W157" s="11">
        <v>5</v>
      </c>
      <c r="X157" s="11">
        <v>0</v>
      </c>
      <c r="Y157" s="11">
        <v>-2.06</v>
      </c>
      <c r="Z157" s="11">
        <v>0.72</v>
      </c>
      <c r="AA157" s="11">
        <v>7195.6</v>
      </c>
      <c r="AB157" s="13">
        <v>7195600000</v>
      </c>
      <c r="AC157" s="5">
        <v>0.71740059813889778</v>
      </c>
      <c r="AD157">
        <v>-44.96</v>
      </c>
      <c r="AE157">
        <v>-2.9</v>
      </c>
      <c r="AF157">
        <v>-4.1399999999999997</v>
      </c>
      <c r="AG157" s="5">
        <v>11.049047258719135</v>
      </c>
      <c r="AJ157">
        <v>232.4</v>
      </c>
      <c r="AK157">
        <v>232400000</v>
      </c>
      <c r="AL157">
        <f t="shared" si="32"/>
        <v>1</v>
      </c>
      <c r="AM157">
        <f t="shared" si="33"/>
        <v>0</v>
      </c>
      <c r="AN157">
        <f t="shared" si="34"/>
        <v>0</v>
      </c>
      <c r="AO157">
        <v>24</v>
      </c>
      <c r="AP157" s="5">
        <v>1.3802112417116059</v>
      </c>
      <c r="AQ157">
        <v>9116300</v>
      </c>
      <c r="AT157">
        <v>220000</v>
      </c>
      <c r="AU157">
        <v>9336300</v>
      </c>
      <c r="AW157">
        <v>12167.3</v>
      </c>
      <c r="AX157">
        <v>12167300000</v>
      </c>
      <c r="CG157" s="13"/>
    </row>
    <row r="158" spans="1:85" x14ac:dyDescent="0.3">
      <c r="A158">
        <v>2012</v>
      </c>
      <c r="B158" t="s">
        <v>157</v>
      </c>
      <c r="C158">
        <v>0</v>
      </c>
      <c r="D158">
        <v>6</v>
      </c>
      <c r="E158">
        <v>5</v>
      </c>
      <c r="L158">
        <v>1</v>
      </c>
      <c r="M158">
        <v>0</v>
      </c>
      <c r="N158">
        <v>0</v>
      </c>
      <c r="O158" s="11">
        <v>11</v>
      </c>
      <c r="P158" s="11">
        <v>7</v>
      </c>
      <c r="Q158" s="12">
        <v>63.64</v>
      </c>
      <c r="R158" s="11">
        <v>3</v>
      </c>
      <c r="S158" s="12">
        <v>27.27</v>
      </c>
      <c r="T158" s="13">
        <v>1</v>
      </c>
      <c r="U158" s="12">
        <v>9.09</v>
      </c>
      <c r="V158" s="11">
        <v>59.19</v>
      </c>
      <c r="W158" s="11">
        <v>7</v>
      </c>
      <c r="X158" s="11"/>
      <c r="Y158" s="11">
        <v>8.0299999999999994</v>
      </c>
      <c r="Z158" s="11">
        <v>1.3</v>
      </c>
      <c r="AA158" s="11">
        <v>6548.7</v>
      </c>
      <c r="AB158" s="13">
        <v>6548700000</v>
      </c>
      <c r="AC158" s="5">
        <v>1.2974332703995943</v>
      </c>
      <c r="AD158">
        <v>12.71</v>
      </c>
      <c r="AE158">
        <v>7.6</v>
      </c>
      <c r="AF158">
        <v>9.84</v>
      </c>
      <c r="AG158" s="5">
        <v>17.605315122593375</v>
      </c>
      <c r="AH158">
        <v>1.8889374726716222</v>
      </c>
      <c r="AI158">
        <v>3.6064713598600786</v>
      </c>
      <c r="AJ158">
        <v>4982.26</v>
      </c>
      <c r="AK158">
        <v>4982260000</v>
      </c>
      <c r="AL158">
        <f t="shared" si="32"/>
        <v>1</v>
      </c>
      <c r="AM158">
        <f t="shared" si="33"/>
        <v>0</v>
      </c>
      <c r="AN158">
        <f t="shared" si="34"/>
        <v>0</v>
      </c>
      <c r="AO158">
        <v>65</v>
      </c>
      <c r="AP158" s="5">
        <v>1.8129133566428552</v>
      </c>
      <c r="AQ158">
        <v>32597815</v>
      </c>
      <c r="AT158">
        <v>335000</v>
      </c>
      <c r="AU158">
        <v>32932815</v>
      </c>
      <c r="AW158">
        <v>6411.8</v>
      </c>
      <c r="AX158">
        <v>6411800000</v>
      </c>
      <c r="CG158" s="13"/>
    </row>
    <row r="159" spans="1:85" x14ac:dyDescent="0.3">
      <c r="A159">
        <v>2012</v>
      </c>
      <c r="B159" t="s">
        <v>158</v>
      </c>
      <c r="C159">
        <v>1</v>
      </c>
      <c r="H159">
        <v>0</v>
      </c>
      <c r="M159">
        <v>0</v>
      </c>
      <c r="N159">
        <v>0</v>
      </c>
      <c r="O159" s="11"/>
      <c r="P159" s="11"/>
      <c r="Q159" s="12"/>
      <c r="R159" s="11"/>
      <c r="S159" s="12"/>
      <c r="T159" s="13"/>
      <c r="U159" s="12"/>
      <c r="V159" s="11"/>
      <c r="W159" s="11"/>
      <c r="X159" s="11"/>
      <c r="Y159" s="11"/>
      <c r="Z159" s="11"/>
      <c r="AA159" s="11"/>
      <c r="AB159" s="13"/>
      <c r="AG159" s="5"/>
      <c r="AO159">
        <v>2</v>
      </c>
      <c r="AP159" s="5">
        <v>0.30102999566398114</v>
      </c>
      <c r="CG159" s="13"/>
    </row>
    <row r="160" spans="1:85" x14ac:dyDescent="0.3">
      <c r="A160">
        <v>2012</v>
      </c>
      <c r="B160" t="s">
        <v>159</v>
      </c>
      <c r="C160">
        <v>1</v>
      </c>
      <c r="D160">
        <v>6</v>
      </c>
      <c r="E160">
        <v>4</v>
      </c>
      <c r="F160">
        <v>30</v>
      </c>
      <c r="G160">
        <v>30000000</v>
      </c>
      <c r="H160">
        <v>30</v>
      </c>
      <c r="I160">
        <v>30000000</v>
      </c>
      <c r="J160">
        <f>F160-H160</f>
        <v>0</v>
      </c>
      <c r="L160">
        <v>1</v>
      </c>
      <c r="M160">
        <v>0</v>
      </c>
      <c r="N160">
        <v>1</v>
      </c>
      <c r="O160" s="11">
        <v>20</v>
      </c>
      <c r="P160" s="11">
        <v>9</v>
      </c>
      <c r="Q160" s="12">
        <v>45</v>
      </c>
      <c r="R160" s="11">
        <v>6</v>
      </c>
      <c r="S160" s="12">
        <v>30</v>
      </c>
      <c r="T160" s="13">
        <v>5</v>
      </c>
      <c r="U160" s="12">
        <v>25</v>
      </c>
      <c r="V160" s="11">
        <v>16.04</v>
      </c>
      <c r="W160" s="11">
        <v>6</v>
      </c>
      <c r="X160" s="11"/>
      <c r="Y160" s="11">
        <v>23.38</v>
      </c>
      <c r="Z160" s="11">
        <v>5.45</v>
      </c>
      <c r="AA160" s="11">
        <v>387120</v>
      </c>
      <c r="AB160" s="13">
        <v>387120000000</v>
      </c>
      <c r="AC160" s="5">
        <v>5.4478931000891579</v>
      </c>
      <c r="AD160">
        <v>29.08</v>
      </c>
      <c r="AE160">
        <v>23.72</v>
      </c>
      <c r="AF160">
        <v>29.08</v>
      </c>
      <c r="AG160" s="5">
        <v>22.664630377077195</v>
      </c>
      <c r="AH160">
        <v>2.0039129661469142</v>
      </c>
      <c r="AI160">
        <v>1.7786209758700423E-2</v>
      </c>
      <c r="AJ160">
        <v>1645915.45</v>
      </c>
      <c r="AK160">
        <v>1645915450000</v>
      </c>
      <c r="AL160">
        <f>IF(AJ160&lt;29957,1,0)</f>
        <v>0</v>
      </c>
      <c r="AM160">
        <f>IF(AND(AJ160&gt;29957,AJ160&lt;96525),1,0)</f>
        <v>0</v>
      </c>
      <c r="AN160">
        <f>IF(AJ160&gt;96525,1,0)</f>
        <v>1</v>
      </c>
      <c r="AO160">
        <v>31</v>
      </c>
      <c r="AP160" s="5">
        <v>1.4913616938342726</v>
      </c>
      <c r="AQ160">
        <v>161300000</v>
      </c>
      <c r="AR160" s="5">
        <v>15</v>
      </c>
      <c r="AS160">
        <v>8400000</v>
      </c>
      <c r="AT160">
        <v>91500000</v>
      </c>
      <c r="AU160">
        <v>252800000</v>
      </c>
      <c r="AW160">
        <v>403520</v>
      </c>
      <c r="AX160">
        <v>403520000000</v>
      </c>
      <c r="CG160" s="13"/>
    </row>
    <row r="161" spans="1:85" x14ac:dyDescent="0.3">
      <c r="A161">
        <v>2012</v>
      </c>
      <c r="B161" t="s">
        <v>160</v>
      </c>
      <c r="C161">
        <v>1</v>
      </c>
      <c r="D161">
        <v>4</v>
      </c>
      <c r="E161">
        <v>4</v>
      </c>
      <c r="L161">
        <v>1</v>
      </c>
      <c r="M161">
        <v>0</v>
      </c>
      <c r="N161">
        <v>0</v>
      </c>
      <c r="O161" s="11">
        <v>8</v>
      </c>
      <c r="P161" s="11">
        <v>3</v>
      </c>
      <c r="Q161" s="12">
        <v>37.5</v>
      </c>
      <c r="R161" s="11">
        <v>0</v>
      </c>
      <c r="S161" s="12">
        <v>0</v>
      </c>
      <c r="T161" s="13">
        <v>5</v>
      </c>
      <c r="U161" s="12">
        <v>62.5</v>
      </c>
      <c r="V161" s="11">
        <v>66.569999999999993</v>
      </c>
      <c r="W161" s="11">
        <v>7</v>
      </c>
      <c r="X161" s="11"/>
      <c r="Y161" s="11">
        <v>1.75</v>
      </c>
      <c r="Z161" s="11">
        <v>0.93</v>
      </c>
      <c r="AA161" s="11">
        <v>7411</v>
      </c>
      <c r="AB161" s="13">
        <v>7411000000</v>
      </c>
      <c r="AC161" s="5">
        <v>0.93259109881271807</v>
      </c>
      <c r="AD161">
        <v>3.16</v>
      </c>
      <c r="AE161">
        <v>1.5</v>
      </c>
      <c r="AF161">
        <v>1.8</v>
      </c>
      <c r="AG161" s="5">
        <v>74.140584915341208</v>
      </c>
      <c r="AI161">
        <v>0.54275346586856055</v>
      </c>
      <c r="AJ161">
        <v>3159.77</v>
      </c>
      <c r="AK161">
        <v>3159770000</v>
      </c>
      <c r="AL161">
        <f>IF(AJ161&lt;29957,1,0)</f>
        <v>1</v>
      </c>
      <c r="AM161">
        <f>IF(AND(AJ161&gt;29957,AJ161&lt;96525),1,0)</f>
        <v>0</v>
      </c>
      <c r="AN161">
        <f>IF(AJ161&gt;96525,1,0)</f>
        <v>0</v>
      </c>
      <c r="AO161">
        <v>13</v>
      </c>
      <c r="AP161" s="5">
        <v>1.1139433523068367</v>
      </c>
      <c r="AR161" s="5">
        <v>2</v>
      </c>
      <c r="AT161">
        <v>355000</v>
      </c>
      <c r="AU161">
        <v>355000</v>
      </c>
      <c r="AW161">
        <v>6448.6</v>
      </c>
      <c r="AX161">
        <v>6448600000</v>
      </c>
      <c r="CG161" s="13"/>
    </row>
    <row r="162" spans="1:85" x14ac:dyDescent="0.3">
      <c r="A162">
        <v>2012</v>
      </c>
      <c r="B162" t="s">
        <v>161</v>
      </c>
      <c r="C162">
        <v>1</v>
      </c>
      <c r="M162">
        <v>0</v>
      </c>
      <c r="N162">
        <v>0</v>
      </c>
      <c r="O162" s="11"/>
      <c r="P162" s="11"/>
      <c r="Q162" s="12"/>
      <c r="R162" s="11"/>
      <c r="S162" s="12"/>
      <c r="T162" s="13"/>
      <c r="U162" s="12"/>
      <c r="V162" s="11"/>
      <c r="W162" s="11"/>
      <c r="X162" s="11"/>
      <c r="Y162" s="11"/>
      <c r="Z162" s="11"/>
      <c r="AA162" s="11"/>
      <c r="AB162" s="13"/>
      <c r="AG162" s="5"/>
      <c r="AO162">
        <v>1</v>
      </c>
      <c r="AP162" s="5">
        <v>0</v>
      </c>
      <c r="CG162" s="13"/>
    </row>
    <row r="163" spans="1:85" x14ac:dyDescent="0.3">
      <c r="A163">
        <v>2012</v>
      </c>
      <c r="B163" t="s">
        <v>162</v>
      </c>
      <c r="C163">
        <v>1</v>
      </c>
      <c r="F163">
        <v>5.7</v>
      </c>
      <c r="G163">
        <v>5700000</v>
      </c>
      <c r="H163">
        <v>3.5</v>
      </c>
      <c r="I163">
        <v>3500000</v>
      </c>
      <c r="J163">
        <f>F163-H163</f>
        <v>2.2000000000000002</v>
      </c>
      <c r="K163">
        <v>2200000</v>
      </c>
      <c r="M163">
        <v>0</v>
      </c>
      <c r="N163">
        <v>0</v>
      </c>
      <c r="O163" s="11"/>
      <c r="P163" s="11"/>
      <c r="Q163" s="12"/>
      <c r="R163" s="11"/>
      <c r="S163" s="12"/>
      <c r="T163" s="13"/>
      <c r="U163" s="12"/>
      <c r="V163" s="11"/>
      <c r="W163" s="11"/>
      <c r="X163" s="11"/>
      <c r="Y163" s="11"/>
      <c r="Z163" s="11"/>
      <c r="AA163" s="11"/>
      <c r="AB163" s="13"/>
      <c r="AG163" s="5"/>
      <c r="AO163">
        <v>8</v>
      </c>
      <c r="AP163" s="5">
        <v>0.90308998699194343</v>
      </c>
      <c r="CG163" s="13"/>
    </row>
    <row r="164" spans="1:85" x14ac:dyDescent="0.3">
      <c r="A164">
        <v>2012</v>
      </c>
      <c r="B164" t="s">
        <v>163</v>
      </c>
      <c r="C164">
        <v>0</v>
      </c>
      <c r="D164">
        <v>4</v>
      </c>
      <c r="E164">
        <v>5</v>
      </c>
      <c r="F164">
        <v>4.0999999999999996</v>
      </c>
      <c r="G164">
        <v>4099999.9999999995</v>
      </c>
      <c r="H164">
        <v>4.0999999999999996</v>
      </c>
      <c r="I164">
        <v>4099999.9999999995</v>
      </c>
      <c r="J164">
        <f>F164-H164</f>
        <v>0</v>
      </c>
      <c r="L164">
        <v>1</v>
      </c>
      <c r="M164">
        <v>0</v>
      </c>
      <c r="N164">
        <v>0</v>
      </c>
      <c r="O164" s="11">
        <v>10</v>
      </c>
      <c r="P164" s="11">
        <v>4</v>
      </c>
      <c r="Q164" s="12">
        <v>40</v>
      </c>
      <c r="R164" s="11">
        <v>4</v>
      </c>
      <c r="S164" s="12">
        <v>40</v>
      </c>
      <c r="T164" s="13">
        <v>2</v>
      </c>
      <c r="U164" s="12">
        <v>20</v>
      </c>
      <c r="V164" s="11">
        <v>46.01</v>
      </c>
      <c r="W164" s="11">
        <v>7</v>
      </c>
      <c r="X164" s="11">
        <v>12.99</v>
      </c>
      <c r="Y164" s="11">
        <v>11.4</v>
      </c>
      <c r="Z164" s="11">
        <v>3.35</v>
      </c>
      <c r="AA164" s="11">
        <v>23324.3</v>
      </c>
      <c r="AB164" s="13">
        <v>23324300000</v>
      </c>
      <c r="AC164" s="5">
        <v>3.352335237020549</v>
      </c>
      <c r="AD164">
        <v>23.97</v>
      </c>
      <c r="AE164">
        <v>13</v>
      </c>
      <c r="AF164">
        <v>16.079999999999998</v>
      </c>
      <c r="AG164" s="5">
        <v>23.821906285901857</v>
      </c>
      <c r="AH164">
        <v>2.7478740633659591</v>
      </c>
      <c r="AJ164">
        <v>42177.43</v>
      </c>
      <c r="AK164">
        <v>42177430000</v>
      </c>
      <c r="AL164">
        <f t="shared" ref="AL164:AL178" si="35">IF(AJ164&lt;29957,1,0)</f>
        <v>0</v>
      </c>
      <c r="AM164">
        <f t="shared" ref="AM164:AM178" si="36">IF(AND(AJ164&gt;29957,AJ164&lt;96525),1,0)</f>
        <v>1</v>
      </c>
      <c r="AN164">
        <f t="shared" ref="AN164:AN178" si="37">IF(AJ164&gt;96525,1,0)</f>
        <v>0</v>
      </c>
      <c r="AO164">
        <v>63</v>
      </c>
      <c r="AP164" s="5">
        <v>1.7993405494535815</v>
      </c>
      <c r="AQ164">
        <v>139451554</v>
      </c>
      <c r="AR164" s="5">
        <v>1</v>
      </c>
      <c r="AT164">
        <v>707000</v>
      </c>
      <c r="AU164">
        <v>140158554</v>
      </c>
      <c r="AW164">
        <v>28633.599999999999</v>
      </c>
      <c r="AX164">
        <v>28633600000</v>
      </c>
      <c r="CG164" s="13"/>
    </row>
    <row r="165" spans="1:85" x14ac:dyDescent="0.3">
      <c r="A165">
        <v>2012</v>
      </c>
      <c r="B165" t="s">
        <v>164</v>
      </c>
      <c r="C165">
        <v>0</v>
      </c>
      <c r="D165">
        <v>6</v>
      </c>
      <c r="E165">
        <v>4</v>
      </c>
      <c r="F165">
        <v>5.7</v>
      </c>
      <c r="G165">
        <v>5700000</v>
      </c>
      <c r="H165">
        <v>3.4</v>
      </c>
      <c r="I165">
        <v>3400000</v>
      </c>
      <c r="J165">
        <f>F165-H165</f>
        <v>2.3000000000000003</v>
      </c>
      <c r="K165">
        <v>2300000.0000000005</v>
      </c>
      <c r="L165">
        <v>1</v>
      </c>
      <c r="M165">
        <v>0</v>
      </c>
      <c r="N165">
        <v>0</v>
      </c>
      <c r="O165" s="11">
        <v>15</v>
      </c>
      <c r="P165" s="11">
        <v>7</v>
      </c>
      <c r="Q165" s="12">
        <v>46.67</v>
      </c>
      <c r="R165" s="11">
        <v>6</v>
      </c>
      <c r="S165" s="12">
        <v>40</v>
      </c>
      <c r="T165" s="13">
        <v>2</v>
      </c>
      <c r="U165" s="12">
        <v>13.33</v>
      </c>
      <c r="V165" s="11">
        <v>55.87</v>
      </c>
      <c r="W165" s="11">
        <v>6</v>
      </c>
      <c r="X165" s="11"/>
      <c r="Y165" s="11">
        <v>-10.02</v>
      </c>
      <c r="Z165" s="11">
        <v>0.38</v>
      </c>
      <c r="AA165" s="11">
        <v>12021.9</v>
      </c>
      <c r="AB165" s="13">
        <v>12021900000</v>
      </c>
      <c r="AC165" s="5">
        <v>0.38311804726279675</v>
      </c>
      <c r="AD165">
        <v>-10.19</v>
      </c>
      <c r="AE165">
        <v>-7.66</v>
      </c>
      <c r="AF165">
        <v>-8.9</v>
      </c>
      <c r="AG165" s="5">
        <v>-11.445749534294855</v>
      </c>
      <c r="AH165">
        <v>1.9209452310172823</v>
      </c>
      <c r="AJ165">
        <v>5167.1499999999996</v>
      </c>
      <c r="AK165">
        <v>5167150000</v>
      </c>
      <c r="AL165">
        <f t="shared" si="35"/>
        <v>1</v>
      </c>
      <c r="AM165">
        <f t="shared" si="36"/>
        <v>0</v>
      </c>
      <c r="AN165">
        <f t="shared" si="37"/>
        <v>0</v>
      </c>
      <c r="AO165">
        <v>36</v>
      </c>
      <c r="AP165" s="5">
        <v>1.556302500767287</v>
      </c>
      <c r="AQ165">
        <v>69262000</v>
      </c>
      <c r="AR165" s="5">
        <v>7</v>
      </c>
      <c r="AT165">
        <v>1165000</v>
      </c>
      <c r="AU165">
        <v>70427000</v>
      </c>
      <c r="AV165">
        <v>0.46</v>
      </c>
      <c r="AW165">
        <v>8669.9</v>
      </c>
      <c r="AX165">
        <v>8669900000</v>
      </c>
      <c r="CG165" s="13"/>
    </row>
    <row r="166" spans="1:85" x14ac:dyDescent="0.3">
      <c r="A166">
        <v>2012</v>
      </c>
      <c r="B166" t="s">
        <v>165</v>
      </c>
      <c r="C166">
        <v>0</v>
      </c>
      <c r="D166">
        <v>5</v>
      </c>
      <c r="E166">
        <v>4</v>
      </c>
      <c r="M166">
        <v>0</v>
      </c>
      <c r="N166">
        <v>0</v>
      </c>
      <c r="O166" s="11">
        <v>11</v>
      </c>
      <c r="P166" s="11">
        <v>8</v>
      </c>
      <c r="Q166" s="12">
        <v>72.73</v>
      </c>
      <c r="R166" s="11">
        <v>1</v>
      </c>
      <c r="S166" s="12">
        <v>9.09</v>
      </c>
      <c r="T166" s="13">
        <v>2</v>
      </c>
      <c r="U166" s="12">
        <v>18.18</v>
      </c>
      <c r="V166" s="11">
        <v>66.569999999999993</v>
      </c>
      <c r="W166" s="11">
        <v>4</v>
      </c>
      <c r="X166" s="11"/>
      <c r="Y166" s="11">
        <v>6.9</v>
      </c>
      <c r="Z166" s="11">
        <v>0.91</v>
      </c>
      <c r="AA166" s="11">
        <v>36046.699999999997</v>
      </c>
      <c r="AB166" s="13">
        <v>36046700000</v>
      </c>
      <c r="AC166" s="5">
        <v>0.90696897129642073</v>
      </c>
      <c r="AD166">
        <v>16.8</v>
      </c>
      <c r="AE166">
        <v>6.21</v>
      </c>
      <c r="AF166">
        <v>8.19</v>
      </c>
      <c r="AG166" s="5">
        <v>20.631054779698964</v>
      </c>
      <c r="AI166">
        <v>1.2834054224398557</v>
      </c>
      <c r="AJ166">
        <v>11275.77</v>
      </c>
      <c r="AK166">
        <v>11275770000</v>
      </c>
      <c r="AL166">
        <f t="shared" si="35"/>
        <v>1</v>
      </c>
      <c r="AM166">
        <f t="shared" si="36"/>
        <v>0</v>
      </c>
      <c r="AN166">
        <f t="shared" si="37"/>
        <v>0</v>
      </c>
      <c r="AO166">
        <v>18</v>
      </c>
      <c r="AP166" s="5">
        <v>1.2552725051033058</v>
      </c>
      <c r="AW166">
        <v>33447.1</v>
      </c>
      <c r="AX166">
        <v>33447100000</v>
      </c>
      <c r="CG166" s="13"/>
    </row>
    <row r="167" spans="1:85" x14ac:dyDescent="0.3">
      <c r="A167">
        <v>2012</v>
      </c>
      <c r="B167" t="s">
        <v>166</v>
      </c>
      <c r="C167">
        <v>0</v>
      </c>
      <c r="D167">
        <v>4</v>
      </c>
      <c r="E167">
        <v>4</v>
      </c>
      <c r="F167">
        <v>1.7</v>
      </c>
      <c r="G167">
        <v>1700000</v>
      </c>
      <c r="H167">
        <v>0.8</v>
      </c>
      <c r="I167">
        <v>800000</v>
      </c>
      <c r="J167">
        <f>F167-H167</f>
        <v>0.89999999999999991</v>
      </c>
      <c r="K167">
        <v>899999.99999999988</v>
      </c>
      <c r="L167">
        <v>1</v>
      </c>
      <c r="M167">
        <v>0</v>
      </c>
      <c r="N167">
        <v>0</v>
      </c>
      <c r="O167" s="11">
        <v>14</v>
      </c>
      <c r="P167" s="11">
        <v>7</v>
      </c>
      <c r="Q167" s="12">
        <v>50</v>
      </c>
      <c r="R167" s="11">
        <v>4</v>
      </c>
      <c r="S167" s="12">
        <v>28.57</v>
      </c>
      <c r="T167" s="13">
        <v>3</v>
      </c>
      <c r="U167" s="12">
        <v>21.43</v>
      </c>
      <c r="V167" s="11">
        <v>44.19</v>
      </c>
      <c r="W167" s="11">
        <v>4</v>
      </c>
      <c r="X167" s="11"/>
      <c r="Y167" s="11">
        <v>8</v>
      </c>
      <c r="Z167" s="11">
        <v>0.72</v>
      </c>
      <c r="AA167" s="11">
        <v>28147.200000000001</v>
      </c>
      <c r="AB167" s="13">
        <v>28147200000</v>
      </c>
      <c r="AC167" s="5">
        <v>0.72050732567450626</v>
      </c>
      <c r="AD167">
        <v>14.84</v>
      </c>
      <c r="AE167">
        <v>6.1</v>
      </c>
      <c r="AF167">
        <v>7.55</v>
      </c>
      <c r="AG167" s="5">
        <v>28.587604489292968</v>
      </c>
      <c r="AH167">
        <v>1.6575587267877029E-2</v>
      </c>
      <c r="AJ167">
        <v>7995.7</v>
      </c>
      <c r="AK167">
        <v>7995700000</v>
      </c>
      <c r="AL167">
        <f t="shared" si="35"/>
        <v>1</v>
      </c>
      <c r="AM167">
        <f t="shared" si="36"/>
        <v>0</v>
      </c>
      <c r="AN167">
        <f t="shared" si="37"/>
        <v>0</v>
      </c>
      <c r="AO167">
        <v>74</v>
      </c>
      <c r="AP167" s="5">
        <v>1.8692317197309762</v>
      </c>
      <c r="AQ167">
        <v>152961000</v>
      </c>
      <c r="AT167">
        <v>14550000</v>
      </c>
      <c r="AU167">
        <v>167511000</v>
      </c>
      <c r="AW167">
        <v>23002.5</v>
      </c>
      <c r="AX167">
        <v>23002500000</v>
      </c>
      <c r="CG167" s="13"/>
    </row>
    <row r="168" spans="1:85" x14ac:dyDescent="0.3">
      <c r="A168">
        <v>2012</v>
      </c>
      <c r="B168" t="s">
        <v>167</v>
      </c>
      <c r="C168">
        <v>0</v>
      </c>
      <c r="D168">
        <v>4</v>
      </c>
      <c r="E168">
        <v>4</v>
      </c>
      <c r="L168">
        <v>1</v>
      </c>
      <c r="M168">
        <v>0</v>
      </c>
      <c r="N168">
        <v>0</v>
      </c>
      <c r="O168" s="11">
        <v>14</v>
      </c>
      <c r="P168" s="11">
        <v>7</v>
      </c>
      <c r="Q168" s="12">
        <v>50</v>
      </c>
      <c r="R168" s="11">
        <v>5</v>
      </c>
      <c r="S168" s="12">
        <v>35.71</v>
      </c>
      <c r="T168" s="13">
        <v>2</v>
      </c>
      <c r="U168" s="12">
        <v>14.29</v>
      </c>
      <c r="V168" s="11">
        <v>47.34</v>
      </c>
      <c r="W168" s="11">
        <v>4</v>
      </c>
      <c r="X168" s="11"/>
      <c r="Y168" s="11">
        <v>-1.57</v>
      </c>
      <c r="Z168" s="11">
        <v>0.6</v>
      </c>
      <c r="AA168" s="11">
        <v>52061.4</v>
      </c>
      <c r="AB168" s="13">
        <v>52061400000</v>
      </c>
      <c r="AC168" s="5">
        <v>0.59566861230161683</v>
      </c>
      <c r="AD168">
        <v>-15.4</v>
      </c>
      <c r="AE168">
        <v>-2.44</v>
      </c>
      <c r="AF168">
        <v>-4.38</v>
      </c>
      <c r="AG168" s="5">
        <v>13.685253215402735</v>
      </c>
      <c r="AH168">
        <v>0.27840858415033243</v>
      </c>
      <c r="AI168">
        <v>0.68497567869810705</v>
      </c>
      <c r="AJ168">
        <v>3309.38</v>
      </c>
      <c r="AK168">
        <v>3309380000</v>
      </c>
      <c r="AL168">
        <f t="shared" si="35"/>
        <v>1</v>
      </c>
      <c r="AM168">
        <f t="shared" si="36"/>
        <v>0</v>
      </c>
      <c r="AN168">
        <f t="shared" si="37"/>
        <v>0</v>
      </c>
      <c r="AO168">
        <v>61</v>
      </c>
      <c r="AP168" s="5">
        <v>1.7853298350107669</v>
      </c>
      <c r="AQ168">
        <v>74062000</v>
      </c>
      <c r="AU168">
        <v>74062000</v>
      </c>
      <c r="AW168">
        <v>75545.8</v>
      </c>
      <c r="AX168">
        <v>75545800000</v>
      </c>
      <c r="CG168" s="13"/>
    </row>
    <row r="169" spans="1:85" x14ac:dyDescent="0.3">
      <c r="A169">
        <v>2012</v>
      </c>
      <c r="B169" t="s">
        <v>168</v>
      </c>
      <c r="C169">
        <v>0</v>
      </c>
      <c r="D169">
        <v>3</v>
      </c>
      <c r="E169">
        <v>4</v>
      </c>
      <c r="L169">
        <v>0</v>
      </c>
      <c r="M169">
        <v>0</v>
      </c>
      <c r="N169">
        <v>0</v>
      </c>
      <c r="O169" s="11">
        <v>8</v>
      </c>
      <c r="P169" s="11">
        <v>4</v>
      </c>
      <c r="Q169" s="12">
        <v>50</v>
      </c>
      <c r="R169" s="11">
        <v>3</v>
      </c>
      <c r="S169" s="12">
        <v>37.5</v>
      </c>
      <c r="T169" s="13">
        <v>1</v>
      </c>
      <c r="U169" s="12">
        <v>12.5</v>
      </c>
      <c r="V169" s="11">
        <v>54.52</v>
      </c>
      <c r="W169" s="11">
        <v>5</v>
      </c>
      <c r="X169" s="11">
        <v>26.39</v>
      </c>
      <c r="Y169" s="11">
        <v>7.25</v>
      </c>
      <c r="Z169" s="11">
        <v>1.1299999999999999</v>
      </c>
      <c r="AA169" s="11">
        <v>8531.9</v>
      </c>
      <c r="AB169" s="13">
        <v>8531900000</v>
      </c>
      <c r="AC169" s="5">
        <v>1.1270494690188191</v>
      </c>
      <c r="AD169">
        <v>16.77</v>
      </c>
      <c r="AE169">
        <v>9.08</v>
      </c>
      <c r="AF169">
        <v>11.84</v>
      </c>
      <c r="AG169" s="5">
        <v>-1.0513210679208858</v>
      </c>
      <c r="AJ169">
        <v>4816.5600000000004</v>
      </c>
      <c r="AK169">
        <v>4816560000</v>
      </c>
      <c r="AL169">
        <f t="shared" si="35"/>
        <v>1</v>
      </c>
      <c r="AM169">
        <f t="shared" si="36"/>
        <v>0</v>
      </c>
      <c r="AN169">
        <f t="shared" si="37"/>
        <v>0</v>
      </c>
      <c r="AO169">
        <v>13</v>
      </c>
      <c r="AP169" s="5">
        <v>1.1139433523068367</v>
      </c>
      <c r="AQ169">
        <v>13200000</v>
      </c>
      <c r="AU169">
        <v>13200000</v>
      </c>
      <c r="CG169" s="13"/>
    </row>
    <row r="170" spans="1:85" x14ac:dyDescent="0.3">
      <c r="A170">
        <v>2012</v>
      </c>
      <c r="B170" t="s">
        <v>169</v>
      </c>
      <c r="C170">
        <v>0</v>
      </c>
      <c r="D170">
        <v>4</v>
      </c>
      <c r="E170">
        <v>9</v>
      </c>
      <c r="L170">
        <v>1</v>
      </c>
      <c r="M170">
        <v>1</v>
      </c>
      <c r="N170">
        <v>1</v>
      </c>
      <c r="O170" s="11">
        <v>9</v>
      </c>
      <c r="P170" s="11">
        <v>4</v>
      </c>
      <c r="Q170" s="12">
        <v>44.44</v>
      </c>
      <c r="R170" s="11">
        <v>4</v>
      </c>
      <c r="S170" s="12">
        <v>44.44</v>
      </c>
      <c r="T170" s="13">
        <v>1</v>
      </c>
      <c r="U170" s="12">
        <v>11.11</v>
      </c>
      <c r="V170" s="11">
        <v>76.72</v>
      </c>
      <c r="W170" s="11">
        <v>4</v>
      </c>
      <c r="X170" s="11">
        <v>25.02</v>
      </c>
      <c r="Y170" s="11">
        <v>2.72</v>
      </c>
      <c r="Z170" s="11">
        <v>1.67</v>
      </c>
      <c r="AA170" s="11">
        <v>198310.8</v>
      </c>
      <c r="AB170" s="13">
        <v>198310800000</v>
      </c>
      <c r="AC170" s="5">
        <v>1.6671199524145541</v>
      </c>
      <c r="AD170">
        <v>2.97</v>
      </c>
      <c r="AE170">
        <v>0.9</v>
      </c>
      <c r="AF170">
        <v>1.1000000000000001</v>
      </c>
      <c r="AG170" s="5">
        <v>42.229340226123163</v>
      </c>
      <c r="AJ170">
        <v>100535.36</v>
      </c>
      <c r="AK170">
        <v>100535360000</v>
      </c>
      <c r="AL170">
        <f t="shared" si="35"/>
        <v>0</v>
      </c>
      <c r="AM170">
        <f t="shared" si="36"/>
        <v>0</v>
      </c>
      <c r="AN170">
        <f t="shared" si="37"/>
        <v>1</v>
      </c>
      <c r="AO170">
        <v>18</v>
      </c>
      <c r="AP170" s="5">
        <v>1.2552725051033058</v>
      </c>
      <c r="AQ170">
        <v>1327000</v>
      </c>
      <c r="AS170">
        <v>181000</v>
      </c>
      <c r="AT170">
        <v>2765000</v>
      </c>
      <c r="AU170">
        <v>4092000</v>
      </c>
      <c r="AV170">
        <v>2.56</v>
      </c>
      <c r="AW170">
        <v>89343</v>
      </c>
      <c r="AX170">
        <v>89343000000</v>
      </c>
      <c r="CG170" s="13"/>
    </row>
    <row r="171" spans="1:85" x14ac:dyDescent="0.3">
      <c r="A171">
        <v>2012</v>
      </c>
      <c r="B171" t="s">
        <v>170</v>
      </c>
      <c r="C171">
        <v>0</v>
      </c>
      <c r="D171">
        <v>4</v>
      </c>
      <c r="E171">
        <v>10</v>
      </c>
      <c r="L171">
        <v>1</v>
      </c>
      <c r="M171">
        <v>0</v>
      </c>
      <c r="N171">
        <v>1</v>
      </c>
      <c r="O171" s="11">
        <v>18</v>
      </c>
      <c r="P171" s="11">
        <v>6</v>
      </c>
      <c r="Q171" s="12">
        <v>33.33</v>
      </c>
      <c r="R171" s="11">
        <v>4</v>
      </c>
      <c r="S171" s="12">
        <v>22.22</v>
      </c>
      <c r="T171" s="13">
        <v>8</v>
      </c>
      <c r="U171" s="12">
        <v>44.44</v>
      </c>
      <c r="V171" s="11">
        <v>37.89</v>
      </c>
      <c r="W171" s="11">
        <v>4</v>
      </c>
      <c r="X171" s="11">
        <v>43.37</v>
      </c>
      <c r="Y171" s="11">
        <v>4.03</v>
      </c>
      <c r="Z171" s="11">
        <v>0.93</v>
      </c>
      <c r="AA171" s="11">
        <v>542631.5</v>
      </c>
      <c r="AB171" s="13">
        <v>542631500000</v>
      </c>
      <c r="AC171" s="5">
        <v>0.93425446419559111</v>
      </c>
      <c r="AD171">
        <v>9.01</v>
      </c>
      <c r="AE171">
        <v>2.97</v>
      </c>
      <c r="AF171">
        <v>4.26</v>
      </c>
      <c r="AG171" s="5">
        <v>43.058864158413385</v>
      </c>
      <c r="AH171">
        <v>2.8822062598813671E-2</v>
      </c>
      <c r="AJ171">
        <v>160967.9</v>
      </c>
      <c r="AK171">
        <v>160967900000</v>
      </c>
      <c r="AL171">
        <f t="shared" si="35"/>
        <v>0</v>
      </c>
      <c r="AM171">
        <f t="shared" si="36"/>
        <v>0</v>
      </c>
      <c r="AN171">
        <f t="shared" si="37"/>
        <v>1</v>
      </c>
      <c r="AO171">
        <v>18</v>
      </c>
      <c r="AP171" s="5">
        <v>1.2552725051033058</v>
      </c>
      <c r="AQ171">
        <v>263000000</v>
      </c>
      <c r="AR171" s="5">
        <v>100</v>
      </c>
      <c r="AS171">
        <v>25200000</v>
      </c>
      <c r="AT171">
        <v>20342000</v>
      </c>
      <c r="AU171">
        <v>283342000</v>
      </c>
      <c r="AW171">
        <v>415607.7</v>
      </c>
      <c r="AX171">
        <v>415607700000</v>
      </c>
      <c r="CG171" s="13"/>
    </row>
    <row r="172" spans="1:85" x14ac:dyDescent="0.3">
      <c r="A172">
        <v>2012</v>
      </c>
      <c r="B172" t="s">
        <v>171</v>
      </c>
      <c r="C172">
        <v>0</v>
      </c>
      <c r="D172">
        <v>5</v>
      </c>
      <c r="E172">
        <v>4</v>
      </c>
      <c r="F172">
        <v>10.5</v>
      </c>
      <c r="G172">
        <v>10500000</v>
      </c>
      <c r="H172">
        <v>10.1</v>
      </c>
      <c r="I172">
        <v>10100000</v>
      </c>
      <c r="J172">
        <f>F172-H172</f>
        <v>0.40000000000000036</v>
      </c>
      <c r="K172">
        <v>400000.00000000035</v>
      </c>
      <c r="L172">
        <v>1</v>
      </c>
      <c r="M172">
        <v>1</v>
      </c>
      <c r="N172">
        <v>1</v>
      </c>
      <c r="O172" s="11">
        <v>19</v>
      </c>
      <c r="P172" s="11">
        <v>11</v>
      </c>
      <c r="Q172" s="12">
        <v>57.89</v>
      </c>
      <c r="R172" s="11">
        <v>5</v>
      </c>
      <c r="S172" s="12">
        <v>26.32</v>
      </c>
      <c r="T172" s="13">
        <v>3</v>
      </c>
      <c r="U172" s="12">
        <v>15.79</v>
      </c>
      <c r="V172" s="11">
        <v>59.72</v>
      </c>
      <c r="W172" s="11">
        <v>5</v>
      </c>
      <c r="X172" s="11"/>
      <c r="Y172" s="11">
        <v>11.33</v>
      </c>
      <c r="Z172" s="11">
        <v>3.81</v>
      </c>
      <c r="AA172" s="11">
        <v>22405</v>
      </c>
      <c r="AB172" s="13">
        <v>22405000000</v>
      </c>
      <c r="AC172" s="5">
        <v>3.8137513970902126</v>
      </c>
      <c r="AD172">
        <v>22.44</v>
      </c>
      <c r="AE172">
        <v>8.6300000000000008</v>
      </c>
      <c r="AF172">
        <v>14</v>
      </c>
      <c r="AG172" s="5">
        <v>11.020481700775543</v>
      </c>
      <c r="AJ172">
        <v>31927.24</v>
      </c>
      <c r="AK172">
        <v>31927240000</v>
      </c>
      <c r="AL172">
        <f t="shared" si="35"/>
        <v>0</v>
      </c>
      <c r="AM172">
        <f t="shared" si="36"/>
        <v>1</v>
      </c>
      <c r="AN172">
        <f t="shared" si="37"/>
        <v>0</v>
      </c>
      <c r="AO172">
        <v>37</v>
      </c>
      <c r="AP172" s="5">
        <v>1.5682017240669948</v>
      </c>
      <c r="AQ172">
        <v>53278112</v>
      </c>
      <c r="AR172" s="5">
        <v>24.2</v>
      </c>
      <c r="AS172">
        <v>11160490</v>
      </c>
      <c r="AT172">
        <v>330000</v>
      </c>
      <c r="AU172">
        <v>53608112</v>
      </c>
      <c r="AW172">
        <v>14422.5</v>
      </c>
      <c r="AX172">
        <v>14422500000</v>
      </c>
      <c r="CG172" s="13"/>
    </row>
    <row r="173" spans="1:85" x14ac:dyDescent="0.3">
      <c r="A173">
        <v>2012</v>
      </c>
      <c r="B173" t="s">
        <v>172</v>
      </c>
      <c r="C173">
        <v>0</v>
      </c>
      <c r="D173">
        <v>4</v>
      </c>
      <c r="E173">
        <v>6</v>
      </c>
      <c r="F173">
        <v>10</v>
      </c>
      <c r="G173">
        <v>10000000</v>
      </c>
      <c r="H173">
        <v>5.8</v>
      </c>
      <c r="I173">
        <v>5800000</v>
      </c>
      <c r="J173">
        <f>F173-H173</f>
        <v>4.2</v>
      </c>
      <c r="K173">
        <v>4200000</v>
      </c>
      <c r="L173">
        <v>1</v>
      </c>
      <c r="M173">
        <v>0</v>
      </c>
      <c r="N173">
        <v>1</v>
      </c>
      <c r="O173" s="11">
        <v>11</v>
      </c>
      <c r="P173" s="11">
        <v>5</v>
      </c>
      <c r="Q173" s="12">
        <v>45.45</v>
      </c>
      <c r="R173" s="11">
        <v>2</v>
      </c>
      <c r="S173" s="12">
        <v>18.18</v>
      </c>
      <c r="T173" s="13">
        <v>4</v>
      </c>
      <c r="U173" s="12">
        <v>36.36</v>
      </c>
      <c r="V173" s="11">
        <v>73.010000000000005</v>
      </c>
      <c r="W173" s="11">
        <v>4</v>
      </c>
      <c r="X173" s="11"/>
      <c r="Y173" s="11">
        <v>15.95</v>
      </c>
      <c r="Z173" s="11">
        <v>0.55000000000000004</v>
      </c>
      <c r="AA173" s="11">
        <v>24936.5</v>
      </c>
      <c r="AB173" s="13">
        <v>24936500000</v>
      </c>
      <c r="AC173" s="5">
        <v>0.55031948543926068</v>
      </c>
      <c r="AD173">
        <v>5.18</v>
      </c>
      <c r="AE173">
        <v>4.91</v>
      </c>
      <c r="AF173">
        <v>5.07</v>
      </c>
      <c r="AG173" s="5">
        <v>24.857773333793048</v>
      </c>
      <c r="AI173">
        <v>4.1422160856057988E-2</v>
      </c>
      <c r="AJ173">
        <v>15525.1</v>
      </c>
      <c r="AK173">
        <v>15525100000</v>
      </c>
      <c r="AL173">
        <f t="shared" si="35"/>
        <v>1</v>
      </c>
      <c r="AM173">
        <f t="shared" si="36"/>
        <v>0</v>
      </c>
      <c r="AN173">
        <f t="shared" si="37"/>
        <v>0</v>
      </c>
      <c r="AO173">
        <v>27</v>
      </c>
      <c r="AP173" s="5">
        <v>1.4313637641589871</v>
      </c>
      <c r="AQ173">
        <v>5060051</v>
      </c>
      <c r="AS173">
        <v>2660051</v>
      </c>
      <c r="AT173">
        <v>325000</v>
      </c>
      <c r="AU173">
        <v>5385051</v>
      </c>
      <c r="AW173">
        <v>7444.7</v>
      </c>
      <c r="AX173">
        <v>7444700000</v>
      </c>
      <c r="CG173" s="13"/>
    </row>
    <row r="174" spans="1:85" x14ac:dyDescent="0.3">
      <c r="A174">
        <v>2012</v>
      </c>
      <c r="B174" t="s">
        <v>173</v>
      </c>
      <c r="C174">
        <v>0</v>
      </c>
      <c r="D174">
        <v>4</v>
      </c>
      <c r="E174">
        <v>3</v>
      </c>
      <c r="L174">
        <v>1</v>
      </c>
      <c r="M174">
        <v>0</v>
      </c>
      <c r="N174">
        <v>0</v>
      </c>
      <c r="O174" s="11">
        <v>13</v>
      </c>
      <c r="P174" s="11">
        <v>6</v>
      </c>
      <c r="Q174" s="12">
        <v>46.15</v>
      </c>
      <c r="R174" s="11">
        <v>4</v>
      </c>
      <c r="S174" s="12">
        <v>30.77</v>
      </c>
      <c r="T174" s="13">
        <v>3</v>
      </c>
      <c r="U174" s="12">
        <v>23.08</v>
      </c>
      <c r="V174" s="11">
        <v>30.35</v>
      </c>
      <c r="W174" s="11">
        <v>5</v>
      </c>
      <c r="X174" s="11">
        <v>39.78</v>
      </c>
      <c r="Y174" s="11">
        <v>3.52</v>
      </c>
      <c r="Z174" s="11">
        <v>2.1800000000000002</v>
      </c>
      <c r="AA174" s="11">
        <v>75491.199999999997</v>
      </c>
      <c r="AB174" s="13">
        <v>75491200000</v>
      </c>
      <c r="AC174" s="5">
        <v>2.1776158544641913</v>
      </c>
      <c r="AD174">
        <v>10.38</v>
      </c>
      <c r="AE174">
        <v>2.54</v>
      </c>
      <c r="AF174">
        <v>3.47</v>
      </c>
      <c r="AG174" s="5">
        <v>18.0547113894111</v>
      </c>
      <c r="AH174">
        <v>0.36039200113345876</v>
      </c>
      <c r="AI174">
        <v>0.40848417847186602</v>
      </c>
      <c r="AJ174">
        <v>37990.49</v>
      </c>
      <c r="AK174">
        <v>37990490000</v>
      </c>
      <c r="AL174">
        <f t="shared" si="35"/>
        <v>0</v>
      </c>
      <c r="AM174">
        <f t="shared" si="36"/>
        <v>1</v>
      </c>
      <c r="AN174">
        <f t="shared" si="37"/>
        <v>0</v>
      </c>
      <c r="AO174">
        <v>26</v>
      </c>
      <c r="AP174" s="5">
        <v>1.414973347970818</v>
      </c>
      <c r="AQ174">
        <v>164801568</v>
      </c>
      <c r="AT174">
        <v>58527140</v>
      </c>
      <c r="AU174">
        <v>223328708</v>
      </c>
      <c r="AW174">
        <v>51334.400000000001</v>
      </c>
      <c r="AX174">
        <v>51334400000</v>
      </c>
      <c r="CG174" s="13"/>
    </row>
    <row r="175" spans="1:85" x14ac:dyDescent="0.3">
      <c r="A175">
        <v>2012</v>
      </c>
      <c r="B175" t="s">
        <v>174</v>
      </c>
      <c r="C175">
        <v>0</v>
      </c>
      <c r="D175">
        <v>5</v>
      </c>
      <c r="E175">
        <v>4</v>
      </c>
      <c r="L175">
        <v>1</v>
      </c>
      <c r="M175">
        <v>0</v>
      </c>
      <c r="N175">
        <v>1</v>
      </c>
      <c r="O175" s="11">
        <v>22</v>
      </c>
      <c r="P175" s="11">
        <v>11</v>
      </c>
      <c r="Q175" s="12">
        <v>50</v>
      </c>
      <c r="R175" s="11">
        <v>8</v>
      </c>
      <c r="S175" s="12">
        <v>36.36</v>
      </c>
      <c r="T175" s="13">
        <v>3</v>
      </c>
      <c r="U175" s="12">
        <v>13.64</v>
      </c>
      <c r="V175" s="11">
        <v>46.76</v>
      </c>
      <c r="W175" s="11">
        <v>5</v>
      </c>
      <c r="X175" s="11">
        <v>0.42</v>
      </c>
      <c r="Y175" s="11">
        <v>6.96</v>
      </c>
      <c r="Z175" s="11">
        <v>1.75</v>
      </c>
      <c r="AA175" s="11">
        <v>795713.1</v>
      </c>
      <c r="AB175" s="13">
        <v>795713100000</v>
      </c>
      <c r="AC175" s="5">
        <v>1.7483415267305633</v>
      </c>
      <c r="AD175">
        <v>7.99</v>
      </c>
      <c r="AE175">
        <v>1.51</v>
      </c>
      <c r="AF175">
        <v>1.77</v>
      </c>
      <c r="AG175" s="5">
        <v>30.65091089460774</v>
      </c>
      <c r="AJ175">
        <v>173729.59</v>
      </c>
      <c r="AK175">
        <v>173729590000</v>
      </c>
      <c r="AL175">
        <f t="shared" si="35"/>
        <v>0</v>
      </c>
      <c r="AM175">
        <f t="shared" si="36"/>
        <v>0</v>
      </c>
      <c r="AN175">
        <f t="shared" si="37"/>
        <v>1</v>
      </c>
      <c r="AO175">
        <v>17</v>
      </c>
      <c r="AP175" s="5">
        <v>1.2304489213782739</v>
      </c>
      <c r="AQ175">
        <v>128757284</v>
      </c>
      <c r="AS175">
        <v>48624777</v>
      </c>
      <c r="AT175">
        <v>35964737</v>
      </c>
      <c r="AU175">
        <v>164722021</v>
      </c>
      <c r="AW175">
        <v>199984.2</v>
      </c>
      <c r="AX175">
        <v>199984200000</v>
      </c>
      <c r="CG175" s="13"/>
    </row>
    <row r="176" spans="1:85" x14ac:dyDescent="0.3">
      <c r="A176">
        <v>2012</v>
      </c>
      <c r="B176" t="s">
        <v>175</v>
      </c>
      <c r="C176">
        <v>0</v>
      </c>
      <c r="D176">
        <v>4</v>
      </c>
      <c r="E176">
        <v>4</v>
      </c>
      <c r="L176">
        <v>1</v>
      </c>
      <c r="M176">
        <v>0</v>
      </c>
      <c r="N176">
        <v>1</v>
      </c>
      <c r="O176" s="11">
        <v>22</v>
      </c>
      <c r="P176" s="11">
        <v>11</v>
      </c>
      <c r="Q176" s="12">
        <v>50</v>
      </c>
      <c r="R176" s="11">
        <v>7</v>
      </c>
      <c r="S176" s="12">
        <v>31.82</v>
      </c>
      <c r="T176" s="13">
        <v>4</v>
      </c>
      <c r="U176" s="12">
        <v>18.18</v>
      </c>
      <c r="V176" s="11">
        <v>76.11</v>
      </c>
      <c r="W176" s="11">
        <v>5</v>
      </c>
      <c r="X176" s="11">
        <v>76.400000000000006</v>
      </c>
      <c r="Y176" s="11">
        <v>23.16</v>
      </c>
      <c r="Z176" s="11">
        <v>1.92</v>
      </c>
      <c r="AA176" s="11">
        <v>255465.2</v>
      </c>
      <c r="AB176" s="13">
        <v>255465200000</v>
      </c>
      <c r="AC176" s="5">
        <v>1.9167450116470794</v>
      </c>
      <c r="AD176">
        <v>7.31</v>
      </c>
      <c r="AE176">
        <v>1.74</v>
      </c>
      <c r="AF176">
        <v>1.89</v>
      </c>
      <c r="AG176" s="5">
        <v>124.21347760542147</v>
      </c>
      <c r="AI176">
        <v>0.76536383058941815</v>
      </c>
      <c r="AJ176">
        <v>106958.85</v>
      </c>
      <c r="AK176">
        <v>106958850000</v>
      </c>
      <c r="AL176">
        <f t="shared" si="35"/>
        <v>0</v>
      </c>
      <c r="AM176">
        <f t="shared" si="36"/>
        <v>0</v>
      </c>
      <c r="AN176">
        <f t="shared" si="37"/>
        <v>1</v>
      </c>
      <c r="AO176">
        <v>18</v>
      </c>
      <c r="AP176" s="5">
        <v>1.2552725051033058</v>
      </c>
      <c r="AQ176">
        <v>62899924</v>
      </c>
      <c r="AS176">
        <v>20000</v>
      </c>
      <c r="AT176">
        <v>1500000</v>
      </c>
      <c r="AU176">
        <v>64399924</v>
      </c>
      <c r="AW176">
        <v>24376.1</v>
      </c>
      <c r="AX176">
        <v>24376100000</v>
      </c>
      <c r="CG176" s="13"/>
    </row>
    <row r="177" spans="1:85" x14ac:dyDescent="0.3">
      <c r="A177">
        <v>2012</v>
      </c>
      <c r="B177" t="s">
        <v>176</v>
      </c>
      <c r="C177">
        <v>1</v>
      </c>
      <c r="D177">
        <v>5</v>
      </c>
      <c r="E177">
        <v>4</v>
      </c>
      <c r="L177">
        <v>1</v>
      </c>
      <c r="M177">
        <v>1</v>
      </c>
      <c r="N177">
        <v>0</v>
      </c>
      <c r="O177" s="11">
        <v>10</v>
      </c>
      <c r="P177" s="11">
        <v>5</v>
      </c>
      <c r="Q177" s="12">
        <v>50</v>
      </c>
      <c r="R177" s="11">
        <v>0</v>
      </c>
      <c r="S177" s="12">
        <v>0</v>
      </c>
      <c r="T177" s="13">
        <v>5</v>
      </c>
      <c r="U177" s="12">
        <v>50</v>
      </c>
      <c r="V177" s="11">
        <v>80</v>
      </c>
      <c r="W177" s="11">
        <v>5</v>
      </c>
      <c r="X177" s="11"/>
      <c r="Y177" s="11">
        <v>-10.17</v>
      </c>
      <c r="Z177" s="11"/>
      <c r="AA177" s="11">
        <v>216392.9</v>
      </c>
      <c r="AB177" s="13">
        <v>216392900000</v>
      </c>
      <c r="AE177">
        <v>-8.9600000000000009</v>
      </c>
      <c r="AF177">
        <v>-14.12</v>
      </c>
      <c r="AG177" s="5">
        <v>19.74946905590312</v>
      </c>
      <c r="AJ177">
        <v>28248.49</v>
      </c>
      <c r="AK177">
        <v>28248490000</v>
      </c>
      <c r="AL177">
        <f t="shared" si="35"/>
        <v>1</v>
      </c>
      <c r="AM177">
        <f t="shared" si="36"/>
        <v>0</v>
      </c>
      <c r="AN177">
        <f t="shared" si="37"/>
        <v>0</v>
      </c>
      <c r="AO177">
        <v>20</v>
      </c>
      <c r="AP177" s="5">
        <v>1.301029995663981</v>
      </c>
      <c r="AW177">
        <v>188252.79999999999</v>
      </c>
      <c r="AX177">
        <v>188252800000</v>
      </c>
      <c r="CG177" s="13"/>
    </row>
    <row r="178" spans="1:85" x14ac:dyDescent="0.3">
      <c r="A178">
        <v>2012</v>
      </c>
      <c r="B178" t="s">
        <v>177</v>
      </c>
      <c r="C178">
        <v>0</v>
      </c>
      <c r="D178">
        <v>4</v>
      </c>
      <c r="E178">
        <v>4</v>
      </c>
      <c r="F178">
        <v>6.6</v>
      </c>
      <c r="G178">
        <v>6600000</v>
      </c>
      <c r="H178">
        <v>4.9000000000000004</v>
      </c>
      <c r="I178">
        <v>4900000</v>
      </c>
      <c r="J178">
        <f>F178-H178</f>
        <v>1.6999999999999993</v>
      </c>
      <c r="K178">
        <v>1699999.9999999993</v>
      </c>
      <c r="L178">
        <v>1</v>
      </c>
      <c r="M178">
        <v>0</v>
      </c>
      <c r="N178">
        <v>0</v>
      </c>
      <c r="O178" s="11">
        <v>11</v>
      </c>
      <c r="P178" s="11">
        <v>5</v>
      </c>
      <c r="Q178" s="12">
        <v>45.45</v>
      </c>
      <c r="R178" s="11">
        <v>3</v>
      </c>
      <c r="S178" s="12">
        <v>27.27</v>
      </c>
      <c r="T178" s="13">
        <v>3</v>
      </c>
      <c r="U178" s="12">
        <v>27.27</v>
      </c>
      <c r="V178" s="11">
        <v>46</v>
      </c>
      <c r="W178" s="11">
        <v>4</v>
      </c>
      <c r="X178" s="11"/>
      <c r="Y178" s="11">
        <v>4.88</v>
      </c>
      <c r="Z178" s="11">
        <v>1.1499999999999999</v>
      </c>
      <c r="AA178" s="11">
        <v>96240.8</v>
      </c>
      <c r="AB178" s="13">
        <v>96240800000</v>
      </c>
      <c r="AC178" s="5">
        <v>1.1501944764330394</v>
      </c>
      <c r="AD178">
        <v>7.88</v>
      </c>
      <c r="AE178">
        <v>3.53</v>
      </c>
      <c r="AF178">
        <v>4.49</v>
      </c>
      <c r="AG178" s="5">
        <v>31.581261905819012</v>
      </c>
      <c r="AI178">
        <v>3.1653857834008453E-2</v>
      </c>
      <c r="AJ178">
        <v>48187.89</v>
      </c>
      <c r="AK178">
        <v>48187890000</v>
      </c>
      <c r="AL178">
        <f t="shared" si="35"/>
        <v>0</v>
      </c>
      <c r="AM178">
        <f t="shared" si="36"/>
        <v>1</v>
      </c>
      <c r="AN178">
        <f t="shared" si="37"/>
        <v>0</v>
      </c>
      <c r="AO178">
        <v>28</v>
      </c>
      <c r="AP178" s="5">
        <v>1.447158031342219</v>
      </c>
      <c r="AQ178">
        <v>52228207</v>
      </c>
      <c r="AT178">
        <v>860000</v>
      </c>
      <c r="AU178">
        <v>53088207</v>
      </c>
      <c r="AV178">
        <v>11.44</v>
      </c>
      <c r="AW178">
        <v>69120</v>
      </c>
      <c r="AX178">
        <v>69120000000</v>
      </c>
      <c r="CG178" s="13"/>
    </row>
    <row r="179" spans="1:85" x14ac:dyDescent="0.3">
      <c r="A179">
        <v>2012</v>
      </c>
      <c r="B179" t="s">
        <v>178</v>
      </c>
      <c r="C179">
        <v>0</v>
      </c>
      <c r="M179">
        <v>0</v>
      </c>
      <c r="N179">
        <v>0</v>
      </c>
      <c r="O179" s="11"/>
      <c r="P179" s="11"/>
      <c r="Q179" s="12"/>
      <c r="R179" s="11"/>
      <c r="S179" s="12"/>
      <c r="T179" s="13"/>
      <c r="U179" s="12"/>
      <c r="V179" s="11"/>
      <c r="W179" s="11"/>
      <c r="X179" s="11"/>
      <c r="Y179" s="11"/>
      <c r="Z179" s="11"/>
      <c r="AA179" s="11"/>
      <c r="AB179" s="13"/>
      <c r="AG179" s="5"/>
      <c r="CG179" s="13"/>
    </row>
    <row r="180" spans="1:85" x14ac:dyDescent="0.3">
      <c r="A180">
        <v>2012</v>
      </c>
      <c r="B180" t="s">
        <v>179</v>
      </c>
      <c r="C180">
        <v>0</v>
      </c>
      <c r="D180">
        <v>3</v>
      </c>
      <c r="F180">
        <v>7.4</v>
      </c>
      <c r="G180">
        <v>7400000</v>
      </c>
      <c r="H180">
        <v>7.4</v>
      </c>
      <c r="I180">
        <v>7400000</v>
      </c>
      <c r="J180">
        <f t="shared" ref="J180:J185" si="38">F180-H180</f>
        <v>0</v>
      </c>
      <c r="L180">
        <v>1</v>
      </c>
      <c r="M180">
        <v>0</v>
      </c>
      <c r="N180">
        <v>0</v>
      </c>
      <c r="O180" s="11">
        <v>14</v>
      </c>
      <c r="P180" s="11">
        <v>8</v>
      </c>
      <c r="Q180" s="12">
        <v>57.14</v>
      </c>
      <c r="R180" s="11">
        <v>0</v>
      </c>
      <c r="S180" s="12">
        <v>0</v>
      </c>
      <c r="T180" s="13">
        <v>6</v>
      </c>
      <c r="U180" s="12">
        <v>42.86</v>
      </c>
      <c r="V180" s="11">
        <v>39.299999999999997</v>
      </c>
      <c r="W180" s="11">
        <v>4</v>
      </c>
      <c r="X180" s="11">
        <v>87.7</v>
      </c>
      <c r="Y180" s="11">
        <v>-1.97</v>
      </c>
      <c r="Z180" s="11">
        <v>0.7</v>
      </c>
      <c r="AA180" s="11">
        <v>171011.4</v>
      </c>
      <c r="AB180" s="13">
        <v>171011400000</v>
      </c>
      <c r="AC180" s="5">
        <v>0.70011395870584647</v>
      </c>
      <c r="AD180">
        <v>-8.6</v>
      </c>
      <c r="AE180">
        <v>-1.1599999999999999</v>
      </c>
      <c r="AF180">
        <v>-1.54</v>
      </c>
      <c r="AG180" s="5">
        <v>16.738605521759471</v>
      </c>
      <c r="AH180">
        <v>9.1928073764796676E-3</v>
      </c>
      <c r="AI180">
        <v>1.9882118279363006E-2</v>
      </c>
      <c r="AJ180">
        <v>15113.07</v>
      </c>
      <c r="AK180">
        <v>15113070000</v>
      </c>
      <c r="AL180">
        <f>IF(AJ180&lt;29957,1,0)</f>
        <v>1</v>
      </c>
      <c r="AM180">
        <f>IF(AND(AJ180&gt;29957,AJ180&lt;96525),1,0)</f>
        <v>0</v>
      </c>
      <c r="AN180">
        <f>IF(AJ180&gt;96525,1,0)</f>
        <v>0</v>
      </c>
      <c r="AO180">
        <v>32</v>
      </c>
      <c r="AP180" s="5">
        <v>1.5051499783199058</v>
      </c>
      <c r="AT180">
        <v>32392516.710000001</v>
      </c>
      <c r="AU180">
        <v>32392516.710000001</v>
      </c>
      <c r="AV180">
        <v>16.13</v>
      </c>
      <c r="AW180">
        <v>121210.8</v>
      </c>
      <c r="AX180">
        <v>121210800000</v>
      </c>
      <c r="CG180" s="13"/>
    </row>
    <row r="181" spans="1:85" x14ac:dyDescent="0.3">
      <c r="A181">
        <v>2012</v>
      </c>
      <c r="B181" t="s">
        <v>180</v>
      </c>
      <c r="C181">
        <v>0</v>
      </c>
      <c r="D181">
        <v>5</v>
      </c>
      <c r="E181">
        <v>4</v>
      </c>
      <c r="F181">
        <v>16</v>
      </c>
      <c r="G181">
        <v>16000000</v>
      </c>
      <c r="H181">
        <v>12.6</v>
      </c>
      <c r="I181">
        <v>12600000</v>
      </c>
      <c r="J181">
        <f t="shared" si="38"/>
        <v>3.4000000000000004</v>
      </c>
      <c r="K181">
        <v>3400000.0000000005</v>
      </c>
      <c r="L181">
        <v>1</v>
      </c>
      <c r="M181">
        <v>0</v>
      </c>
      <c r="N181">
        <v>0</v>
      </c>
      <c r="O181" s="11">
        <v>16</v>
      </c>
      <c r="P181" s="11">
        <v>8</v>
      </c>
      <c r="Q181" s="12">
        <v>50</v>
      </c>
      <c r="R181" s="11">
        <v>4</v>
      </c>
      <c r="S181" s="12">
        <v>25</v>
      </c>
      <c r="T181" s="13">
        <v>4</v>
      </c>
      <c r="U181" s="12">
        <v>25</v>
      </c>
      <c r="V181" s="11">
        <v>58.91</v>
      </c>
      <c r="W181" s="11">
        <v>4</v>
      </c>
      <c r="X181" s="11">
        <v>2.87</v>
      </c>
      <c r="Y181" s="11">
        <v>19.88</v>
      </c>
      <c r="Z181" s="11">
        <v>5.09</v>
      </c>
      <c r="AA181" s="11">
        <v>451253.7</v>
      </c>
      <c r="AB181" s="13">
        <v>451253700000</v>
      </c>
      <c r="AC181" s="5">
        <v>5.0877275259385168</v>
      </c>
      <c r="AD181">
        <v>24.27</v>
      </c>
      <c r="AE181">
        <v>9.7799999999999994</v>
      </c>
      <c r="AF181">
        <v>12.46</v>
      </c>
      <c r="AG181" s="5">
        <v>40.128081034649036</v>
      </c>
      <c r="AH181">
        <v>3.2931527910744343E-2</v>
      </c>
      <c r="AJ181">
        <v>509624.66</v>
      </c>
      <c r="AK181">
        <v>509624660000</v>
      </c>
      <c r="AL181">
        <f>IF(AJ181&lt;29957,1,0)</f>
        <v>0</v>
      </c>
      <c r="AM181">
        <f>IF(AND(AJ181&gt;29957,AJ181&lt;96525),1,0)</f>
        <v>0</v>
      </c>
      <c r="AN181">
        <f>IF(AJ181&gt;96525,1,0)</f>
        <v>1</v>
      </c>
      <c r="AO181">
        <v>33</v>
      </c>
      <c r="AP181" s="5">
        <v>1.5185139398778873</v>
      </c>
      <c r="AQ181">
        <v>798867000</v>
      </c>
      <c r="AT181">
        <v>825000</v>
      </c>
      <c r="AU181">
        <v>799692000</v>
      </c>
      <c r="AV181">
        <v>7.76</v>
      </c>
      <c r="AW181">
        <v>217379.3</v>
      </c>
      <c r="AX181">
        <v>217379300000</v>
      </c>
      <c r="CG181" s="13"/>
    </row>
    <row r="182" spans="1:85" x14ac:dyDescent="0.3">
      <c r="A182">
        <v>2012</v>
      </c>
      <c r="B182" t="s">
        <v>181</v>
      </c>
      <c r="C182">
        <v>0</v>
      </c>
      <c r="D182">
        <v>4</v>
      </c>
      <c r="E182">
        <v>4</v>
      </c>
      <c r="F182">
        <v>2.9</v>
      </c>
      <c r="G182">
        <v>2900000</v>
      </c>
      <c r="H182">
        <v>1.7</v>
      </c>
      <c r="I182">
        <v>1700000</v>
      </c>
      <c r="J182">
        <f t="shared" si="38"/>
        <v>1.2</v>
      </c>
      <c r="K182">
        <v>1200000</v>
      </c>
      <c r="L182">
        <v>1</v>
      </c>
      <c r="M182">
        <v>0</v>
      </c>
      <c r="N182">
        <v>0</v>
      </c>
      <c r="O182" s="11">
        <v>13</v>
      </c>
      <c r="P182" s="11">
        <v>6</v>
      </c>
      <c r="Q182" s="12">
        <v>46.15</v>
      </c>
      <c r="R182" s="11">
        <v>4</v>
      </c>
      <c r="S182" s="12">
        <v>30.77</v>
      </c>
      <c r="T182" s="13">
        <v>3</v>
      </c>
      <c r="U182" s="12">
        <v>23.08</v>
      </c>
      <c r="V182" s="11">
        <v>69.900000000000006</v>
      </c>
      <c r="W182" s="11">
        <v>4</v>
      </c>
      <c r="X182" s="11"/>
      <c r="Y182" s="11">
        <v>-0.08</v>
      </c>
      <c r="Z182" s="11">
        <v>1.7</v>
      </c>
      <c r="AA182" s="11">
        <v>5998.2</v>
      </c>
      <c r="AB182" s="13">
        <v>5998200000</v>
      </c>
      <c r="AC182" s="5">
        <v>1.7026799318958448</v>
      </c>
      <c r="AD182">
        <v>-0.42</v>
      </c>
      <c r="AE182">
        <v>-0.12</v>
      </c>
      <c r="AF182">
        <v>-0.27</v>
      </c>
      <c r="AG182" s="5">
        <v>4.5102362963766414</v>
      </c>
      <c r="AH182">
        <v>0.42890743900751738</v>
      </c>
      <c r="AI182">
        <v>4.8644099063782678</v>
      </c>
      <c r="AJ182">
        <v>2858.52</v>
      </c>
      <c r="AK182">
        <v>2858520000</v>
      </c>
      <c r="AL182">
        <f>IF(AJ182&lt;29957,1,0)</f>
        <v>1</v>
      </c>
      <c r="AM182">
        <f>IF(AND(AJ182&gt;29957,AJ182&lt;96525),1,0)</f>
        <v>0</v>
      </c>
      <c r="AN182">
        <f>IF(AJ182&gt;96525,1,0)</f>
        <v>0</v>
      </c>
      <c r="AO182">
        <v>28</v>
      </c>
      <c r="AP182" s="5">
        <v>1.447158031342219</v>
      </c>
      <c r="AQ182">
        <v>21955000</v>
      </c>
      <c r="AT182">
        <v>720000</v>
      </c>
      <c r="AU182">
        <v>22675000</v>
      </c>
      <c r="AV182">
        <v>69.900000000000006</v>
      </c>
      <c r="CG182" s="13"/>
    </row>
    <row r="183" spans="1:85" x14ac:dyDescent="0.3">
      <c r="A183">
        <v>2012</v>
      </c>
      <c r="B183" t="s">
        <v>182</v>
      </c>
      <c r="C183">
        <v>0</v>
      </c>
      <c r="D183">
        <v>4</v>
      </c>
      <c r="E183">
        <v>5</v>
      </c>
      <c r="F183">
        <v>5.7</v>
      </c>
      <c r="G183">
        <v>5700000</v>
      </c>
      <c r="H183">
        <v>4.5999999999999996</v>
      </c>
      <c r="I183">
        <v>4600000</v>
      </c>
      <c r="J183">
        <f t="shared" si="38"/>
        <v>1.1000000000000005</v>
      </c>
      <c r="K183">
        <v>1100000.0000000005</v>
      </c>
      <c r="L183">
        <v>1</v>
      </c>
      <c r="M183">
        <v>0</v>
      </c>
      <c r="N183">
        <v>0</v>
      </c>
      <c r="O183" s="11">
        <v>8</v>
      </c>
      <c r="P183" s="11">
        <v>5</v>
      </c>
      <c r="Q183" s="12">
        <v>62.5</v>
      </c>
      <c r="R183" s="11">
        <v>1</v>
      </c>
      <c r="S183" s="12">
        <v>12.5</v>
      </c>
      <c r="T183" s="13">
        <v>2</v>
      </c>
      <c r="U183" s="12">
        <v>25</v>
      </c>
      <c r="V183" s="11">
        <v>56.77</v>
      </c>
      <c r="W183" s="11">
        <v>4</v>
      </c>
      <c r="X183" s="11"/>
      <c r="Y183" s="11">
        <v>10.51</v>
      </c>
      <c r="Z183" s="11">
        <v>28.5</v>
      </c>
      <c r="AA183" s="11">
        <v>4731.1000000000004</v>
      </c>
      <c r="AB183" s="13">
        <v>4731100000</v>
      </c>
      <c r="AC183" s="5">
        <v>28.505817095327657</v>
      </c>
      <c r="AD183">
        <v>44.72</v>
      </c>
      <c r="AE183">
        <v>27.9</v>
      </c>
      <c r="AF183">
        <v>42.68</v>
      </c>
      <c r="AG183" s="5">
        <v>50.124401913875602</v>
      </c>
      <c r="AI183">
        <v>5.1533754363943034</v>
      </c>
      <c r="AJ183">
        <v>76541.42</v>
      </c>
      <c r="AK183">
        <v>76541420000</v>
      </c>
      <c r="AL183">
        <f>IF(AJ183&lt;29957,1,0)</f>
        <v>0</v>
      </c>
      <c r="AM183">
        <f>IF(AND(AJ183&gt;29957,AJ183&lt;96525),1,0)</f>
        <v>1</v>
      </c>
      <c r="AN183">
        <f>IF(AJ183&gt;96525,1,0)</f>
        <v>0</v>
      </c>
      <c r="AO183">
        <v>17</v>
      </c>
      <c r="AP183" s="5">
        <v>1.2304489213782739</v>
      </c>
      <c r="AQ183">
        <v>27518096</v>
      </c>
      <c r="AT183">
        <v>582500</v>
      </c>
      <c r="AU183">
        <v>28100596</v>
      </c>
      <c r="AV183">
        <v>7.43</v>
      </c>
      <c r="AW183">
        <v>14152.6</v>
      </c>
      <c r="AX183">
        <v>14152600000</v>
      </c>
      <c r="CG183" s="13"/>
    </row>
    <row r="184" spans="1:85" x14ac:dyDescent="0.3">
      <c r="A184">
        <v>2012</v>
      </c>
      <c r="B184" t="s">
        <v>183</v>
      </c>
      <c r="C184">
        <v>0</v>
      </c>
      <c r="D184">
        <v>4</v>
      </c>
      <c r="E184">
        <v>4</v>
      </c>
      <c r="F184">
        <v>9.5</v>
      </c>
      <c r="G184">
        <v>9500000</v>
      </c>
      <c r="H184">
        <v>2.9</v>
      </c>
      <c r="I184">
        <v>2900000</v>
      </c>
      <c r="J184">
        <f t="shared" si="38"/>
        <v>6.6</v>
      </c>
      <c r="K184">
        <v>6600000</v>
      </c>
      <c r="L184">
        <v>1</v>
      </c>
      <c r="M184">
        <v>0</v>
      </c>
      <c r="N184">
        <v>0</v>
      </c>
      <c r="O184" s="11">
        <v>11</v>
      </c>
      <c r="P184" s="11">
        <v>6</v>
      </c>
      <c r="Q184" s="12">
        <v>54.55</v>
      </c>
      <c r="R184" s="11">
        <v>3</v>
      </c>
      <c r="S184" s="12">
        <v>27.27</v>
      </c>
      <c r="T184" s="13">
        <v>2</v>
      </c>
      <c r="U184" s="12">
        <v>18.18</v>
      </c>
      <c r="V184" s="11">
        <v>49.04</v>
      </c>
      <c r="W184" s="11">
        <v>4</v>
      </c>
      <c r="X184" s="11">
        <v>4.32</v>
      </c>
      <c r="Y184" s="11">
        <v>4.4800000000000004</v>
      </c>
      <c r="Z184" s="11">
        <v>1.54</v>
      </c>
      <c r="AA184" s="11">
        <v>77809.5</v>
      </c>
      <c r="AB184" s="13">
        <v>77809500000</v>
      </c>
      <c r="AC184" s="5">
        <v>1.5423229710231381</v>
      </c>
      <c r="AD184">
        <v>8.73</v>
      </c>
      <c r="AE184">
        <v>2.58</v>
      </c>
      <c r="AF184">
        <v>3.23</v>
      </c>
      <c r="AG184" s="5">
        <v>24.764535230298474</v>
      </c>
      <c r="AH184">
        <v>0.78653449307544765</v>
      </c>
      <c r="AI184">
        <v>0.27120309972401901</v>
      </c>
      <c r="AJ184">
        <v>31808.44</v>
      </c>
      <c r="AK184">
        <v>31808440000</v>
      </c>
      <c r="AL184">
        <f>IF(AJ184&lt;29957,1,0)</f>
        <v>0</v>
      </c>
      <c r="AM184">
        <f>IF(AND(AJ184&gt;29957,AJ184&lt;96525),1,0)</f>
        <v>1</v>
      </c>
      <c r="AN184">
        <f>IF(AJ184&gt;96525,1,0)</f>
        <v>0</v>
      </c>
      <c r="AO184">
        <v>34</v>
      </c>
      <c r="AP184" s="5">
        <v>1.5314789170422551</v>
      </c>
      <c r="AQ184">
        <v>66294515</v>
      </c>
      <c r="AT184">
        <v>21638566</v>
      </c>
      <c r="AU184">
        <v>87933081</v>
      </c>
      <c r="AV184">
        <v>3.5</v>
      </c>
      <c r="AW184">
        <v>52860.1</v>
      </c>
      <c r="AX184">
        <v>52860100000</v>
      </c>
      <c r="CG184" s="13"/>
    </row>
    <row r="185" spans="1:85" x14ac:dyDescent="0.3">
      <c r="A185">
        <v>2012</v>
      </c>
      <c r="B185" t="s">
        <v>184</v>
      </c>
      <c r="C185">
        <v>1</v>
      </c>
      <c r="F185">
        <v>4.2</v>
      </c>
      <c r="G185">
        <v>4200000</v>
      </c>
      <c r="H185">
        <v>4.2</v>
      </c>
      <c r="I185">
        <v>4200000</v>
      </c>
      <c r="J185">
        <f t="shared" si="38"/>
        <v>0</v>
      </c>
      <c r="M185">
        <v>0</v>
      </c>
      <c r="N185">
        <v>0</v>
      </c>
      <c r="O185" s="11"/>
      <c r="P185" s="11"/>
      <c r="Q185" s="12"/>
      <c r="R185" s="11"/>
      <c r="S185" s="12"/>
      <c r="T185" s="13"/>
      <c r="U185" s="12"/>
      <c r="V185" s="11"/>
      <c r="W185" s="11"/>
      <c r="X185" s="11"/>
      <c r="Y185" s="11">
        <v>18.32</v>
      </c>
      <c r="Z185" s="11"/>
      <c r="AA185" s="11"/>
      <c r="AB185" s="13"/>
      <c r="AG185" s="5"/>
      <c r="AO185">
        <v>19</v>
      </c>
      <c r="AP185" s="5">
        <v>1.2787536009528289</v>
      </c>
      <c r="AR185" s="5">
        <v>5.6</v>
      </c>
      <c r="CG185" s="13"/>
    </row>
    <row r="186" spans="1:85" x14ac:dyDescent="0.3">
      <c r="A186">
        <v>2012</v>
      </c>
      <c r="B186" t="s">
        <v>185</v>
      </c>
      <c r="C186">
        <v>0</v>
      </c>
      <c r="D186">
        <v>4</v>
      </c>
      <c r="E186">
        <v>4</v>
      </c>
      <c r="L186">
        <v>1</v>
      </c>
      <c r="M186">
        <v>0</v>
      </c>
      <c r="N186">
        <v>0</v>
      </c>
      <c r="O186" s="11">
        <v>7</v>
      </c>
      <c r="P186" s="11">
        <v>3</v>
      </c>
      <c r="Q186" s="12">
        <v>42.86</v>
      </c>
      <c r="R186" s="11">
        <v>3</v>
      </c>
      <c r="S186" s="12">
        <v>42.86</v>
      </c>
      <c r="T186" s="13">
        <v>1</v>
      </c>
      <c r="U186" s="12">
        <v>14.29</v>
      </c>
      <c r="V186" s="11">
        <v>65.25</v>
      </c>
      <c r="W186" s="11">
        <v>7</v>
      </c>
      <c r="X186" s="11"/>
      <c r="Y186" s="11">
        <v>4.04</v>
      </c>
      <c r="Z186" s="11">
        <v>1.83</v>
      </c>
      <c r="AA186" s="11">
        <v>14370.7</v>
      </c>
      <c r="AB186" s="13">
        <v>14370700000</v>
      </c>
      <c r="AC186" s="5">
        <v>1.8271863571049185</v>
      </c>
      <c r="AD186">
        <v>6.26</v>
      </c>
      <c r="AE186">
        <v>3.44</v>
      </c>
      <c r="AF186">
        <v>4.13</v>
      </c>
      <c r="AG186" s="5">
        <v>48.581326812139444</v>
      </c>
      <c r="AH186">
        <v>1.582562273825475E-2</v>
      </c>
      <c r="AI186">
        <v>3.5860861124885264</v>
      </c>
      <c r="AJ186">
        <v>12941.44</v>
      </c>
      <c r="AK186">
        <v>12941440000</v>
      </c>
      <c r="AL186">
        <f t="shared" ref="AL186:AL195" si="39">IF(AJ186&lt;29957,1,0)</f>
        <v>1</v>
      </c>
      <c r="AM186">
        <f t="shared" ref="AM186:AM195" si="40">IF(AND(AJ186&gt;29957,AJ186&lt;96525),1,0)</f>
        <v>0</v>
      </c>
      <c r="AN186">
        <f t="shared" ref="AN186:AN195" si="41">IF(AJ186&gt;96525,1,0)</f>
        <v>0</v>
      </c>
      <c r="AO186">
        <v>20</v>
      </c>
      <c r="AP186" s="5">
        <v>1.301029995663981</v>
      </c>
      <c r="AQ186">
        <v>69469667</v>
      </c>
      <c r="AT186">
        <v>2465000</v>
      </c>
      <c r="AU186">
        <v>71934667</v>
      </c>
      <c r="AW186">
        <v>11535.3</v>
      </c>
      <c r="AX186">
        <v>11535300000</v>
      </c>
      <c r="CG186" s="13"/>
    </row>
    <row r="187" spans="1:85" x14ac:dyDescent="0.3">
      <c r="A187">
        <v>2012</v>
      </c>
      <c r="B187" t="s">
        <v>186</v>
      </c>
      <c r="C187">
        <v>0</v>
      </c>
      <c r="D187">
        <v>3</v>
      </c>
      <c r="E187">
        <v>7</v>
      </c>
      <c r="F187">
        <v>53</v>
      </c>
      <c r="G187">
        <v>53000000</v>
      </c>
      <c r="H187">
        <v>49.5</v>
      </c>
      <c r="I187">
        <v>49500000</v>
      </c>
      <c r="J187">
        <f t="shared" ref="J187:J194" si="42">F187-H187</f>
        <v>3.5</v>
      </c>
      <c r="K187">
        <v>3500000</v>
      </c>
      <c r="L187">
        <v>1</v>
      </c>
      <c r="M187">
        <v>1</v>
      </c>
      <c r="N187">
        <v>0</v>
      </c>
      <c r="O187" s="11">
        <v>12</v>
      </c>
      <c r="P187" s="11">
        <v>8</v>
      </c>
      <c r="Q187" s="12">
        <v>66.67</v>
      </c>
      <c r="R187" s="11">
        <v>3</v>
      </c>
      <c r="S187" s="12">
        <v>25</v>
      </c>
      <c r="T187" s="13">
        <v>1</v>
      </c>
      <c r="U187" s="12">
        <v>8.33</v>
      </c>
      <c r="V187" s="11">
        <v>43.11</v>
      </c>
      <c r="W187" s="11">
        <v>6</v>
      </c>
      <c r="X187" s="11"/>
      <c r="Y187" s="11">
        <v>2.2999999999999998</v>
      </c>
      <c r="Z187" s="11">
        <v>1.71</v>
      </c>
      <c r="AA187" s="11">
        <v>56190.9</v>
      </c>
      <c r="AB187" s="13">
        <v>56190900000</v>
      </c>
      <c r="AC187" s="5">
        <v>1.7095253340548924</v>
      </c>
      <c r="AD187">
        <v>13.29</v>
      </c>
      <c r="AE187">
        <v>2.59</v>
      </c>
      <c r="AF187">
        <v>5.79</v>
      </c>
      <c r="AG187" s="5">
        <v>29.451307145935285</v>
      </c>
      <c r="AH187">
        <v>0.16611043048455915</v>
      </c>
      <c r="AJ187">
        <v>16749.310000000001</v>
      </c>
      <c r="AK187">
        <v>16749310000.000002</v>
      </c>
      <c r="AL187">
        <f t="shared" si="39"/>
        <v>1</v>
      </c>
      <c r="AM187">
        <f t="shared" si="40"/>
        <v>0</v>
      </c>
      <c r="AN187">
        <f t="shared" si="41"/>
        <v>0</v>
      </c>
      <c r="AO187">
        <v>7</v>
      </c>
      <c r="AP187" s="5">
        <v>0.8450980400142567</v>
      </c>
      <c r="AQ187">
        <v>23613000</v>
      </c>
      <c r="AT187">
        <v>1205000</v>
      </c>
      <c r="AU187">
        <v>24818000</v>
      </c>
      <c r="AW187">
        <v>71186.600000000006</v>
      </c>
      <c r="AX187">
        <v>71186600000</v>
      </c>
      <c r="CG187" s="13"/>
    </row>
    <row r="188" spans="1:85" x14ac:dyDescent="0.3">
      <c r="A188">
        <v>2012</v>
      </c>
      <c r="B188" t="s">
        <v>187</v>
      </c>
      <c r="C188">
        <v>0</v>
      </c>
      <c r="D188">
        <v>3</v>
      </c>
      <c r="F188">
        <v>1</v>
      </c>
      <c r="G188">
        <v>1000000</v>
      </c>
      <c r="H188">
        <v>0.7</v>
      </c>
      <c r="I188">
        <v>700000</v>
      </c>
      <c r="J188">
        <f t="shared" si="42"/>
        <v>0.30000000000000004</v>
      </c>
      <c r="K188">
        <v>300000.00000000006</v>
      </c>
      <c r="L188">
        <v>0</v>
      </c>
      <c r="M188">
        <v>0</v>
      </c>
      <c r="N188">
        <v>0</v>
      </c>
      <c r="O188" s="11">
        <v>9</v>
      </c>
      <c r="P188" s="11">
        <v>4</v>
      </c>
      <c r="Q188" s="12">
        <v>44.44</v>
      </c>
      <c r="R188" s="11">
        <v>4</v>
      </c>
      <c r="S188" s="12">
        <v>44.44</v>
      </c>
      <c r="T188" s="13">
        <v>1</v>
      </c>
      <c r="U188" s="12">
        <v>11.11</v>
      </c>
      <c r="V188" s="11">
        <v>74.010000000000005</v>
      </c>
      <c r="W188" s="11">
        <v>9</v>
      </c>
      <c r="X188" s="11">
        <v>3.07</v>
      </c>
      <c r="Y188" s="11">
        <v>4.88</v>
      </c>
      <c r="Z188" s="11">
        <v>0.85</v>
      </c>
      <c r="AA188" s="11">
        <v>8682</v>
      </c>
      <c r="AB188" s="13">
        <v>8682000000</v>
      </c>
      <c r="AC188" s="5">
        <v>0.84696974954067328</v>
      </c>
      <c r="AD188">
        <v>11.2</v>
      </c>
      <c r="AE188">
        <v>5.01</v>
      </c>
      <c r="AF188">
        <v>9.57</v>
      </c>
      <c r="AG188" s="5">
        <v>-15.215015443098123</v>
      </c>
      <c r="AI188">
        <v>2.578041809112817E-2</v>
      </c>
      <c r="AJ188">
        <v>3435.28</v>
      </c>
      <c r="AK188">
        <v>3435280000</v>
      </c>
      <c r="AL188">
        <f t="shared" si="39"/>
        <v>1</v>
      </c>
      <c r="AM188">
        <f t="shared" si="40"/>
        <v>0</v>
      </c>
      <c r="AN188">
        <f t="shared" si="41"/>
        <v>0</v>
      </c>
      <c r="AO188">
        <v>17</v>
      </c>
      <c r="AP188" s="5">
        <v>1.2304489213782739</v>
      </c>
      <c r="AQ188">
        <v>31800000</v>
      </c>
      <c r="AT188">
        <v>870000</v>
      </c>
      <c r="AU188">
        <v>32670000</v>
      </c>
      <c r="AW188">
        <v>7635.1</v>
      </c>
      <c r="AX188">
        <v>7635100000</v>
      </c>
      <c r="CG188" s="13"/>
    </row>
    <row r="189" spans="1:85" x14ac:dyDescent="0.3">
      <c r="A189">
        <v>2012</v>
      </c>
      <c r="B189" t="s">
        <v>188</v>
      </c>
      <c r="C189">
        <v>0</v>
      </c>
      <c r="D189">
        <v>4</v>
      </c>
      <c r="E189">
        <v>4</v>
      </c>
      <c r="F189">
        <v>1.1000000000000001</v>
      </c>
      <c r="G189">
        <v>1100000</v>
      </c>
      <c r="H189">
        <v>0.8</v>
      </c>
      <c r="I189">
        <v>800000</v>
      </c>
      <c r="J189">
        <f t="shared" si="42"/>
        <v>0.30000000000000004</v>
      </c>
      <c r="K189">
        <v>300000.00000000006</v>
      </c>
      <c r="L189">
        <v>1</v>
      </c>
      <c r="M189">
        <v>1</v>
      </c>
      <c r="N189">
        <v>0</v>
      </c>
      <c r="O189" s="11">
        <v>13</v>
      </c>
      <c r="P189" s="11">
        <v>6</v>
      </c>
      <c r="Q189" s="12">
        <v>46.15</v>
      </c>
      <c r="R189" s="11">
        <v>5</v>
      </c>
      <c r="S189" s="12">
        <v>38.46</v>
      </c>
      <c r="T189" s="13">
        <v>2</v>
      </c>
      <c r="U189" s="12">
        <v>15.38</v>
      </c>
      <c r="V189" s="11">
        <v>74.48</v>
      </c>
      <c r="W189" s="11">
        <v>4</v>
      </c>
      <c r="X189" s="11"/>
      <c r="Y189" s="11">
        <v>2.2400000000000002</v>
      </c>
      <c r="Z189" s="11">
        <v>0.53</v>
      </c>
      <c r="AA189" s="11">
        <v>17288</v>
      </c>
      <c r="AB189" s="13">
        <v>17288000000</v>
      </c>
      <c r="AC189" s="5">
        <v>0.53109469622453576</v>
      </c>
      <c r="AD189">
        <v>4.78</v>
      </c>
      <c r="AE189">
        <v>1.74</v>
      </c>
      <c r="AF189">
        <v>2.0699999999999998</v>
      </c>
      <c r="AG189" s="5">
        <v>14.743113110027018</v>
      </c>
      <c r="AJ189">
        <v>3218.12</v>
      </c>
      <c r="AK189">
        <v>3218120000</v>
      </c>
      <c r="AL189">
        <f t="shared" si="39"/>
        <v>1</v>
      </c>
      <c r="AM189">
        <f t="shared" si="40"/>
        <v>0</v>
      </c>
      <c r="AN189">
        <f t="shared" si="41"/>
        <v>0</v>
      </c>
      <c r="AO189">
        <v>19</v>
      </c>
      <c r="AP189" s="5">
        <v>1.2787536009528289</v>
      </c>
      <c r="AQ189">
        <v>44916000</v>
      </c>
      <c r="AT189">
        <v>460000</v>
      </c>
      <c r="AU189">
        <v>45376000</v>
      </c>
      <c r="AW189">
        <v>16676.099999999999</v>
      </c>
      <c r="AX189">
        <v>16676099999.999998</v>
      </c>
      <c r="CG189" s="13"/>
    </row>
    <row r="190" spans="1:85" x14ac:dyDescent="0.3">
      <c r="A190">
        <v>2012</v>
      </c>
      <c r="B190" t="s">
        <v>189</v>
      </c>
      <c r="C190">
        <v>0</v>
      </c>
      <c r="D190">
        <v>4</v>
      </c>
      <c r="E190">
        <v>4</v>
      </c>
      <c r="F190">
        <v>1.4</v>
      </c>
      <c r="G190">
        <v>1400000</v>
      </c>
      <c r="H190">
        <v>1.2</v>
      </c>
      <c r="I190">
        <v>1200000</v>
      </c>
      <c r="J190">
        <f t="shared" si="42"/>
        <v>0.19999999999999996</v>
      </c>
      <c r="K190">
        <v>199999.99999999994</v>
      </c>
      <c r="L190">
        <v>1</v>
      </c>
      <c r="M190">
        <v>0</v>
      </c>
      <c r="N190">
        <v>0</v>
      </c>
      <c r="O190" s="11">
        <v>11</v>
      </c>
      <c r="P190" s="11">
        <v>5</v>
      </c>
      <c r="Q190" s="12">
        <v>45.45</v>
      </c>
      <c r="R190" s="11">
        <v>5</v>
      </c>
      <c r="S190" s="12">
        <v>45.45</v>
      </c>
      <c r="T190" s="13">
        <v>1</v>
      </c>
      <c r="U190" s="12">
        <v>9.09</v>
      </c>
      <c r="V190" s="11">
        <v>56.78</v>
      </c>
      <c r="W190" s="11">
        <v>7</v>
      </c>
      <c r="X190" s="11"/>
      <c r="Y190" s="11">
        <v>4.46</v>
      </c>
      <c r="Z190" s="11">
        <v>0.68</v>
      </c>
      <c r="AA190" s="11">
        <v>20090.3</v>
      </c>
      <c r="AB190" s="13">
        <v>20090300000</v>
      </c>
      <c r="AC190" s="5">
        <v>0.67724474918723188</v>
      </c>
      <c r="AD190">
        <v>10.72</v>
      </c>
      <c r="AE190">
        <v>3.77</v>
      </c>
      <c r="AF190">
        <v>4.57</v>
      </c>
      <c r="AG190" s="5">
        <v>5.5980071819093578</v>
      </c>
      <c r="AH190">
        <v>0.15134154785027601</v>
      </c>
      <c r="AI190">
        <v>0.7505805510793041</v>
      </c>
      <c r="AJ190">
        <v>4254.46</v>
      </c>
      <c r="AK190">
        <v>4254460000</v>
      </c>
      <c r="AL190">
        <f t="shared" si="39"/>
        <v>1</v>
      </c>
      <c r="AM190">
        <f t="shared" si="40"/>
        <v>0</v>
      </c>
      <c r="AN190">
        <f t="shared" si="41"/>
        <v>0</v>
      </c>
      <c r="AO190">
        <v>19</v>
      </c>
      <c r="AP190" s="5">
        <v>1.2787536009528289</v>
      </c>
      <c r="AQ190">
        <v>34384507</v>
      </c>
      <c r="AU190">
        <v>34384507</v>
      </c>
      <c r="AW190">
        <v>20816</v>
      </c>
      <c r="AX190">
        <v>20816000000</v>
      </c>
      <c r="CG190" s="13"/>
    </row>
    <row r="191" spans="1:85" x14ac:dyDescent="0.3">
      <c r="A191">
        <v>2012</v>
      </c>
      <c r="B191" t="s">
        <v>190</v>
      </c>
      <c r="C191">
        <v>0</v>
      </c>
      <c r="D191">
        <v>4</v>
      </c>
      <c r="E191">
        <v>4</v>
      </c>
      <c r="F191">
        <v>2.7</v>
      </c>
      <c r="G191">
        <v>2700000</v>
      </c>
      <c r="H191">
        <v>1.9</v>
      </c>
      <c r="I191">
        <v>1900000</v>
      </c>
      <c r="J191">
        <f t="shared" si="42"/>
        <v>0.80000000000000027</v>
      </c>
      <c r="K191">
        <v>800000.00000000023</v>
      </c>
      <c r="L191">
        <v>1</v>
      </c>
      <c r="M191">
        <v>0</v>
      </c>
      <c r="N191">
        <v>0</v>
      </c>
      <c r="O191" s="11">
        <v>10</v>
      </c>
      <c r="P191" s="11">
        <v>4</v>
      </c>
      <c r="Q191" s="12">
        <v>40</v>
      </c>
      <c r="R191" s="11">
        <v>4</v>
      </c>
      <c r="S191" s="12">
        <v>40</v>
      </c>
      <c r="T191" s="13">
        <v>2</v>
      </c>
      <c r="U191" s="12">
        <v>20</v>
      </c>
      <c r="V191" s="11">
        <v>53.51</v>
      </c>
      <c r="W191" s="11">
        <v>7</v>
      </c>
      <c r="X191" s="11"/>
      <c r="Y191" s="11">
        <v>5.98</v>
      </c>
      <c r="Z191" s="11">
        <v>4.49</v>
      </c>
      <c r="AA191" s="11">
        <v>9202.1</v>
      </c>
      <c r="AB191" s="13">
        <v>9202100000</v>
      </c>
      <c r="AC191" s="5">
        <v>4.4857605838804</v>
      </c>
      <c r="AD191">
        <v>32.83</v>
      </c>
      <c r="AE191">
        <v>9.64</v>
      </c>
      <c r="AF191">
        <v>15.62</v>
      </c>
      <c r="AG191" s="5">
        <v>40.045921257964153</v>
      </c>
      <c r="AH191">
        <v>0.21150352032704975</v>
      </c>
      <c r="AI191">
        <v>1.5543379513967748</v>
      </c>
      <c r="AJ191">
        <v>12516.57</v>
      </c>
      <c r="AK191">
        <v>12516570000</v>
      </c>
      <c r="AL191">
        <f t="shared" si="39"/>
        <v>1</v>
      </c>
      <c r="AM191">
        <f t="shared" si="40"/>
        <v>0</v>
      </c>
      <c r="AN191">
        <f t="shared" si="41"/>
        <v>0</v>
      </c>
      <c r="AO191">
        <v>27</v>
      </c>
      <c r="AP191" s="5">
        <v>1.4313637641589871</v>
      </c>
      <c r="AQ191">
        <v>51480000</v>
      </c>
      <c r="AT191">
        <v>800000</v>
      </c>
      <c r="AU191">
        <v>52280000</v>
      </c>
      <c r="AW191">
        <v>17362.2</v>
      </c>
      <c r="AX191">
        <v>17362200000</v>
      </c>
      <c r="CG191" s="13"/>
    </row>
    <row r="192" spans="1:85" x14ac:dyDescent="0.3">
      <c r="A192">
        <v>2012</v>
      </c>
      <c r="B192" t="s">
        <v>191</v>
      </c>
      <c r="C192">
        <v>0</v>
      </c>
      <c r="D192">
        <v>5</v>
      </c>
      <c r="E192">
        <v>4</v>
      </c>
      <c r="F192">
        <v>7.1</v>
      </c>
      <c r="G192">
        <v>7100000</v>
      </c>
      <c r="H192">
        <v>6.3</v>
      </c>
      <c r="I192">
        <v>6300000</v>
      </c>
      <c r="J192">
        <f t="shared" si="42"/>
        <v>0.79999999999999982</v>
      </c>
      <c r="K192">
        <v>799999.99999999977</v>
      </c>
      <c r="L192">
        <v>1</v>
      </c>
      <c r="M192">
        <v>1</v>
      </c>
      <c r="N192">
        <v>0</v>
      </c>
      <c r="O192" s="11">
        <v>11</v>
      </c>
      <c r="P192" s="11">
        <v>5</v>
      </c>
      <c r="Q192" s="12">
        <v>45.45</v>
      </c>
      <c r="R192" s="11">
        <v>2</v>
      </c>
      <c r="S192" s="12">
        <v>18.18</v>
      </c>
      <c r="T192" s="13">
        <v>4</v>
      </c>
      <c r="U192" s="12">
        <v>36.36</v>
      </c>
      <c r="V192" s="11">
        <v>55.81</v>
      </c>
      <c r="W192" s="11">
        <v>6</v>
      </c>
      <c r="X192" s="11">
        <v>43.75</v>
      </c>
      <c r="Y192" s="11">
        <v>3.58</v>
      </c>
      <c r="Z192" s="11">
        <v>0.98</v>
      </c>
      <c r="AA192" s="11">
        <v>53200.9</v>
      </c>
      <c r="AB192" s="13">
        <v>53200900000</v>
      </c>
      <c r="AC192" s="5">
        <v>0.97922337350306921</v>
      </c>
      <c r="AD192">
        <v>10.56</v>
      </c>
      <c r="AE192">
        <v>3.87</v>
      </c>
      <c r="AF192">
        <v>6.69</v>
      </c>
      <c r="AG192" s="5">
        <v>21.215060838969503</v>
      </c>
      <c r="AJ192">
        <v>16635.13</v>
      </c>
      <c r="AK192">
        <v>16635130000.000002</v>
      </c>
      <c r="AL192">
        <f t="shared" si="39"/>
        <v>1</v>
      </c>
      <c r="AM192">
        <f t="shared" si="40"/>
        <v>0</v>
      </c>
      <c r="AN192">
        <f t="shared" si="41"/>
        <v>0</v>
      </c>
      <c r="AO192">
        <v>31</v>
      </c>
      <c r="AP192" s="5">
        <v>1.4913616938342726</v>
      </c>
      <c r="AQ192">
        <v>44498000</v>
      </c>
      <c r="AR192" s="5">
        <v>2.2000000000000002</v>
      </c>
      <c r="AT192">
        <v>23170000</v>
      </c>
      <c r="AU192">
        <v>67668000</v>
      </c>
      <c r="AV192">
        <v>0.2</v>
      </c>
      <c r="AW192">
        <v>61739.6</v>
      </c>
      <c r="AX192">
        <v>61739600000</v>
      </c>
      <c r="CG192" s="13"/>
    </row>
    <row r="193" spans="1:85" x14ac:dyDescent="0.3">
      <c r="A193">
        <v>2012</v>
      </c>
      <c r="B193" t="s">
        <v>192</v>
      </c>
      <c r="C193">
        <v>0</v>
      </c>
      <c r="D193">
        <v>3</v>
      </c>
      <c r="E193">
        <v>4</v>
      </c>
      <c r="F193">
        <v>4.4000000000000004</v>
      </c>
      <c r="G193">
        <v>4400000</v>
      </c>
      <c r="H193">
        <v>3.4</v>
      </c>
      <c r="I193">
        <v>3400000</v>
      </c>
      <c r="J193">
        <f t="shared" si="42"/>
        <v>1.0000000000000004</v>
      </c>
      <c r="K193">
        <v>1000000.0000000005</v>
      </c>
      <c r="L193">
        <v>1</v>
      </c>
      <c r="M193">
        <v>0</v>
      </c>
      <c r="N193">
        <v>0</v>
      </c>
      <c r="O193" s="11">
        <v>11</v>
      </c>
      <c r="P193" s="11">
        <v>5</v>
      </c>
      <c r="Q193" s="12">
        <v>45.45</v>
      </c>
      <c r="R193" s="11">
        <v>2</v>
      </c>
      <c r="S193" s="12">
        <v>18.18</v>
      </c>
      <c r="T193" s="13">
        <v>4</v>
      </c>
      <c r="U193" s="12">
        <v>36.36</v>
      </c>
      <c r="V193" s="11">
        <v>69.27</v>
      </c>
      <c r="W193" s="11">
        <v>4</v>
      </c>
      <c r="X193" s="11"/>
      <c r="Y193" s="11">
        <v>7.04</v>
      </c>
      <c r="Z193" s="11">
        <v>4.4800000000000004</v>
      </c>
      <c r="AA193" s="11">
        <v>17020.099999999999</v>
      </c>
      <c r="AB193" s="13">
        <v>17020099999.999998</v>
      </c>
      <c r="AC193" s="5">
        <v>4.4755368916257297</v>
      </c>
      <c r="AD193">
        <v>21.65</v>
      </c>
      <c r="AE193">
        <v>13.48</v>
      </c>
      <c r="AF193">
        <v>20.059999999999999</v>
      </c>
      <c r="AG193" s="5">
        <v>21.083238083779502</v>
      </c>
      <c r="AH193">
        <v>0.49186029180398455</v>
      </c>
      <c r="AI193">
        <v>3.3161651458191872</v>
      </c>
      <c r="AJ193">
        <v>48656.37</v>
      </c>
      <c r="AK193">
        <v>48656370000</v>
      </c>
      <c r="AL193">
        <f t="shared" si="39"/>
        <v>0</v>
      </c>
      <c r="AM193">
        <f t="shared" si="40"/>
        <v>1</v>
      </c>
      <c r="AN193">
        <f t="shared" si="41"/>
        <v>0</v>
      </c>
      <c r="AO193">
        <v>92</v>
      </c>
      <c r="AP193" s="5">
        <v>1.9637878273455551</v>
      </c>
      <c r="AQ193">
        <v>46420000</v>
      </c>
      <c r="AT193">
        <v>8430000</v>
      </c>
      <c r="AU193">
        <v>54850000</v>
      </c>
      <c r="AV193">
        <v>69.27</v>
      </c>
      <c r="AW193">
        <v>33861.199999999997</v>
      </c>
      <c r="AX193">
        <v>33861199999.999996</v>
      </c>
      <c r="CG193" s="13"/>
    </row>
    <row r="194" spans="1:85" x14ac:dyDescent="0.3">
      <c r="A194">
        <v>2012</v>
      </c>
      <c r="B194" t="s">
        <v>193</v>
      </c>
      <c r="C194">
        <v>0</v>
      </c>
      <c r="D194">
        <v>4</v>
      </c>
      <c r="E194">
        <v>4</v>
      </c>
      <c r="F194">
        <v>0.9</v>
      </c>
      <c r="G194">
        <v>900000</v>
      </c>
      <c r="H194">
        <v>0.5</v>
      </c>
      <c r="I194">
        <v>500000</v>
      </c>
      <c r="J194">
        <f t="shared" si="42"/>
        <v>0.4</v>
      </c>
      <c r="K194">
        <v>400000</v>
      </c>
      <c r="L194">
        <v>1</v>
      </c>
      <c r="M194">
        <v>0</v>
      </c>
      <c r="N194">
        <v>0</v>
      </c>
      <c r="O194" s="11">
        <v>13</v>
      </c>
      <c r="P194" s="11">
        <v>6</v>
      </c>
      <c r="Q194" s="12">
        <v>46.15</v>
      </c>
      <c r="R194" s="11">
        <v>5</v>
      </c>
      <c r="S194" s="12">
        <v>38.46</v>
      </c>
      <c r="T194" s="13">
        <v>2</v>
      </c>
      <c r="U194" s="12">
        <v>15.38</v>
      </c>
      <c r="V194" s="11">
        <v>65.05</v>
      </c>
      <c r="W194" s="11">
        <v>4</v>
      </c>
      <c r="X194" s="11"/>
      <c r="Y194" s="11">
        <v>16.87</v>
      </c>
      <c r="Z194" s="11">
        <v>3.22</v>
      </c>
      <c r="AA194" s="11">
        <v>5924.2</v>
      </c>
      <c r="AB194" s="13">
        <v>5924200000</v>
      </c>
      <c r="AC194" s="5">
        <v>3.2176269768639685</v>
      </c>
      <c r="AD194">
        <v>29.37</v>
      </c>
      <c r="AE194">
        <v>13.04</v>
      </c>
      <c r="AF194">
        <v>26.33</v>
      </c>
      <c r="AG194" s="5">
        <v>59.373529034190597</v>
      </c>
      <c r="AH194">
        <v>1.9251423048007734</v>
      </c>
      <c r="AI194">
        <v>5.638492106111051E-2</v>
      </c>
      <c r="AJ194">
        <v>7874.65</v>
      </c>
      <c r="AK194">
        <v>7874650000</v>
      </c>
      <c r="AL194">
        <f t="shared" si="39"/>
        <v>1</v>
      </c>
      <c r="AM194">
        <f t="shared" si="40"/>
        <v>0</v>
      </c>
      <c r="AN194">
        <f t="shared" si="41"/>
        <v>0</v>
      </c>
      <c r="AO194">
        <v>26</v>
      </c>
      <c r="AP194" s="5">
        <v>1.414973347970818</v>
      </c>
      <c r="AQ194">
        <v>20928000</v>
      </c>
      <c r="AT194">
        <v>110000</v>
      </c>
      <c r="AU194">
        <v>21038000</v>
      </c>
      <c r="AW194">
        <v>7120.4</v>
      </c>
      <c r="AX194">
        <v>7120400000</v>
      </c>
      <c r="CG194" s="13"/>
    </row>
    <row r="195" spans="1:85" x14ac:dyDescent="0.3">
      <c r="A195">
        <v>2012</v>
      </c>
      <c r="B195" t="s">
        <v>194</v>
      </c>
      <c r="C195">
        <v>0</v>
      </c>
      <c r="D195">
        <v>5</v>
      </c>
      <c r="E195">
        <v>4</v>
      </c>
      <c r="L195">
        <v>1</v>
      </c>
      <c r="M195">
        <v>0</v>
      </c>
      <c r="N195">
        <v>0</v>
      </c>
      <c r="O195" s="11">
        <v>10</v>
      </c>
      <c r="P195" s="11">
        <v>5</v>
      </c>
      <c r="Q195" s="12">
        <v>50</v>
      </c>
      <c r="R195" s="11">
        <v>4</v>
      </c>
      <c r="S195" s="12">
        <v>40</v>
      </c>
      <c r="T195" s="13">
        <v>1</v>
      </c>
      <c r="U195" s="12">
        <v>10</v>
      </c>
      <c r="V195" s="11">
        <v>74.23</v>
      </c>
      <c r="W195" s="11">
        <v>5</v>
      </c>
      <c r="X195" s="11"/>
      <c r="Y195" s="11">
        <v>13.71</v>
      </c>
      <c r="Z195" s="11">
        <v>0.41</v>
      </c>
      <c r="AA195" s="11">
        <v>15031.9</v>
      </c>
      <c r="AB195" s="13">
        <v>15031900000</v>
      </c>
      <c r="AC195" s="5">
        <v>0.40715875799285461</v>
      </c>
      <c r="AD195">
        <v>4.1500000000000004</v>
      </c>
      <c r="AE195">
        <v>2.5299999999999998</v>
      </c>
      <c r="AF195">
        <v>3.34</v>
      </c>
      <c r="AG195" s="5">
        <v>29.543793715419159</v>
      </c>
      <c r="AJ195">
        <v>2947.64</v>
      </c>
      <c r="AK195">
        <v>2947640000</v>
      </c>
      <c r="AL195">
        <f t="shared" si="39"/>
        <v>1</v>
      </c>
      <c r="AM195">
        <f t="shared" si="40"/>
        <v>0</v>
      </c>
      <c r="AN195">
        <f t="shared" si="41"/>
        <v>0</v>
      </c>
      <c r="AO195">
        <v>21</v>
      </c>
      <c r="AP195" s="5">
        <v>1.3222192947339191</v>
      </c>
      <c r="AQ195">
        <v>43261000</v>
      </c>
      <c r="AT195">
        <v>300000</v>
      </c>
      <c r="AU195">
        <v>43561000</v>
      </c>
      <c r="AW195">
        <v>7268.5</v>
      </c>
      <c r="AX195">
        <v>7268500000</v>
      </c>
      <c r="CG195" s="13"/>
    </row>
    <row r="196" spans="1:85" x14ac:dyDescent="0.3">
      <c r="A196">
        <v>2012</v>
      </c>
      <c r="B196" t="s">
        <v>195</v>
      </c>
      <c r="C196">
        <v>1</v>
      </c>
      <c r="M196">
        <v>0</v>
      </c>
      <c r="N196">
        <v>0</v>
      </c>
      <c r="O196" s="11"/>
      <c r="P196" s="11"/>
      <c r="Q196" s="12"/>
      <c r="R196" s="11"/>
      <c r="S196" s="12"/>
      <c r="T196" s="13"/>
      <c r="U196" s="12"/>
      <c r="V196" s="11"/>
      <c r="W196" s="11"/>
      <c r="X196" s="11"/>
      <c r="Y196" s="11"/>
      <c r="Z196" s="11"/>
      <c r="AA196" s="11">
        <v>271189</v>
      </c>
      <c r="AB196" s="13">
        <v>271189000000</v>
      </c>
      <c r="AD196">
        <v>12.3</v>
      </c>
      <c r="AE196">
        <v>2</v>
      </c>
      <c r="AF196">
        <v>2.1</v>
      </c>
      <c r="AG196" s="5"/>
      <c r="AO196">
        <v>0</v>
      </c>
      <c r="AR196" s="5">
        <v>48.8</v>
      </c>
      <c r="CG196" s="13"/>
    </row>
    <row r="197" spans="1:85" x14ac:dyDescent="0.3">
      <c r="A197">
        <v>2012</v>
      </c>
      <c r="B197" t="s">
        <v>196</v>
      </c>
      <c r="C197">
        <v>0</v>
      </c>
      <c r="D197">
        <v>5</v>
      </c>
      <c r="E197">
        <v>2</v>
      </c>
      <c r="F197">
        <v>3.2</v>
      </c>
      <c r="G197">
        <v>3200000</v>
      </c>
      <c r="H197">
        <v>3.2</v>
      </c>
      <c r="I197">
        <v>3200000</v>
      </c>
      <c r="J197">
        <f>F197-H197</f>
        <v>0</v>
      </c>
      <c r="L197">
        <v>1</v>
      </c>
      <c r="M197">
        <v>0</v>
      </c>
      <c r="N197">
        <v>0</v>
      </c>
      <c r="O197" s="11">
        <v>12</v>
      </c>
      <c r="P197" s="11">
        <v>7</v>
      </c>
      <c r="Q197" s="12">
        <v>58.33</v>
      </c>
      <c r="R197" s="11">
        <v>2</v>
      </c>
      <c r="S197" s="12">
        <v>16.670000000000002</v>
      </c>
      <c r="T197" s="13">
        <v>3</v>
      </c>
      <c r="U197" s="12">
        <v>25</v>
      </c>
      <c r="V197" s="11">
        <v>28.34</v>
      </c>
      <c r="W197" s="11">
        <v>5</v>
      </c>
      <c r="X197" s="11"/>
      <c r="Y197" s="11">
        <v>5.87</v>
      </c>
      <c r="Z197" s="11">
        <v>1.86</v>
      </c>
      <c r="AA197" s="11">
        <v>19545.5</v>
      </c>
      <c r="AB197" s="13">
        <v>19545500000</v>
      </c>
      <c r="AC197" s="5">
        <v>1.8642352707207932</v>
      </c>
      <c r="AD197">
        <v>18.55</v>
      </c>
      <c r="AE197">
        <v>8.25</v>
      </c>
      <c r="AF197">
        <v>18.55</v>
      </c>
      <c r="AG197" s="5">
        <v>24.283830756322665</v>
      </c>
      <c r="AH197">
        <v>0.3637766419133957</v>
      </c>
      <c r="AI197">
        <v>0.23261645288841737</v>
      </c>
      <c r="AJ197">
        <v>17840.509999999998</v>
      </c>
      <c r="AK197">
        <v>17840510000</v>
      </c>
      <c r="AL197">
        <f>IF(AJ197&lt;29957,1,0)</f>
        <v>1</v>
      </c>
      <c r="AM197">
        <f>IF(AND(AJ197&gt;29957,AJ197&lt;96525),1,0)</f>
        <v>0</v>
      </c>
      <c r="AN197">
        <f>IF(AJ197&gt;96525,1,0)</f>
        <v>0</v>
      </c>
      <c r="AO197">
        <v>50</v>
      </c>
      <c r="AP197" s="5">
        <v>1.6989700043360185</v>
      </c>
      <c r="AQ197">
        <v>45358796</v>
      </c>
      <c r="AT197">
        <v>27167878</v>
      </c>
      <c r="AU197">
        <v>72526674</v>
      </c>
      <c r="AW197">
        <v>23395.7</v>
      </c>
      <c r="AX197">
        <v>23395700000</v>
      </c>
      <c r="CG197" s="13"/>
    </row>
    <row r="198" spans="1:85" x14ac:dyDescent="0.3">
      <c r="A198">
        <v>2012</v>
      </c>
      <c r="B198" t="s">
        <v>197</v>
      </c>
      <c r="C198">
        <v>1</v>
      </c>
      <c r="D198">
        <v>3</v>
      </c>
      <c r="F198">
        <v>3.3</v>
      </c>
      <c r="G198">
        <v>3300000</v>
      </c>
      <c r="H198">
        <v>1.8</v>
      </c>
      <c r="I198">
        <v>1800000</v>
      </c>
      <c r="J198">
        <f>F198-H198</f>
        <v>1.4999999999999998</v>
      </c>
      <c r="K198">
        <v>1499999.9999999998</v>
      </c>
      <c r="M198">
        <v>0</v>
      </c>
      <c r="N198">
        <v>0</v>
      </c>
      <c r="O198" s="11"/>
      <c r="P198" s="11"/>
      <c r="Q198" s="12"/>
      <c r="R198" s="11"/>
      <c r="S198" s="12"/>
      <c r="T198" s="13"/>
      <c r="U198" s="12"/>
      <c r="V198" s="11"/>
      <c r="W198" s="11"/>
      <c r="X198" s="11"/>
      <c r="Y198" s="11">
        <v>12.06</v>
      </c>
      <c r="Z198" s="11"/>
      <c r="AA198" s="11"/>
      <c r="AB198" s="13"/>
      <c r="AG198" s="5"/>
      <c r="AO198">
        <v>15</v>
      </c>
      <c r="AP198" s="5">
        <v>1.1760912590556811</v>
      </c>
      <c r="CG198" s="13"/>
    </row>
    <row r="199" spans="1:85" x14ac:dyDescent="0.3">
      <c r="A199">
        <v>2012</v>
      </c>
      <c r="B199" t="s">
        <v>198</v>
      </c>
      <c r="C199">
        <v>0</v>
      </c>
      <c r="D199">
        <v>3</v>
      </c>
      <c r="E199">
        <v>7</v>
      </c>
      <c r="L199">
        <v>1</v>
      </c>
      <c r="M199">
        <v>0</v>
      </c>
      <c r="N199">
        <v>1</v>
      </c>
      <c r="O199" s="11">
        <v>20</v>
      </c>
      <c r="P199" s="11">
        <v>3</v>
      </c>
      <c r="Q199" s="12">
        <v>15</v>
      </c>
      <c r="R199" s="11">
        <v>10</v>
      </c>
      <c r="S199" s="12">
        <v>50</v>
      </c>
      <c r="T199" s="13">
        <v>7</v>
      </c>
      <c r="U199" s="12">
        <v>35</v>
      </c>
      <c r="V199" s="11"/>
      <c r="W199" s="11">
        <v>20</v>
      </c>
      <c r="X199" s="11"/>
      <c r="Y199" s="11">
        <v>7.07</v>
      </c>
      <c r="Z199" s="11">
        <v>3.29</v>
      </c>
      <c r="AA199" s="11">
        <v>1222629</v>
      </c>
      <c r="AB199" s="13">
        <v>1222629000000</v>
      </c>
      <c r="AC199" s="5">
        <v>3.2906810175575134</v>
      </c>
      <c r="AD199">
        <v>16.350000000000001</v>
      </c>
      <c r="AE199">
        <v>4.25</v>
      </c>
      <c r="AF199">
        <v>6.39</v>
      </c>
      <c r="AG199" s="5">
        <v>23.504693509104449</v>
      </c>
      <c r="AH199">
        <v>0.14420366228386661</v>
      </c>
      <c r="AI199">
        <v>0.17165791451021212</v>
      </c>
      <c r="AJ199">
        <v>801630.16</v>
      </c>
      <c r="AK199">
        <v>801630160000</v>
      </c>
      <c r="AL199">
        <f>IF(AJ199&lt;29957,1,0)</f>
        <v>0</v>
      </c>
      <c r="AM199">
        <f>IF(AND(AJ199&gt;29957,AJ199&lt;96525),1,0)</f>
        <v>0</v>
      </c>
      <c r="AN199">
        <f>IF(AJ199&gt;96525,1,0)</f>
        <v>1</v>
      </c>
      <c r="AO199">
        <v>66</v>
      </c>
      <c r="AP199" s="5">
        <v>1.8195439355418683</v>
      </c>
      <c r="AQ199">
        <v>107469000</v>
      </c>
      <c r="AR199" s="5">
        <v>100</v>
      </c>
      <c r="AS199">
        <v>15882000</v>
      </c>
      <c r="AT199">
        <v>37017560</v>
      </c>
      <c r="AU199">
        <v>144486560</v>
      </c>
      <c r="AW199">
        <v>710630.3</v>
      </c>
      <c r="AX199">
        <v>710630300000</v>
      </c>
      <c r="CG199" s="13"/>
    </row>
    <row r="200" spans="1:85" x14ac:dyDescent="0.3">
      <c r="A200">
        <v>2012</v>
      </c>
      <c r="B200" t="s">
        <v>199</v>
      </c>
      <c r="C200">
        <v>0</v>
      </c>
      <c r="F200">
        <v>3</v>
      </c>
      <c r="G200">
        <v>3000000</v>
      </c>
      <c r="H200">
        <v>2.2000000000000002</v>
      </c>
      <c r="I200">
        <v>2200000</v>
      </c>
      <c r="J200">
        <f t="shared" ref="J200:J206" si="43">F200-H200</f>
        <v>0.79999999999999982</v>
      </c>
      <c r="K200">
        <v>799999.99999999977</v>
      </c>
      <c r="M200">
        <v>0</v>
      </c>
      <c r="N200">
        <v>0</v>
      </c>
      <c r="O200" s="11"/>
      <c r="P200" s="11"/>
      <c r="Q200" s="12"/>
      <c r="R200" s="11"/>
      <c r="S200" s="12"/>
      <c r="T200" s="13"/>
      <c r="U200" s="12"/>
      <c r="V200" s="11"/>
      <c r="W200" s="11"/>
      <c r="X200" s="11"/>
      <c r="Y200" s="11">
        <v>4.5999999999999996</v>
      </c>
      <c r="Z200" s="11"/>
      <c r="AA200" s="11"/>
      <c r="AB200" s="13"/>
      <c r="AG200" s="5"/>
      <c r="AO200">
        <v>7</v>
      </c>
      <c r="AP200" s="5">
        <v>0.8450980400142567</v>
      </c>
      <c r="AR200" s="5">
        <v>10.3</v>
      </c>
      <c r="CG200" s="13"/>
    </row>
    <row r="201" spans="1:85" x14ac:dyDescent="0.3">
      <c r="A201">
        <v>2012</v>
      </c>
      <c r="B201" t="s">
        <v>200</v>
      </c>
      <c r="C201">
        <v>1</v>
      </c>
      <c r="F201">
        <v>2.8</v>
      </c>
      <c r="G201">
        <v>2800000</v>
      </c>
      <c r="H201">
        <v>2.2999999999999998</v>
      </c>
      <c r="I201">
        <v>2300000</v>
      </c>
      <c r="J201">
        <f t="shared" si="43"/>
        <v>0.5</v>
      </c>
      <c r="K201">
        <v>500000</v>
      </c>
      <c r="M201">
        <v>0</v>
      </c>
      <c r="N201">
        <v>0</v>
      </c>
      <c r="O201" s="11"/>
      <c r="P201" s="11"/>
      <c r="Q201" s="12"/>
      <c r="R201" s="11"/>
      <c r="S201" s="12"/>
      <c r="T201" s="13"/>
      <c r="U201" s="12"/>
      <c r="V201" s="11"/>
      <c r="W201" s="11"/>
      <c r="X201" s="11"/>
      <c r="Y201" s="11">
        <v>-15.82</v>
      </c>
      <c r="Z201" s="11"/>
      <c r="AA201" s="11"/>
      <c r="AB201" s="13"/>
      <c r="AG201" s="5"/>
      <c r="CG201" s="13"/>
    </row>
    <row r="202" spans="1:85" x14ac:dyDescent="0.3">
      <c r="A202">
        <v>2012</v>
      </c>
      <c r="B202" t="s">
        <v>201</v>
      </c>
      <c r="C202">
        <v>0</v>
      </c>
      <c r="D202">
        <v>5</v>
      </c>
      <c r="E202">
        <v>4</v>
      </c>
      <c r="F202">
        <v>3.3</v>
      </c>
      <c r="G202">
        <v>3300000</v>
      </c>
      <c r="H202">
        <v>2.1</v>
      </c>
      <c r="I202">
        <v>2100000</v>
      </c>
      <c r="J202">
        <f t="shared" si="43"/>
        <v>1.1999999999999997</v>
      </c>
      <c r="K202">
        <v>1199999.9999999998</v>
      </c>
      <c r="L202">
        <v>1</v>
      </c>
      <c r="M202">
        <v>0</v>
      </c>
      <c r="N202">
        <v>0</v>
      </c>
      <c r="O202" s="11">
        <v>8</v>
      </c>
      <c r="P202" s="11">
        <v>4</v>
      </c>
      <c r="Q202" s="12">
        <v>50</v>
      </c>
      <c r="R202" s="11">
        <v>1</v>
      </c>
      <c r="S202" s="12">
        <v>12.5</v>
      </c>
      <c r="T202" s="13">
        <v>3</v>
      </c>
      <c r="U202" s="12">
        <v>37.5</v>
      </c>
      <c r="V202" s="11">
        <v>89.48</v>
      </c>
      <c r="W202" s="11">
        <v>8</v>
      </c>
      <c r="X202" s="11"/>
      <c r="Y202" s="11">
        <v>5.74</v>
      </c>
      <c r="Z202" s="11">
        <v>3.22</v>
      </c>
      <c r="AA202" s="11">
        <v>30028.2</v>
      </c>
      <c r="AB202" s="13">
        <v>30028200000</v>
      </c>
      <c r="AC202" s="5">
        <v>3.2162673299795554</v>
      </c>
      <c r="AD202">
        <v>5.7</v>
      </c>
      <c r="AE202">
        <v>2.5299999999999998</v>
      </c>
      <c r="AF202">
        <v>3.68</v>
      </c>
      <c r="AG202" s="5">
        <v>12.730164851055626</v>
      </c>
      <c r="AH202">
        <v>1.6248343096592122E-2</v>
      </c>
      <c r="AJ202">
        <v>40535.589999999997</v>
      </c>
      <c r="AK202">
        <v>40535590000</v>
      </c>
      <c r="AL202">
        <f>IF(AJ202&lt;29957,1,0)</f>
        <v>0</v>
      </c>
      <c r="AM202">
        <f>IF(AND(AJ202&gt;29957,AJ202&lt;96525),1,0)</f>
        <v>1</v>
      </c>
      <c r="AN202">
        <f>IF(AJ202&gt;96525,1,0)</f>
        <v>0</v>
      </c>
      <c r="AQ202">
        <v>23578106</v>
      </c>
      <c r="AR202" s="5">
        <v>15.5</v>
      </c>
      <c r="AT202">
        <v>2462000</v>
      </c>
      <c r="AU202">
        <v>26040106</v>
      </c>
      <c r="AV202">
        <v>89.48</v>
      </c>
      <c r="CG202" s="13"/>
    </row>
    <row r="203" spans="1:85" x14ac:dyDescent="0.3">
      <c r="A203">
        <v>2012</v>
      </c>
      <c r="B203" t="s">
        <v>202</v>
      </c>
      <c r="C203">
        <v>0</v>
      </c>
      <c r="D203">
        <v>3</v>
      </c>
      <c r="E203">
        <v>5</v>
      </c>
      <c r="F203">
        <v>47.3</v>
      </c>
      <c r="G203">
        <v>47300000</v>
      </c>
      <c r="H203">
        <v>30.9</v>
      </c>
      <c r="I203">
        <v>30900000</v>
      </c>
      <c r="J203">
        <f t="shared" si="43"/>
        <v>16.399999999999999</v>
      </c>
      <c r="K203">
        <v>16399999.999999998</v>
      </c>
      <c r="L203">
        <v>0</v>
      </c>
      <c r="M203">
        <v>1</v>
      </c>
      <c r="N203">
        <v>0</v>
      </c>
      <c r="O203" s="11">
        <v>12</v>
      </c>
      <c r="P203" s="11">
        <v>4</v>
      </c>
      <c r="Q203" s="12">
        <v>33.33</v>
      </c>
      <c r="R203" s="11">
        <v>3</v>
      </c>
      <c r="S203" s="12">
        <v>25</v>
      </c>
      <c r="T203" s="13">
        <v>5</v>
      </c>
      <c r="U203" s="12">
        <v>41.67</v>
      </c>
      <c r="V203" s="11">
        <v>46.93</v>
      </c>
      <c r="W203" s="11">
        <v>12</v>
      </c>
      <c r="X203" s="11"/>
      <c r="Y203" s="11">
        <v>12.58</v>
      </c>
      <c r="Z203" s="11">
        <v>6.38</v>
      </c>
      <c r="AA203" s="11">
        <v>80427.7</v>
      </c>
      <c r="AB203" s="13">
        <v>80427700000</v>
      </c>
      <c r="AC203" s="5">
        <v>6.3779812069334589</v>
      </c>
      <c r="AD203">
        <v>24.28</v>
      </c>
      <c r="AE203">
        <v>12.43</v>
      </c>
      <c r="AF203">
        <v>17.63</v>
      </c>
      <c r="AG203" s="5">
        <v>21.953383185139167</v>
      </c>
      <c r="AH203">
        <v>7.356166908434485</v>
      </c>
      <c r="AJ203">
        <v>236496.77</v>
      </c>
      <c r="AK203">
        <v>236496770000</v>
      </c>
      <c r="AL203">
        <f>IF(AJ203&lt;29957,1,0)</f>
        <v>0</v>
      </c>
      <c r="AM203">
        <f>IF(AND(AJ203&gt;29957,AJ203&lt;96525),1,0)</f>
        <v>0</v>
      </c>
      <c r="AN203">
        <f>IF(AJ203&gt;96525,1,0)</f>
        <v>1</v>
      </c>
      <c r="AO203">
        <v>29</v>
      </c>
      <c r="AP203" s="5">
        <v>1.4623979978989561</v>
      </c>
      <c r="AQ203">
        <v>115590000</v>
      </c>
      <c r="AT203">
        <v>163870000</v>
      </c>
      <c r="AU203">
        <v>279460000</v>
      </c>
      <c r="AV203">
        <v>0.18</v>
      </c>
      <c r="AW203">
        <v>96703.5</v>
      </c>
      <c r="AX203">
        <v>96703500000</v>
      </c>
      <c r="CG203" s="13"/>
    </row>
    <row r="204" spans="1:85" x14ac:dyDescent="0.3">
      <c r="A204">
        <v>2012</v>
      </c>
      <c r="B204" t="s">
        <v>203</v>
      </c>
      <c r="C204">
        <v>1</v>
      </c>
      <c r="D204">
        <v>3</v>
      </c>
      <c r="E204">
        <v>4</v>
      </c>
      <c r="F204">
        <v>0.2</v>
      </c>
      <c r="G204">
        <v>200000</v>
      </c>
      <c r="H204">
        <v>0.2</v>
      </c>
      <c r="I204">
        <v>200000</v>
      </c>
      <c r="J204">
        <f t="shared" si="43"/>
        <v>0</v>
      </c>
      <c r="M204">
        <v>0</v>
      </c>
      <c r="N204">
        <v>0</v>
      </c>
      <c r="O204" s="11"/>
      <c r="P204" s="11"/>
      <c r="Q204" s="12"/>
      <c r="R204" s="11"/>
      <c r="S204" s="12"/>
      <c r="T204" s="13">
        <v>0</v>
      </c>
      <c r="U204" s="12"/>
      <c r="V204" s="11"/>
      <c r="W204" s="11"/>
      <c r="X204" s="11"/>
      <c r="Y204" s="11">
        <v>2.4900000000000002</v>
      </c>
      <c r="Z204" s="11"/>
      <c r="AA204" s="11"/>
      <c r="AB204" s="13"/>
      <c r="AG204" s="5"/>
      <c r="AR204" s="5">
        <v>75</v>
      </c>
      <c r="CG204" s="13"/>
    </row>
    <row r="205" spans="1:85" x14ac:dyDescent="0.3">
      <c r="A205">
        <v>2012</v>
      </c>
      <c r="B205" t="s">
        <v>204</v>
      </c>
      <c r="C205">
        <v>0</v>
      </c>
      <c r="D205">
        <v>3</v>
      </c>
      <c r="E205">
        <v>4</v>
      </c>
      <c r="F205">
        <v>5</v>
      </c>
      <c r="G205">
        <v>5000000</v>
      </c>
      <c r="H205">
        <v>3.1</v>
      </c>
      <c r="I205">
        <v>3100000</v>
      </c>
      <c r="J205">
        <f t="shared" si="43"/>
        <v>1.9</v>
      </c>
      <c r="K205">
        <v>1900000</v>
      </c>
      <c r="M205">
        <v>0</v>
      </c>
      <c r="N205">
        <v>0</v>
      </c>
      <c r="O205" s="11">
        <v>13</v>
      </c>
      <c r="P205" s="11">
        <v>6</v>
      </c>
      <c r="Q205" s="12">
        <v>46.15</v>
      </c>
      <c r="R205" s="11">
        <v>4</v>
      </c>
      <c r="S205" s="12">
        <v>30.77</v>
      </c>
      <c r="T205" s="13">
        <v>3</v>
      </c>
      <c r="U205" s="12">
        <v>23.08</v>
      </c>
      <c r="V205" s="11">
        <v>26.97</v>
      </c>
      <c r="W205" s="11">
        <v>13</v>
      </c>
      <c r="X205" s="11">
        <v>1.18</v>
      </c>
      <c r="Y205" s="11">
        <v>4.26</v>
      </c>
      <c r="Z205" s="11">
        <v>1.75</v>
      </c>
      <c r="AA205" s="11">
        <v>72477</v>
      </c>
      <c r="AB205" s="13">
        <v>72477000000</v>
      </c>
      <c r="AC205" s="5">
        <v>1.7474784845359264</v>
      </c>
      <c r="AD205">
        <v>21.8</v>
      </c>
      <c r="AE205">
        <v>8.27</v>
      </c>
      <c r="AF205">
        <v>13.28</v>
      </c>
      <c r="AG205" s="5">
        <v>23.597597033838653</v>
      </c>
      <c r="AH205">
        <v>0.18416597873395571</v>
      </c>
      <c r="AI205">
        <v>0.90343854969861315</v>
      </c>
      <c r="AJ205">
        <v>42125.79</v>
      </c>
      <c r="AK205">
        <v>42125790000</v>
      </c>
      <c r="AL205">
        <f>IF(AJ205&lt;29957,1,0)</f>
        <v>0</v>
      </c>
      <c r="AM205">
        <f>IF(AND(AJ205&gt;29957,AJ205&lt;96525),1,0)</f>
        <v>1</v>
      </c>
      <c r="AN205">
        <f>IF(AJ205&gt;96525,1,0)</f>
        <v>0</v>
      </c>
      <c r="AO205">
        <v>52</v>
      </c>
      <c r="AP205" s="5">
        <v>1.716003343634799</v>
      </c>
      <c r="AV205">
        <v>0.51</v>
      </c>
      <c r="AW205">
        <v>131674.70000000001</v>
      </c>
      <c r="AX205">
        <v>131674700000.00002</v>
      </c>
      <c r="CG205" s="13"/>
    </row>
    <row r="206" spans="1:85" x14ac:dyDescent="0.3">
      <c r="A206">
        <v>2012</v>
      </c>
      <c r="B206" t="s">
        <v>205</v>
      </c>
      <c r="C206">
        <v>0</v>
      </c>
      <c r="F206">
        <v>2.1</v>
      </c>
      <c r="G206">
        <v>2100000</v>
      </c>
      <c r="H206">
        <v>2</v>
      </c>
      <c r="I206">
        <v>2000000</v>
      </c>
      <c r="J206">
        <f t="shared" si="43"/>
        <v>0.10000000000000009</v>
      </c>
      <c r="K206">
        <v>100000.00000000009</v>
      </c>
      <c r="M206">
        <v>1</v>
      </c>
      <c r="N206">
        <v>0</v>
      </c>
      <c r="O206" s="11"/>
      <c r="P206" s="11"/>
      <c r="Q206" s="12"/>
      <c r="R206" s="11"/>
      <c r="S206" s="12"/>
      <c r="T206" s="13"/>
      <c r="U206" s="12"/>
      <c r="V206" s="11"/>
      <c r="W206" s="11"/>
      <c r="X206" s="11"/>
      <c r="Y206" s="11">
        <v>18.559999999999999</v>
      </c>
      <c r="Z206" s="11"/>
      <c r="AA206" s="11"/>
      <c r="AB206" s="13"/>
      <c r="AG206" s="5"/>
      <c r="AO206">
        <v>17</v>
      </c>
      <c r="AP206" s="5">
        <v>1.2304489213782739</v>
      </c>
      <c r="CG206" s="13"/>
    </row>
    <row r="207" spans="1:85" x14ac:dyDescent="0.3">
      <c r="A207">
        <v>2012</v>
      </c>
      <c r="B207" t="s">
        <v>206</v>
      </c>
      <c r="C207">
        <v>0</v>
      </c>
      <c r="D207">
        <v>4</v>
      </c>
      <c r="E207">
        <v>5</v>
      </c>
      <c r="L207">
        <v>1</v>
      </c>
      <c r="M207">
        <v>1</v>
      </c>
      <c r="N207">
        <v>0</v>
      </c>
      <c r="O207" s="11">
        <v>13</v>
      </c>
      <c r="P207" s="11">
        <v>8</v>
      </c>
      <c r="Q207" s="12">
        <v>61.54</v>
      </c>
      <c r="R207" s="11">
        <v>2</v>
      </c>
      <c r="S207" s="12">
        <v>15.38</v>
      </c>
      <c r="T207" s="13">
        <v>3</v>
      </c>
      <c r="U207" s="12">
        <v>23.08</v>
      </c>
      <c r="V207" s="11">
        <v>25.26</v>
      </c>
      <c r="W207" s="11">
        <v>13</v>
      </c>
      <c r="X207" s="11">
        <v>7.63</v>
      </c>
      <c r="Y207" s="11">
        <v>4.2</v>
      </c>
      <c r="Z207" s="11">
        <v>3.49</v>
      </c>
      <c r="AA207" s="11">
        <v>641956.1</v>
      </c>
      <c r="AB207" s="13">
        <v>641956100000</v>
      </c>
      <c r="AC207" s="5">
        <v>3.4894846820809491</v>
      </c>
      <c r="AD207">
        <v>13.36</v>
      </c>
      <c r="AE207">
        <v>4.6100000000000003</v>
      </c>
      <c r="AF207">
        <v>6.65</v>
      </c>
      <c r="AG207" s="5">
        <v>60.500929765925591</v>
      </c>
      <c r="AH207">
        <v>0.86264098652813448</v>
      </c>
      <c r="AI207">
        <v>0.66404390415855008</v>
      </c>
      <c r="AJ207">
        <v>429905.18</v>
      </c>
      <c r="AK207">
        <v>429905180000</v>
      </c>
      <c r="AL207">
        <f>IF(AJ207&lt;29957,1,0)</f>
        <v>0</v>
      </c>
      <c r="AM207">
        <f>IF(AND(AJ207&gt;29957,AJ207&lt;96525),1,0)</f>
        <v>0</v>
      </c>
      <c r="AN207">
        <f>IF(AJ207&gt;96525,1,0)</f>
        <v>1</v>
      </c>
      <c r="AO207">
        <v>21</v>
      </c>
      <c r="AP207" s="5">
        <v>1.3222192947339191</v>
      </c>
      <c r="AQ207">
        <v>68320000</v>
      </c>
      <c r="AT207">
        <v>18460000</v>
      </c>
      <c r="AU207">
        <v>86780000</v>
      </c>
      <c r="AV207">
        <v>0.12</v>
      </c>
      <c r="AW207">
        <v>698040.3</v>
      </c>
      <c r="AX207">
        <v>698040300000</v>
      </c>
      <c r="CG207" s="13"/>
    </row>
    <row r="208" spans="1:85" x14ac:dyDescent="0.3">
      <c r="A208">
        <v>2012</v>
      </c>
      <c r="B208" t="s">
        <v>207</v>
      </c>
      <c r="C208">
        <v>0</v>
      </c>
      <c r="D208">
        <v>6</v>
      </c>
      <c r="E208">
        <v>4</v>
      </c>
      <c r="L208">
        <v>1</v>
      </c>
      <c r="M208">
        <v>0</v>
      </c>
      <c r="N208">
        <v>0</v>
      </c>
      <c r="O208" s="11">
        <v>13</v>
      </c>
      <c r="P208" s="11">
        <v>6</v>
      </c>
      <c r="Q208" s="12">
        <v>46.15</v>
      </c>
      <c r="R208" s="11">
        <v>2</v>
      </c>
      <c r="S208" s="12">
        <v>15.38</v>
      </c>
      <c r="T208" s="13">
        <v>5</v>
      </c>
      <c r="U208" s="12">
        <v>38.46</v>
      </c>
      <c r="V208" s="11">
        <v>52.97</v>
      </c>
      <c r="W208" s="11">
        <v>13</v>
      </c>
      <c r="X208" s="11"/>
      <c r="Y208" s="11">
        <v>2.12</v>
      </c>
      <c r="Z208" s="11">
        <v>0.7</v>
      </c>
      <c r="AA208" s="11">
        <v>20358.5</v>
      </c>
      <c r="AB208" s="13">
        <v>20358500000</v>
      </c>
      <c r="AC208" s="5">
        <v>0.70231399187878008</v>
      </c>
      <c r="AD208">
        <v>6.34</v>
      </c>
      <c r="AE208">
        <v>2.64</v>
      </c>
      <c r="AF208">
        <v>3.55</v>
      </c>
      <c r="AG208" s="5">
        <v>26.701786952796713</v>
      </c>
      <c r="AI208">
        <v>5.5947546156725578E-2</v>
      </c>
      <c r="AJ208">
        <v>5986.38</v>
      </c>
      <c r="AK208">
        <v>5986380000</v>
      </c>
      <c r="AL208">
        <f>IF(AJ208&lt;29957,1,0)</f>
        <v>1</v>
      </c>
      <c r="AM208">
        <f>IF(AND(AJ208&gt;29957,AJ208&lt;96525),1,0)</f>
        <v>0</v>
      </c>
      <c r="AN208">
        <f>IF(AJ208&gt;96525,1,0)</f>
        <v>0</v>
      </c>
      <c r="AO208">
        <v>67</v>
      </c>
      <c r="AP208" s="5">
        <v>1.8260748027008262</v>
      </c>
      <c r="AQ208">
        <v>8682728</v>
      </c>
      <c r="AR208" s="5">
        <v>13.4</v>
      </c>
      <c r="AT208">
        <v>286250</v>
      </c>
      <c r="AU208">
        <v>8968978</v>
      </c>
      <c r="AW208">
        <v>22699.4</v>
      </c>
      <c r="AX208">
        <v>22699400000</v>
      </c>
      <c r="CG208" s="13"/>
    </row>
    <row r="209" spans="1:85" x14ac:dyDescent="0.3">
      <c r="A209">
        <v>2012</v>
      </c>
      <c r="B209" t="s">
        <v>208</v>
      </c>
      <c r="C209">
        <v>1</v>
      </c>
      <c r="D209">
        <v>4</v>
      </c>
      <c r="E209">
        <v>4</v>
      </c>
      <c r="F209">
        <v>4.4000000000000004</v>
      </c>
      <c r="G209">
        <v>4400000</v>
      </c>
      <c r="H209">
        <v>2.8</v>
      </c>
      <c r="I209">
        <v>2800000</v>
      </c>
      <c r="J209">
        <f>F209-H209</f>
        <v>1.6000000000000005</v>
      </c>
      <c r="K209">
        <v>1600000.0000000005</v>
      </c>
      <c r="L209">
        <v>1</v>
      </c>
      <c r="M209">
        <v>1</v>
      </c>
      <c r="N209">
        <v>1</v>
      </c>
      <c r="O209" s="11">
        <v>10</v>
      </c>
      <c r="P209" s="11">
        <v>4</v>
      </c>
      <c r="Q209" s="12">
        <v>40</v>
      </c>
      <c r="R209" s="11">
        <v>2</v>
      </c>
      <c r="S209" s="12">
        <v>20</v>
      </c>
      <c r="T209" s="13">
        <v>4</v>
      </c>
      <c r="U209" s="12">
        <v>40</v>
      </c>
      <c r="V209" s="11">
        <v>82.69</v>
      </c>
      <c r="W209" s="11">
        <v>10</v>
      </c>
      <c r="X209" s="11"/>
      <c r="Y209" s="11">
        <v>15.75</v>
      </c>
      <c r="Z209" s="11">
        <v>4.46</v>
      </c>
      <c r="AA209" s="11">
        <v>19831.2</v>
      </c>
      <c r="AB209" s="13">
        <v>19831200000</v>
      </c>
      <c r="AC209" s="5">
        <v>4.4596592814740008</v>
      </c>
      <c r="AD209">
        <v>19.23</v>
      </c>
      <c r="AE209">
        <v>5.45</v>
      </c>
      <c r="AF209">
        <v>18.89</v>
      </c>
      <c r="AG209" s="5">
        <v>15.524959034411106</v>
      </c>
      <c r="AI209">
        <v>4.3192472020895671</v>
      </c>
      <c r="AJ209">
        <v>25497.73</v>
      </c>
      <c r="AK209">
        <v>25497730000</v>
      </c>
      <c r="AL209">
        <f>IF(AJ209&lt;29957,1,0)</f>
        <v>1</v>
      </c>
      <c r="AM209">
        <f>IF(AND(AJ209&gt;29957,AJ209&lt;96525),1,0)</f>
        <v>0</v>
      </c>
      <c r="AN209">
        <f>IF(AJ209&gt;96525,1,0)</f>
        <v>0</v>
      </c>
      <c r="AO209">
        <v>13</v>
      </c>
      <c r="AP209" s="5">
        <v>1.1139433523068367</v>
      </c>
      <c r="AQ209">
        <v>19365000</v>
      </c>
      <c r="AS209">
        <v>17140000</v>
      </c>
      <c r="AT209">
        <v>14935000</v>
      </c>
      <c r="AU209">
        <v>34300000</v>
      </c>
      <c r="AW209">
        <v>6944.5</v>
      </c>
      <c r="AX209">
        <v>6944500000</v>
      </c>
      <c r="CG209" s="13"/>
    </row>
    <row r="210" spans="1:85" x14ac:dyDescent="0.3">
      <c r="A210">
        <v>2012</v>
      </c>
      <c r="B210" t="s">
        <v>209</v>
      </c>
      <c r="C210">
        <v>1</v>
      </c>
      <c r="F210">
        <v>0.8</v>
      </c>
      <c r="G210">
        <v>800000</v>
      </c>
      <c r="H210">
        <v>0.7</v>
      </c>
      <c r="I210">
        <v>700000</v>
      </c>
      <c r="J210">
        <f>F210-H210</f>
        <v>0.10000000000000009</v>
      </c>
      <c r="K210">
        <v>100000.00000000009</v>
      </c>
      <c r="M210">
        <v>0</v>
      </c>
      <c r="N210">
        <v>0</v>
      </c>
      <c r="O210" s="11"/>
      <c r="P210" s="11"/>
      <c r="Q210" s="12"/>
      <c r="R210" s="11"/>
      <c r="S210" s="12"/>
      <c r="T210" s="13"/>
      <c r="U210" s="12"/>
      <c r="V210" s="11"/>
      <c r="W210" s="11"/>
      <c r="X210" s="11"/>
      <c r="Y210" s="11">
        <v>0.78</v>
      </c>
      <c r="Z210" s="11"/>
      <c r="AA210" s="11"/>
      <c r="AB210" s="13"/>
      <c r="AG210" s="5"/>
      <c r="AO210">
        <v>16</v>
      </c>
      <c r="AP210" s="5">
        <v>1.2041199826559246</v>
      </c>
      <c r="CG210" s="13"/>
    </row>
    <row r="211" spans="1:85" x14ac:dyDescent="0.3">
      <c r="A211">
        <v>2012</v>
      </c>
      <c r="B211" t="s">
        <v>210</v>
      </c>
      <c r="C211">
        <v>0</v>
      </c>
      <c r="M211">
        <v>1</v>
      </c>
      <c r="N211">
        <v>0</v>
      </c>
      <c r="O211" s="11"/>
      <c r="P211" s="11"/>
      <c r="Q211" s="12"/>
      <c r="R211" s="11"/>
      <c r="S211" s="12"/>
      <c r="T211" s="13"/>
      <c r="U211" s="12"/>
      <c r="V211" s="11"/>
      <c r="W211" s="11"/>
      <c r="X211" s="11"/>
      <c r="Y211" s="11"/>
      <c r="Z211" s="11"/>
      <c r="AA211" s="11"/>
      <c r="AB211" s="13"/>
      <c r="AG211" s="5"/>
      <c r="AO211">
        <v>2</v>
      </c>
      <c r="AP211" s="5">
        <v>0.30102999566398114</v>
      </c>
      <c r="CG211" s="13"/>
    </row>
    <row r="212" spans="1:85" x14ac:dyDescent="0.3">
      <c r="A212">
        <v>2012</v>
      </c>
      <c r="B212" t="s">
        <v>211</v>
      </c>
      <c r="C212">
        <v>0</v>
      </c>
      <c r="D212">
        <v>5</v>
      </c>
      <c r="E212">
        <v>5</v>
      </c>
      <c r="F212">
        <v>32.799999999999997</v>
      </c>
      <c r="G212">
        <v>32799999.999999996</v>
      </c>
      <c r="H212">
        <v>28.3</v>
      </c>
      <c r="I212">
        <v>28300000</v>
      </c>
      <c r="J212">
        <f>F212-H212</f>
        <v>4.4999999999999964</v>
      </c>
      <c r="K212">
        <v>4499999.9999999963</v>
      </c>
      <c r="L212">
        <v>1</v>
      </c>
      <c r="M212">
        <v>1</v>
      </c>
      <c r="N212">
        <v>0</v>
      </c>
      <c r="O212" s="11">
        <v>9</v>
      </c>
      <c r="P212" s="11">
        <v>6</v>
      </c>
      <c r="Q212" s="12">
        <v>66.67</v>
      </c>
      <c r="R212" s="11">
        <v>1</v>
      </c>
      <c r="S212" s="12">
        <v>11.11</v>
      </c>
      <c r="T212" s="13">
        <v>2</v>
      </c>
      <c r="U212" s="12">
        <v>22.22</v>
      </c>
      <c r="V212" s="11">
        <v>62.73</v>
      </c>
      <c r="W212" s="11">
        <v>9</v>
      </c>
      <c r="X212" s="11"/>
      <c r="Y212" s="11">
        <v>9.7799999999999994</v>
      </c>
      <c r="Z212" s="11">
        <v>9.61</v>
      </c>
      <c r="AA212" s="11">
        <v>30051.200000000001</v>
      </c>
      <c r="AB212" s="13">
        <v>30051200000</v>
      </c>
      <c r="AC212" s="5">
        <v>9.605479626605101</v>
      </c>
      <c r="AD212">
        <v>34.68</v>
      </c>
      <c r="AE212">
        <v>13.25</v>
      </c>
      <c r="AF212">
        <v>19.850000000000001</v>
      </c>
      <c r="AG212" s="5">
        <v>18.058527345605992</v>
      </c>
      <c r="AH212">
        <v>0.1720561383795931</v>
      </c>
      <c r="AI212">
        <v>11.501561200125327</v>
      </c>
      <c r="AJ212">
        <v>107798</v>
      </c>
      <c r="AK212">
        <v>107798000000</v>
      </c>
      <c r="AL212">
        <f t="shared" ref="AL212:AL223" si="44">IF(AJ212&lt;29957,1,0)</f>
        <v>0</v>
      </c>
      <c r="AM212">
        <f t="shared" ref="AM212:AM223" si="45">IF(AND(AJ212&gt;29957,AJ212&lt;96525),1,0)</f>
        <v>0</v>
      </c>
      <c r="AN212">
        <f t="shared" ref="AN212:AN223" si="46">IF(AJ212&gt;96525,1,0)</f>
        <v>1</v>
      </c>
      <c r="AO212">
        <v>24</v>
      </c>
      <c r="AP212" s="5">
        <v>1.3802112417116059</v>
      </c>
      <c r="AQ212">
        <v>128204972</v>
      </c>
      <c r="AU212">
        <v>44903815</v>
      </c>
      <c r="AW212">
        <v>45989.8</v>
      </c>
      <c r="AX212">
        <v>45989800000</v>
      </c>
      <c r="CG212" s="13"/>
    </row>
    <row r="213" spans="1:85" x14ac:dyDescent="0.3">
      <c r="A213">
        <v>2012</v>
      </c>
      <c r="B213" t="s">
        <v>212</v>
      </c>
      <c r="C213">
        <v>0</v>
      </c>
      <c r="D213">
        <v>4</v>
      </c>
      <c r="E213">
        <v>7</v>
      </c>
      <c r="L213">
        <v>1</v>
      </c>
      <c r="M213">
        <v>1</v>
      </c>
      <c r="N213">
        <v>1</v>
      </c>
      <c r="O213" s="11">
        <v>12</v>
      </c>
      <c r="P213" s="11">
        <v>4</v>
      </c>
      <c r="Q213" s="12">
        <v>33.33</v>
      </c>
      <c r="R213" s="11">
        <v>4</v>
      </c>
      <c r="S213" s="12">
        <v>33.33</v>
      </c>
      <c r="T213" s="13">
        <v>4</v>
      </c>
      <c r="U213" s="12">
        <v>33.33</v>
      </c>
      <c r="V213" s="11">
        <v>54.21</v>
      </c>
      <c r="W213" s="11">
        <v>12</v>
      </c>
      <c r="X213" s="11"/>
      <c r="Y213" s="11">
        <v>3.68</v>
      </c>
      <c r="Z213" s="11">
        <v>2.63</v>
      </c>
      <c r="AA213" s="11">
        <v>231853</v>
      </c>
      <c r="AB213" s="13">
        <v>231853000000</v>
      </c>
      <c r="AC213" s="5">
        <v>2.6251846935333574</v>
      </c>
      <c r="AD213">
        <v>10.08</v>
      </c>
      <c r="AE213">
        <v>7.13</v>
      </c>
      <c r="AF213">
        <v>9.41</v>
      </c>
      <c r="AG213" s="5">
        <v>-3.3533728635867286</v>
      </c>
      <c r="AH213">
        <v>0.55766132971914006</v>
      </c>
      <c r="AI213">
        <v>0.69670087958172899</v>
      </c>
      <c r="AJ213">
        <v>390173.04</v>
      </c>
      <c r="AK213">
        <v>390173040000</v>
      </c>
      <c r="AL213">
        <f t="shared" si="44"/>
        <v>0</v>
      </c>
      <c r="AM213">
        <f t="shared" si="45"/>
        <v>0</v>
      </c>
      <c r="AN213">
        <f t="shared" si="46"/>
        <v>1</v>
      </c>
      <c r="AO213">
        <v>31</v>
      </c>
      <c r="AP213" s="5">
        <v>1.4913616938342726</v>
      </c>
      <c r="AR213" s="5">
        <v>100</v>
      </c>
      <c r="AS213">
        <v>28138215</v>
      </c>
      <c r="AT213">
        <v>96471157</v>
      </c>
      <c r="AU213">
        <v>96471157</v>
      </c>
      <c r="AV213">
        <v>54.21</v>
      </c>
      <c r="AW213">
        <v>498128</v>
      </c>
      <c r="AX213">
        <v>498128000000</v>
      </c>
      <c r="CG213" s="13"/>
    </row>
    <row r="214" spans="1:85" x14ac:dyDescent="0.3">
      <c r="A214">
        <v>2012</v>
      </c>
      <c r="B214" t="s">
        <v>213</v>
      </c>
      <c r="C214">
        <v>0</v>
      </c>
      <c r="D214">
        <v>4</v>
      </c>
      <c r="E214">
        <v>4</v>
      </c>
      <c r="L214">
        <v>1</v>
      </c>
      <c r="M214">
        <v>1</v>
      </c>
      <c r="N214">
        <v>0</v>
      </c>
      <c r="O214" s="11">
        <v>13</v>
      </c>
      <c r="P214" s="11">
        <v>6</v>
      </c>
      <c r="Q214" s="12">
        <v>46.15</v>
      </c>
      <c r="R214" s="11">
        <v>4</v>
      </c>
      <c r="S214" s="12">
        <v>30.77</v>
      </c>
      <c r="T214" s="13">
        <v>3</v>
      </c>
      <c r="U214" s="12">
        <v>23.08</v>
      </c>
      <c r="V214" s="11">
        <v>45.71</v>
      </c>
      <c r="W214" s="11">
        <v>13</v>
      </c>
      <c r="X214" s="11">
        <v>11.72</v>
      </c>
      <c r="Y214" s="11">
        <v>17.61</v>
      </c>
      <c r="Z214" s="11">
        <v>2.2200000000000002</v>
      </c>
      <c r="AA214" s="11">
        <v>24751.3</v>
      </c>
      <c r="AB214" s="13">
        <v>24751300000</v>
      </c>
      <c r="AC214" s="5">
        <v>2.2249095299047688</v>
      </c>
      <c r="AD214">
        <v>24.19</v>
      </c>
      <c r="AE214">
        <v>14.48</v>
      </c>
      <c r="AF214">
        <v>19.05</v>
      </c>
      <c r="AG214" s="5">
        <v>14.118081935367172</v>
      </c>
      <c r="AH214">
        <v>7.8566505858028948E-2</v>
      </c>
      <c r="AJ214">
        <v>29700.81</v>
      </c>
      <c r="AK214">
        <v>29700810000</v>
      </c>
      <c r="AL214">
        <f t="shared" si="44"/>
        <v>1</v>
      </c>
      <c r="AM214">
        <f t="shared" si="45"/>
        <v>0</v>
      </c>
      <c r="AN214">
        <f t="shared" si="46"/>
        <v>0</v>
      </c>
      <c r="AO214">
        <v>14</v>
      </c>
      <c r="AP214" s="5">
        <v>1.1461280356782377</v>
      </c>
      <c r="AQ214">
        <v>61578838</v>
      </c>
      <c r="AT214">
        <v>2845929</v>
      </c>
      <c r="AU214">
        <v>64424767</v>
      </c>
      <c r="AW214">
        <v>16685.400000000001</v>
      </c>
      <c r="AX214">
        <v>16685400000.000002</v>
      </c>
      <c r="CG214" s="13"/>
    </row>
    <row r="215" spans="1:85" x14ac:dyDescent="0.3">
      <c r="A215">
        <v>2012</v>
      </c>
      <c r="B215" t="s">
        <v>214</v>
      </c>
      <c r="C215">
        <v>0</v>
      </c>
      <c r="D215">
        <v>5</v>
      </c>
      <c r="E215">
        <v>4</v>
      </c>
      <c r="L215">
        <v>1</v>
      </c>
      <c r="M215">
        <v>0</v>
      </c>
      <c r="N215">
        <v>0</v>
      </c>
      <c r="O215" s="11">
        <v>9</v>
      </c>
      <c r="P215" s="11">
        <v>3</v>
      </c>
      <c r="Q215" s="12">
        <v>33.33</v>
      </c>
      <c r="R215" s="11">
        <v>4</v>
      </c>
      <c r="S215" s="12">
        <v>44.44</v>
      </c>
      <c r="T215" s="13">
        <v>2</v>
      </c>
      <c r="U215" s="12">
        <v>22.22</v>
      </c>
      <c r="V215" s="11">
        <v>51.8</v>
      </c>
      <c r="W215" s="11">
        <v>9</v>
      </c>
      <c r="X215" s="11"/>
      <c r="Y215" s="11">
        <v>8.01</v>
      </c>
      <c r="Z215" s="11">
        <v>2.44</v>
      </c>
      <c r="AA215" s="11">
        <v>8553.4</v>
      </c>
      <c r="AB215" s="13">
        <v>8553400000</v>
      </c>
      <c r="AC215" s="5">
        <v>2.4396864828221339</v>
      </c>
      <c r="AD215">
        <v>13.02</v>
      </c>
      <c r="AE215">
        <v>7.64</v>
      </c>
      <c r="AF215">
        <v>13.02</v>
      </c>
      <c r="AG215" s="5">
        <v>10.674562783381145</v>
      </c>
      <c r="AH215">
        <v>0.51836864371352609</v>
      </c>
      <c r="AI215">
        <v>7.5531327859806359</v>
      </c>
      <c r="AJ215">
        <v>10004.450000000001</v>
      </c>
      <c r="AK215">
        <v>10004450000</v>
      </c>
      <c r="AL215">
        <f t="shared" si="44"/>
        <v>1</v>
      </c>
      <c r="AM215">
        <f t="shared" si="45"/>
        <v>0</v>
      </c>
      <c r="AN215">
        <f t="shared" si="46"/>
        <v>0</v>
      </c>
      <c r="AO215">
        <v>45</v>
      </c>
      <c r="AP215" s="5">
        <v>1.6532125137753435</v>
      </c>
      <c r="AQ215">
        <v>60249419</v>
      </c>
      <c r="AT215">
        <v>2490000</v>
      </c>
      <c r="AU215">
        <v>62739419</v>
      </c>
      <c r="CG215" s="13"/>
    </row>
    <row r="216" spans="1:85" x14ac:dyDescent="0.3">
      <c r="A216">
        <v>2012</v>
      </c>
      <c r="B216" t="s">
        <v>215</v>
      </c>
      <c r="C216">
        <v>0</v>
      </c>
      <c r="D216">
        <v>4</v>
      </c>
      <c r="E216">
        <v>6</v>
      </c>
      <c r="L216">
        <v>1</v>
      </c>
      <c r="M216">
        <v>0</v>
      </c>
      <c r="N216">
        <v>1</v>
      </c>
      <c r="O216" s="11">
        <v>7</v>
      </c>
      <c r="P216" s="11">
        <v>4</v>
      </c>
      <c r="Q216" s="12">
        <v>57.14</v>
      </c>
      <c r="R216" s="11">
        <v>2</v>
      </c>
      <c r="S216" s="12">
        <v>28.57</v>
      </c>
      <c r="T216" s="13">
        <v>1</v>
      </c>
      <c r="U216" s="12">
        <v>14.29</v>
      </c>
      <c r="V216" s="11">
        <v>53.94</v>
      </c>
      <c r="W216" s="11">
        <v>7</v>
      </c>
      <c r="X216" s="11">
        <v>0</v>
      </c>
      <c r="Y216" s="11">
        <v>3.81</v>
      </c>
      <c r="Z216" s="11">
        <v>0.43</v>
      </c>
      <c r="AA216" s="11">
        <v>12060.8</v>
      </c>
      <c r="AB216" s="13">
        <v>12060800000</v>
      </c>
      <c r="AC216" s="5">
        <v>0.42623396791463664</v>
      </c>
      <c r="AD216">
        <v>20.149999999999999</v>
      </c>
      <c r="AE216">
        <v>5.87</v>
      </c>
      <c r="AF216">
        <v>8.76</v>
      </c>
      <c r="AG216" s="5">
        <v>90.13571578285476</v>
      </c>
      <c r="AI216">
        <v>0.23976519546375272</v>
      </c>
      <c r="AJ216">
        <v>784.92</v>
      </c>
      <c r="AK216">
        <v>784920000</v>
      </c>
      <c r="AL216">
        <f t="shared" si="44"/>
        <v>1</v>
      </c>
      <c r="AM216">
        <f t="shared" si="45"/>
        <v>0</v>
      </c>
      <c r="AN216">
        <f t="shared" si="46"/>
        <v>0</v>
      </c>
      <c r="AO216">
        <v>27</v>
      </c>
      <c r="AP216" s="5">
        <v>1.4313637641589871</v>
      </c>
      <c r="AQ216">
        <v>30162291</v>
      </c>
      <c r="AS216">
        <v>17778291</v>
      </c>
      <c r="AT216">
        <v>455000</v>
      </c>
      <c r="AU216">
        <v>30617291</v>
      </c>
      <c r="AV216">
        <v>0</v>
      </c>
      <c r="AW216">
        <v>22610</v>
      </c>
      <c r="AX216">
        <v>22610000000</v>
      </c>
      <c r="CG216" s="13"/>
    </row>
    <row r="217" spans="1:85" x14ac:dyDescent="0.3">
      <c r="A217">
        <v>2012</v>
      </c>
      <c r="B217" t="s">
        <v>216</v>
      </c>
      <c r="C217">
        <v>0</v>
      </c>
      <c r="D217">
        <v>4</v>
      </c>
      <c r="E217">
        <v>9</v>
      </c>
      <c r="F217">
        <v>4.5</v>
      </c>
      <c r="G217">
        <v>4500000</v>
      </c>
      <c r="H217">
        <v>4.2</v>
      </c>
      <c r="I217">
        <v>4200000</v>
      </c>
      <c r="J217">
        <f>F217-H217</f>
        <v>0.29999999999999982</v>
      </c>
      <c r="K217">
        <v>299999.99999999983</v>
      </c>
      <c r="L217">
        <v>1</v>
      </c>
      <c r="M217">
        <v>0</v>
      </c>
      <c r="N217">
        <v>0</v>
      </c>
      <c r="O217" s="11">
        <v>9</v>
      </c>
      <c r="P217" s="11">
        <v>4</v>
      </c>
      <c r="Q217" s="12">
        <v>44.44</v>
      </c>
      <c r="R217" s="11">
        <v>1</v>
      </c>
      <c r="S217" s="12">
        <v>11.11</v>
      </c>
      <c r="T217" s="13">
        <v>4</v>
      </c>
      <c r="U217" s="12">
        <v>44.44</v>
      </c>
      <c r="V217" s="11">
        <v>65.98</v>
      </c>
      <c r="W217" s="11">
        <v>9</v>
      </c>
      <c r="X217" s="11"/>
      <c r="Y217" s="11">
        <v>2.27</v>
      </c>
      <c r="Z217" s="11">
        <v>1.29</v>
      </c>
      <c r="AA217" s="11">
        <v>7676.8</v>
      </c>
      <c r="AB217" s="13">
        <v>7676800000</v>
      </c>
      <c r="AC217" s="5">
        <v>1.2934322250231514</v>
      </c>
      <c r="AD217">
        <v>13.01</v>
      </c>
      <c r="AE217">
        <v>4.2699999999999996</v>
      </c>
      <c r="AF217">
        <v>6.85</v>
      </c>
      <c r="AG217" s="5">
        <v>23.534883720930225</v>
      </c>
      <c r="AH217">
        <v>1.6260353915662651</v>
      </c>
      <c r="AJ217">
        <v>2905.74</v>
      </c>
      <c r="AK217">
        <v>2905740000</v>
      </c>
      <c r="AL217">
        <f t="shared" si="44"/>
        <v>1</v>
      </c>
      <c r="AM217">
        <f t="shared" si="45"/>
        <v>0</v>
      </c>
      <c r="AN217">
        <f t="shared" si="46"/>
        <v>0</v>
      </c>
      <c r="AO217">
        <v>20</v>
      </c>
      <c r="AP217" s="5">
        <v>1.301029995663981</v>
      </c>
      <c r="AQ217">
        <v>13612000</v>
      </c>
      <c r="AU217">
        <v>13612000</v>
      </c>
      <c r="AW217">
        <v>14572.4</v>
      </c>
      <c r="AX217">
        <v>14572400000</v>
      </c>
      <c r="CG217" s="13"/>
    </row>
    <row r="218" spans="1:85" x14ac:dyDescent="0.3">
      <c r="A218">
        <v>2012</v>
      </c>
      <c r="B218" t="s">
        <v>217</v>
      </c>
      <c r="C218">
        <v>1</v>
      </c>
      <c r="D218">
        <v>4</v>
      </c>
      <c r="E218">
        <v>4</v>
      </c>
      <c r="L218">
        <v>1</v>
      </c>
      <c r="M218">
        <v>0</v>
      </c>
      <c r="N218">
        <v>1</v>
      </c>
      <c r="O218" s="11">
        <v>13</v>
      </c>
      <c r="P218" s="11">
        <v>7</v>
      </c>
      <c r="Q218" s="12">
        <v>53.85</v>
      </c>
      <c r="R218" s="11">
        <v>3</v>
      </c>
      <c r="S218" s="12">
        <v>23.08</v>
      </c>
      <c r="T218" s="13">
        <v>3</v>
      </c>
      <c r="U218" s="12">
        <v>23.08</v>
      </c>
      <c r="V218" s="11">
        <v>20.190000000000001</v>
      </c>
      <c r="W218" s="11">
        <v>13</v>
      </c>
      <c r="X218" s="11"/>
      <c r="Y218" s="11">
        <v>11.18</v>
      </c>
      <c r="Z218" s="11">
        <v>2.11</v>
      </c>
      <c r="AA218" s="11">
        <v>13386</v>
      </c>
      <c r="AB218" s="13">
        <v>13386000000</v>
      </c>
      <c r="AC218" s="5">
        <v>2.1095061970838653</v>
      </c>
      <c r="AD218">
        <v>25.21</v>
      </c>
      <c r="AE218">
        <v>18.54</v>
      </c>
      <c r="AF218">
        <v>24.22</v>
      </c>
      <c r="AG218" s="5">
        <v>26.918489065606359</v>
      </c>
      <c r="AJ218">
        <v>19838.14</v>
      </c>
      <c r="AK218">
        <v>19838140000</v>
      </c>
      <c r="AL218">
        <f t="shared" si="44"/>
        <v>1</v>
      </c>
      <c r="AM218">
        <f t="shared" si="45"/>
        <v>0</v>
      </c>
      <c r="AN218">
        <f t="shared" si="46"/>
        <v>0</v>
      </c>
      <c r="AO218">
        <v>13</v>
      </c>
      <c r="AP218" s="5">
        <v>1.1139433523068367</v>
      </c>
      <c r="AQ218">
        <v>50825193</v>
      </c>
      <c r="AR218" s="5">
        <v>0</v>
      </c>
      <c r="AS218">
        <v>21474489</v>
      </c>
      <c r="AT218">
        <v>19520925</v>
      </c>
      <c r="AU218">
        <v>70346118</v>
      </c>
      <c r="AV218">
        <v>3.9</v>
      </c>
      <c r="AW218">
        <v>23618</v>
      </c>
      <c r="AX218">
        <v>23618000000</v>
      </c>
      <c r="CG218" s="13"/>
    </row>
    <row r="219" spans="1:85" x14ac:dyDescent="0.3">
      <c r="A219">
        <v>2012</v>
      </c>
      <c r="B219" t="s">
        <v>218</v>
      </c>
      <c r="C219">
        <v>0</v>
      </c>
      <c r="D219">
        <v>3</v>
      </c>
      <c r="E219">
        <v>4</v>
      </c>
      <c r="L219">
        <v>0</v>
      </c>
      <c r="M219">
        <v>1</v>
      </c>
      <c r="N219">
        <v>0</v>
      </c>
      <c r="O219" s="11">
        <v>7</v>
      </c>
      <c r="P219" s="11">
        <v>2</v>
      </c>
      <c r="Q219" s="12">
        <v>28.57</v>
      </c>
      <c r="R219" s="11">
        <v>1</v>
      </c>
      <c r="S219" s="12">
        <v>14.29</v>
      </c>
      <c r="T219" s="13">
        <v>4</v>
      </c>
      <c r="U219" s="12">
        <v>57.14</v>
      </c>
      <c r="V219" s="11">
        <v>72.150000000000006</v>
      </c>
      <c r="W219" s="11">
        <v>7</v>
      </c>
      <c r="X219" s="11"/>
      <c r="Y219" s="11">
        <v>12.89</v>
      </c>
      <c r="Z219" s="11">
        <v>2.69</v>
      </c>
      <c r="AA219" s="11">
        <v>5395.7</v>
      </c>
      <c r="AB219" s="13">
        <v>5395700000</v>
      </c>
      <c r="AC219" s="5">
        <v>2.6913404802116134</v>
      </c>
      <c r="AD219">
        <v>13.58</v>
      </c>
      <c r="AE219">
        <v>10.06</v>
      </c>
      <c r="AF219">
        <v>13.58</v>
      </c>
      <c r="AG219" s="5">
        <v>3.0103279869766002</v>
      </c>
      <c r="AH219">
        <v>1.0000259074069275</v>
      </c>
      <c r="AI219">
        <v>4.14000362703697</v>
      </c>
      <c r="AJ219">
        <v>11630.51</v>
      </c>
      <c r="AK219">
        <v>11630510000</v>
      </c>
      <c r="AL219">
        <f t="shared" si="44"/>
        <v>1</v>
      </c>
      <c r="AM219">
        <f t="shared" si="45"/>
        <v>0</v>
      </c>
      <c r="AN219">
        <f t="shared" si="46"/>
        <v>0</v>
      </c>
      <c r="AQ219">
        <v>2710000</v>
      </c>
      <c r="AR219" s="5">
        <v>0.2</v>
      </c>
      <c r="AT219">
        <v>3000000</v>
      </c>
      <c r="AU219">
        <v>5710000</v>
      </c>
      <c r="CG219" s="13"/>
    </row>
    <row r="220" spans="1:85" x14ac:dyDescent="0.3">
      <c r="A220">
        <v>2012</v>
      </c>
      <c r="B220" t="s">
        <v>219</v>
      </c>
      <c r="C220">
        <v>0</v>
      </c>
      <c r="D220">
        <v>4</v>
      </c>
      <c r="E220">
        <v>4</v>
      </c>
      <c r="F220">
        <v>83</v>
      </c>
      <c r="G220">
        <v>83000000</v>
      </c>
      <c r="H220">
        <v>69</v>
      </c>
      <c r="I220">
        <v>69000000</v>
      </c>
      <c r="J220">
        <f>F220-H220</f>
        <v>14</v>
      </c>
      <c r="K220">
        <v>14000000</v>
      </c>
      <c r="L220">
        <v>1</v>
      </c>
      <c r="M220">
        <v>1</v>
      </c>
      <c r="N220">
        <v>0</v>
      </c>
      <c r="O220" s="11">
        <v>14</v>
      </c>
      <c r="P220" s="11">
        <v>3</v>
      </c>
      <c r="Q220" s="12">
        <v>21.43</v>
      </c>
      <c r="R220" s="11">
        <v>1</v>
      </c>
      <c r="S220" s="12">
        <v>7.14</v>
      </c>
      <c r="T220" s="13">
        <v>10</v>
      </c>
      <c r="U220" s="12">
        <v>71.430000000000007</v>
      </c>
      <c r="V220" s="11">
        <v>65.209999999999994</v>
      </c>
      <c r="W220" s="11">
        <v>14</v>
      </c>
      <c r="X220" s="11">
        <v>27.86</v>
      </c>
      <c r="Y220" s="11">
        <v>1.55</v>
      </c>
      <c r="Z220" s="11">
        <v>6.23</v>
      </c>
      <c r="AA220" s="11">
        <v>121120</v>
      </c>
      <c r="AB220" s="13">
        <v>121120000000</v>
      </c>
      <c r="AC220" s="5">
        <v>6.2261947011565164</v>
      </c>
      <c r="AD220">
        <v>11.28</v>
      </c>
      <c r="AE220">
        <v>2.74</v>
      </c>
      <c r="AF220">
        <v>4.7</v>
      </c>
      <c r="AG220" s="5">
        <v>77.186071791754813</v>
      </c>
      <c r="AH220">
        <v>0.106208934744175</v>
      </c>
      <c r="AJ220">
        <v>72218.789999999994</v>
      </c>
      <c r="AK220">
        <v>72218790000</v>
      </c>
      <c r="AL220">
        <f t="shared" si="44"/>
        <v>0</v>
      </c>
      <c r="AM220">
        <f t="shared" si="45"/>
        <v>1</v>
      </c>
      <c r="AN220">
        <f t="shared" si="46"/>
        <v>0</v>
      </c>
      <c r="AO220">
        <v>26</v>
      </c>
      <c r="AP220" s="5">
        <v>1.414973347970818</v>
      </c>
      <c r="AQ220">
        <v>7233784</v>
      </c>
      <c r="AT220">
        <v>720000</v>
      </c>
      <c r="AU220">
        <v>7953784</v>
      </c>
      <c r="AV220">
        <v>25</v>
      </c>
      <c r="AW220">
        <v>259376</v>
      </c>
      <c r="AX220">
        <v>259376000000</v>
      </c>
      <c r="CG220" s="13"/>
    </row>
    <row r="221" spans="1:85" x14ac:dyDescent="0.3">
      <c r="A221">
        <v>2012</v>
      </c>
      <c r="B221" t="s">
        <v>220</v>
      </c>
      <c r="C221">
        <v>1</v>
      </c>
      <c r="D221">
        <v>4</v>
      </c>
      <c r="E221">
        <v>4</v>
      </c>
      <c r="F221">
        <v>14.2</v>
      </c>
      <c r="G221">
        <v>14200000</v>
      </c>
      <c r="H221">
        <v>9.4</v>
      </c>
      <c r="I221">
        <v>9400000</v>
      </c>
      <c r="J221">
        <f>F221-H221</f>
        <v>4.7999999999999989</v>
      </c>
      <c r="K221">
        <v>4799999.9999999991</v>
      </c>
      <c r="L221">
        <v>1</v>
      </c>
      <c r="M221">
        <v>0</v>
      </c>
      <c r="N221">
        <v>0</v>
      </c>
      <c r="O221" s="11">
        <v>10</v>
      </c>
      <c r="P221" s="11">
        <v>3</v>
      </c>
      <c r="Q221" s="12">
        <v>30</v>
      </c>
      <c r="R221" s="11">
        <v>2</v>
      </c>
      <c r="S221" s="12">
        <v>20</v>
      </c>
      <c r="T221" s="13">
        <v>5</v>
      </c>
      <c r="U221" s="12">
        <v>50</v>
      </c>
      <c r="V221" s="11">
        <v>60.5</v>
      </c>
      <c r="W221" s="11">
        <v>10</v>
      </c>
      <c r="X221" s="11"/>
      <c r="Y221" s="11">
        <v>14.37</v>
      </c>
      <c r="Z221" s="11">
        <v>2.39</v>
      </c>
      <c r="AA221" s="11">
        <v>54225</v>
      </c>
      <c r="AB221" s="13">
        <v>54225000000</v>
      </c>
      <c r="AC221" s="5">
        <v>2.3936421299184394</v>
      </c>
      <c r="AD221">
        <v>21.06</v>
      </c>
      <c r="AE221">
        <v>15.27</v>
      </c>
      <c r="AF221">
        <v>20.100000000000001</v>
      </c>
      <c r="AG221" s="5">
        <v>0.61927680223646786</v>
      </c>
      <c r="AJ221">
        <v>85108.78</v>
      </c>
      <c r="AK221">
        <v>85108780000</v>
      </c>
      <c r="AL221">
        <f t="shared" si="44"/>
        <v>0</v>
      </c>
      <c r="AM221">
        <f t="shared" si="45"/>
        <v>1</v>
      </c>
      <c r="AN221">
        <f t="shared" si="46"/>
        <v>0</v>
      </c>
      <c r="AO221">
        <v>20</v>
      </c>
      <c r="AP221" s="5">
        <v>1.301029995663981</v>
      </c>
      <c r="AQ221">
        <v>74554000</v>
      </c>
      <c r="AT221">
        <v>11065000</v>
      </c>
      <c r="AU221">
        <v>85619000</v>
      </c>
      <c r="AV221">
        <v>60.5</v>
      </c>
      <c r="AW221">
        <v>54906.8</v>
      </c>
      <c r="AX221">
        <v>54906800000</v>
      </c>
      <c r="CG221" s="13"/>
    </row>
    <row r="222" spans="1:85" x14ac:dyDescent="0.3">
      <c r="A222">
        <v>2012</v>
      </c>
      <c r="B222" t="s">
        <v>221</v>
      </c>
      <c r="C222">
        <v>0</v>
      </c>
      <c r="D222">
        <v>5</v>
      </c>
      <c r="E222">
        <v>4</v>
      </c>
      <c r="F222">
        <v>16.600000000000001</v>
      </c>
      <c r="G222">
        <v>16600000.000000002</v>
      </c>
      <c r="H222">
        <v>16.600000000000001</v>
      </c>
      <c r="I222">
        <v>16600000.000000002</v>
      </c>
      <c r="J222">
        <f>F222-H222</f>
        <v>0</v>
      </c>
      <c r="L222">
        <v>1</v>
      </c>
      <c r="M222">
        <v>1</v>
      </c>
      <c r="N222">
        <v>0</v>
      </c>
      <c r="O222" s="11">
        <v>17</v>
      </c>
      <c r="P222" s="11">
        <v>6</v>
      </c>
      <c r="Q222" s="12">
        <v>35.29</v>
      </c>
      <c r="R222" s="11">
        <v>7</v>
      </c>
      <c r="S222" s="12">
        <v>41.18</v>
      </c>
      <c r="T222" s="13">
        <v>4</v>
      </c>
      <c r="U222" s="12">
        <v>23.53</v>
      </c>
      <c r="V222" s="11">
        <v>19.559999999999999</v>
      </c>
      <c r="W222" s="11">
        <v>17</v>
      </c>
      <c r="X222" s="11">
        <v>50.46</v>
      </c>
      <c r="Y222" s="11">
        <v>0.98</v>
      </c>
      <c r="Z222" s="11">
        <v>0.6</v>
      </c>
      <c r="AA222" s="11">
        <v>123313.7</v>
      </c>
      <c r="AB222" s="13">
        <v>123313700000</v>
      </c>
      <c r="AC222" s="5">
        <v>0.60145169163481194</v>
      </c>
      <c r="AD222">
        <v>2.23</v>
      </c>
      <c r="AE222">
        <v>0.56999999999999995</v>
      </c>
      <c r="AF222">
        <v>0.84</v>
      </c>
      <c r="AG222" s="5">
        <v>6.9919904501520982</v>
      </c>
      <c r="AJ222">
        <v>14458.5</v>
      </c>
      <c r="AK222">
        <v>14458500000</v>
      </c>
      <c r="AL222">
        <f t="shared" si="44"/>
        <v>1</v>
      </c>
      <c r="AM222">
        <f t="shared" si="45"/>
        <v>0</v>
      </c>
      <c r="AN222">
        <f t="shared" si="46"/>
        <v>0</v>
      </c>
      <c r="AO222">
        <v>22</v>
      </c>
      <c r="AP222" s="5">
        <v>1.3424226808222062</v>
      </c>
      <c r="AQ222">
        <v>74682820</v>
      </c>
      <c r="AT222">
        <v>630000</v>
      </c>
      <c r="AU222">
        <v>75312820</v>
      </c>
      <c r="AW222">
        <v>69714.7</v>
      </c>
      <c r="AX222">
        <v>69714700000</v>
      </c>
      <c r="CG222" s="13"/>
    </row>
    <row r="223" spans="1:85" x14ac:dyDescent="0.3">
      <c r="A223">
        <v>2012</v>
      </c>
      <c r="B223" t="s">
        <v>222</v>
      </c>
      <c r="C223">
        <v>1</v>
      </c>
      <c r="D223">
        <v>3</v>
      </c>
      <c r="E223">
        <v>6</v>
      </c>
      <c r="F223">
        <v>10.5</v>
      </c>
      <c r="G223">
        <v>10500000</v>
      </c>
      <c r="H223">
        <v>9.8000000000000007</v>
      </c>
      <c r="I223">
        <v>9800000</v>
      </c>
      <c r="J223">
        <f>F223-H223</f>
        <v>0.69999999999999929</v>
      </c>
      <c r="K223">
        <v>699999.9999999993</v>
      </c>
      <c r="L223">
        <v>1</v>
      </c>
      <c r="M223">
        <v>1</v>
      </c>
      <c r="N223">
        <v>1</v>
      </c>
      <c r="O223" s="11">
        <v>7</v>
      </c>
      <c r="P223" s="11">
        <v>3</v>
      </c>
      <c r="Q223" s="12">
        <v>42.86</v>
      </c>
      <c r="R223" s="11">
        <v>2</v>
      </c>
      <c r="S223" s="12">
        <v>28.57</v>
      </c>
      <c r="T223" s="13">
        <v>2</v>
      </c>
      <c r="U223" s="12">
        <v>28.57</v>
      </c>
      <c r="V223" s="11">
        <v>39.049999999999997</v>
      </c>
      <c r="W223" s="11">
        <v>7</v>
      </c>
      <c r="X223" s="11"/>
      <c r="Y223" s="11">
        <v>12.27</v>
      </c>
      <c r="Z223" s="11">
        <v>2.4500000000000002</v>
      </c>
      <c r="AA223" s="11">
        <v>15095.6</v>
      </c>
      <c r="AB223" s="13">
        <v>15095600000</v>
      </c>
      <c r="AC223" s="5">
        <v>2.4487962390132307</v>
      </c>
      <c r="AD223">
        <v>23.55</v>
      </c>
      <c r="AE223">
        <v>14.88</v>
      </c>
      <c r="AF223">
        <v>22.68</v>
      </c>
      <c r="AG223" s="5">
        <v>27.934039894178163</v>
      </c>
      <c r="AI223">
        <v>0.48969856896376746</v>
      </c>
      <c r="AJ223">
        <v>16255.77</v>
      </c>
      <c r="AK223">
        <v>16255770000</v>
      </c>
      <c r="AL223">
        <f t="shared" si="44"/>
        <v>1</v>
      </c>
      <c r="AM223">
        <f t="shared" si="45"/>
        <v>0</v>
      </c>
      <c r="AN223">
        <f t="shared" si="46"/>
        <v>0</v>
      </c>
      <c r="AO223">
        <v>20</v>
      </c>
      <c r="AP223" s="5">
        <v>1.301029995663981</v>
      </c>
      <c r="AQ223">
        <v>44962539</v>
      </c>
      <c r="AS223">
        <v>29260453</v>
      </c>
      <c r="AT223">
        <v>3630000</v>
      </c>
      <c r="AU223">
        <v>48592539</v>
      </c>
      <c r="AW223">
        <v>20213.599999999999</v>
      </c>
      <c r="AX223">
        <v>20213600000</v>
      </c>
      <c r="CG223" s="13"/>
    </row>
    <row r="224" spans="1:85" x14ac:dyDescent="0.3">
      <c r="A224">
        <v>2012</v>
      </c>
      <c r="B224" t="s">
        <v>223</v>
      </c>
      <c r="C224">
        <v>1</v>
      </c>
      <c r="M224">
        <v>0</v>
      </c>
      <c r="N224">
        <v>0</v>
      </c>
      <c r="O224" s="11"/>
      <c r="P224" s="11"/>
      <c r="Q224" s="12"/>
      <c r="R224" s="11"/>
      <c r="S224" s="12"/>
      <c r="T224" s="13"/>
      <c r="U224" s="12"/>
      <c r="V224" s="11"/>
      <c r="W224" s="11"/>
      <c r="X224" s="11"/>
      <c r="Y224" s="11"/>
      <c r="Z224" s="11"/>
      <c r="AA224" s="11"/>
      <c r="AB224" s="13"/>
      <c r="AG224" s="5"/>
      <c r="AO224">
        <v>12</v>
      </c>
      <c r="AP224" s="5">
        <v>1.0791812460476247</v>
      </c>
      <c r="CG224" s="13"/>
    </row>
    <row r="225" spans="1:85" x14ac:dyDescent="0.3">
      <c r="A225">
        <v>2012</v>
      </c>
      <c r="B225" t="s">
        <v>224</v>
      </c>
      <c r="C225">
        <v>0</v>
      </c>
      <c r="D225">
        <v>4</v>
      </c>
      <c r="E225">
        <v>4</v>
      </c>
      <c r="F225">
        <v>2</v>
      </c>
      <c r="G225">
        <v>2000000</v>
      </c>
      <c r="H225">
        <v>1.1000000000000001</v>
      </c>
      <c r="I225">
        <v>1100000</v>
      </c>
      <c r="J225">
        <f>F225-H225</f>
        <v>0.89999999999999991</v>
      </c>
      <c r="K225">
        <v>899999.99999999988</v>
      </c>
      <c r="L225">
        <v>1</v>
      </c>
      <c r="M225">
        <v>0</v>
      </c>
      <c r="N225">
        <v>1</v>
      </c>
      <c r="O225" s="11">
        <v>10</v>
      </c>
      <c r="P225" s="11">
        <v>4</v>
      </c>
      <c r="Q225" s="12">
        <v>40</v>
      </c>
      <c r="R225" s="11">
        <v>4</v>
      </c>
      <c r="S225" s="12">
        <v>40</v>
      </c>
      <c r="T225" s="13">
        <v>2</v>
      </c>
      <c r="U225" s="12">
        <v>20</v>
      </c>
      <c r="V225" s="11">
        <v>57.05</v>
      </c>
      <c r="W225" s="11">
        <v>10</v>
      </c>
      <c r="X225" s="11"/>
      <c r="Y225" s="11">
        <v>10.96</v>
      </c>
      <c r="Z225" s="11">
        <v>2.39</v>
      </c>
      <c r="AA225" s="11">
        <v>9088.5</v>
      </c>
      <c r="AB225" s="13">
        <v>9088500000</v>
      </c>
      <c r="AC225" s="5">
        <v>2.3858962662178258</v>
      </c>
      <c r="AD225">
        <v>14.29</v>
      </c>
      <c r="AE225">
        <v>7.31</v>
      </c>
      <c r="AF225">
        <v>9.0399999999999991</v>
      </c>
      <c r="AG225" s="5">
        <v>14.098952845808155</v>
      </c>
      <c r="AH225">
        <v>4.2232021709633649</v>
      </c>
      <c r="AJ225">
        <v>11023.26</v>
      </c>
      <c r="AK225">
        <v>11023260000</v>
      </c>
      <c r="AL225">
        <f>IF(AJ225&lt;29957,1,0)</f>
        <v>1</v>
      </c>
      <c r="AM225">
        <f>IF(AND(AJ225&gt;29957,AJ225&lt;96525),1,0)</f>
        <v>0</v>
      </c>
      <c r="AN225">
        <f>IF(AJ225&gt;96525,1,0)</f>
        <v>0</v>
      </c>
      <c r="AO225">
        <v>31</v>
      </c>
      <c r="AP225" s="5">
        <v>1.4913616938342726</v>
      </c>
      <c r="AQ225">
        <v>25327599</v>
      </c>
      <c r="AR225" s="5">
        <v>0</v>
      </c>
      <c r="AS225">
        <v>8400000</v>
      </c>
      <c r="AT225">
        <v>180000</v>
      </c>
      <c r="AU225">
        <v>25507599</v>
      </c>
      <c r="AV225">
        <v>1.57</v>
      </c>
      <c r="AW225">
        <v>6559.9</v>
      </c>
      <c r="AX225">
        <v>6559900000</v>
      </c>
      <c r="CG225" s="13"/>
    </row>
    <row r="226" spans="1:85" x14ac:dyDescent="0.3">
      <c r="A226">
        <v>2012</v>
      </c>
      <c r="B226" t="s">
        <v>225</v>
      </c>
      <c r="C226">
        <v>0</v>
      </c>
      <c r="D226">
        <v>4</v>
      </c>
      <c r="E226">
        <v>4</v>
      </c>
      <c r="F226">
        <v>4.5999999999999996</v>
      </c>
      <c r="G226">
        <v>4600000</v>
      </c>
      <c r="H226">
        <v>3.6</v>
      </c>
      <c r="I226">
        <v>3600000</v>
      </c>
      <c r="J226">
        <f>F226-H226</f>
        <v>0.99999999999999956</v>
      </c>
      <c r="K226">
        <v>999999.99999999953</v>
      </c>
      <c r="L226">
        <v>1</v>
      </c>
      <c r="M226">
        <v>0</v>
      </c>
      <c r="N226">
        <v>0</v>
      </c>
      <c r="O226" s="11">
        <v>11</v>
      </c>
      <c r="P226" s="11">
        <v>6</v>
      </c>
      <c r="Q226" s="12">
        <v>54.55</v>
      </c>
      <c r="R226" s="11">
        <v>4</v>
      </c>
      <c r="S226" s="12">
        <v>36.36</v>
      </c>
      <c r="T226" s="13">
        <v>1</v>
      </c>
      <c r="U226" s="12">
        <v>9.09</v>
      </c>
      <c r="V226" s="11">
        <v>41.21</v>
      </c>
      <c r="W226" s="11">
        <v>11</v>
      </c>
      <c r="X226" s="11"/>
      <c r="Y226" s="11">
        <v>16.739999999999998</v>
      </c>
      <c r="Z226" s="11">
        <v>0.92</v>
      </c>
      <c r="AA226" s="11">
        <v>34553.300000000003</v>
      </c>
      <c r="AB226" s="13">
        <v>34553300000</v>
      </c>
      <c r="AC226" s="5">
        <v>0.92039476613811377</v>
      </c>
      <c r="AD226">
        <v>9.74</v>
      </c>
      <c r="AE226">
        <v>6.27</v>
      </c>
      <c r="AF226">
        <v>7.09</v>
      </c>
      <c r="AG226" s="5">
        <v>-8.4143125496712567</v>
      </c>
      <c r="AI226">
        <v>4.0429539201861729E-2</v>
      </c>
      <c r="AJ226">
        <v>19397.759999999998</v>
      </c>
      <c r="AK226">
        <v>19397760000</v>
      </c>
      <c r="AL226">
        <f>IF(AJ226&lt;29957,1,0)</f>
        <v>1</v>
      </c>
      <c r="AM226">
        <f>IF(AND(AJ226&gt;29957,AJ226&lt;96525),1,0)</f>
        <v>0</v>
      </c>
      <c r="AN226">
        <f>IF(AJ226&gt;96525,1,0)</f>
        <v>0</v>
      </c>
      <c r="AO226">
        <v>40</v>
      </c>
      <c r="AP226" s="5">
        <v>1.6020599913279623</v>
      </c>
      <c r="AQ226">
        <v>138721037</v>
      </c>
      <c r="AT226">
        <v>2692500</v>
      </c>
      <c r="AU226">
        <v>141413537</v>
      </c>
      <c r="AW226">
        <v>11638.6</v>
      </c>
      <c r="AX226">
        <v>11638600000</v>
      </c>
      <c r="CG226" s="13"/>
    </row>
    <row r="227" spans="1:85" x14ac:dyDescent="0.3">
      <c r="A227">
        <v>2012</v>
      </c>
      <c r="B227" t="s">
        <v>226</v>
      </c>
      <c r="C227">
        <v>0</v>
      </c>
      <c r="D227">
        <v>4</v>
      </c>
      <c r="E227">
        <v>5</v>
      </c>
      <c r="F227">
        <v>4.5</v>
      </c>
      <c r="G227">
        <v>4500000</v>
      </c>
      <c r="H227">
        <v>2.2999999999999998</v>
      </c>
      <c r="I227">
        <v>2300000</v>
      </c>
      <c r="J227">
        <f>F227-H227</f>
        <v>2.2000000000000002</v>
      </c>
      <c r="K227">
        <v>2200000</v>
      </c>
      <c r="L227">
        <v>1</v>
      </c>
      <c r="M227">
        <v>1</v>
      </c>
      <c r="N227">
        <v>0</v>
      </c>
      <c r="O227" s="11">
        <v>11</v>
      </c>
      <c r="P227" s="11">
        <v>6</v>
      </c>
      <c r="Q227" s="12">
        <v>54.55</v>
      </c>
      <c r="R227" s="11">
        <v>3</v>
      </c>
      <c r="S227" s="12">
        <v>27.27</v>
      </c>
      <c r="T227" s="13">
        <v>2</v>
      </c>
      <c r="U227" s="12">
        <v>18.18</v>
      </c>
      <c r="V227" s="11">
        <v>38.67</v>
      </c>
      <c r="W227" s="11">
        <v>11</v>
      </c>
      <c r="X227" s="11">
        <v>25.1</v>
      </c>
      <c r="Y227" s="11">
        <v>26.88</v>
      </c>
      <c r="Z227" s="11">
        <v>0.71</v>
      </c>
      <c r="AA227" s="11">
        <v>9746.9</v>
      </c>
      <c r="AB227" s="13">
        <v>9746900000</v>
      </c>
      <c r="AC227" s="5">
        <v>0.71379600306903868</v>
      </c>
      <c r="AD227">
        <v>53.97</v>
      </c>
      <c r="AE227">
        <v>27.17</v>
      </c>
      <c r="AF227">
        <v>45.88</v>
      </c>
      <c r="AG227" s="5">
        <v>66.756286224298663</v>
      </c>
      <c r="AH227">
        <v>0.77574700339637115</v>
      </c>
      <c r="AJ227">
        <v>3459.33</v>
      </c>
      <c r="AK227">
        <v>3459330000</v>
      </c>
      <c r="AL227">
        <f>IF(AJ227&lt;29957,1,0)</f>
        <v>1</v>
      </c>
      <c r="AM227">
        <f>IF(AND(AJ227&gt;29957,AJ227&lt;96525),1,0)</f>
        <v>0</v>
      </c>
      <c r="AN227">
        <f>IF(AJ227&gt;96525,1,0)</f>
        <v>0</v>
      </c>
      <c r="AO227">
        <v>14</v>
      </c>
      <c r="AP227" s="5">
        <v>1.1461280356782377</v>
      </c>
      <c r="AQ227">
        <v>69469000</v>
      </c>
      <c r="AT227">
        <v>8510000</v>
      </c>
      <c r="AU227">
        <v>77979000</v>
      </c>
      <c r="AW227">
        <v>5902.1</v>
      </c>
      <c r="AX227">
        <v>5902100000</v>
      </c>
      <c r="CG227" s="13"/>
    </row>
    <row r="228" spans="1:85" x14ac:dyDescent="0.3">
      <c r="A228">
        <v>2012</v>
      </c>
      <c r="B228" t="s">
        <v>227</v>
      </c>
      <c r="C228">
        <v>1</v>
      </c>
      <c r="M228">
        <v>0</v>
      </c>
      <c r="N228">
        <v>0</v>
      </c>
      <c r="O228" s="11"/>
      <c r="P228" s="11"/>
      <c r="Q228" s="12"/>
      <c r="R228" s="11"/>
      <c r="S228" s="12"/>
      <c r="T228" s="13"/>
      <c r="U228" s="12"/>
      <c r="V228" s="11"/>
      <c r="W228" s="11"/>
      <c r="X228" s="11"/>
      <c r="Y228" s="11">
        <v>17.55</v>
      </c>
      <c r="Z228" s="11"/>
      <c r="AA228" s="11"/>
      <c r="AB228" s="13"/>
      <c r="AG228" s="5"/>
      <c r="AO228">
        <v>4</v>
      </c>
      <c r="AP228" s="5">
        <v>0.60205999132796229</v>
      </c>
      <c r="CG228" s="13"/>
    </row>
    <row r="229" spans="1:85" x14ac:dyDescent="0.3">
      <c r="A229">
        <v>2012</v>
      </c>
      <c r="B229" t="s">
        <v>228</v>
      </c>
      <c r="C229">
        <v>1</v>
      </c>
      <c r="D229">
        <v>3</v>
      </c>
      <c r="F229">
        <v>0.8</v>
      </c>
      <c r="G229">
        <v>800000</v>
      </c>
      <c r="H229">
        <v>0.6</v>
      </c>
      <c r="I229">
        <v>600000</v>
      </c>
      <c r="J229">
        <f>F229-H229</f>
        <v>0.20000000000000007</v>
      </c>
      <c r="K229">
        <v>200000.00000000006</v>
      </c>
      <c r="L229">
        <v>1</v>
      </c>
      <c r="M229">
        <v>0</v>
      </c>
      <c r="N229">
        <v>0</v>
      </c>
      <c r="O229" s="11">
        <v>8</v>
      </c>
      <c r="P229" s="11">
        <v>5</v>
      </c>
      <c r="Q229" s="12">
        <v>62.5</v>
      </c>
      <c r="R229" s="11">
        <v>3</v>
      </c>
      <c r="S229" s="12">
        <v>37.5</v>
      </c>
      <c r="T229" s="13">
        <v>0</v>
      </c>
      <c r="U229" s="12">
        <v>0</v>
      </c>
      <c r="V229" s="11">
        <v>62.03</v>
      </c>
      <c r="W229" s="11">
        <v>8</v>
      </c>
      <c r="X229" s="11"/>
      <c r="Y229" s="11">
        <v>47.32</v>
      </c>
      <c r="Z229" s="11">
        <v>3.34</v>
      </c>
      <c r="AA229" s="11">
        <v>3810.7</v>
      </c>
      <c r="AB229" s="13">
        <v>3810700000</v>
      </c>
      <c r="AC229" s="5">
        <v>3.3420679708576304</v>
      </c>
      <c r="AD229">
        <v>26.49</v>
      </c>
      <c r="AE229">
        <v>19.62</v>
      </c>
      <c r="AF229">
        <v>26.49</v>
      </c>
      <c r="AG229" s="5">
        <v>10.628183361629885</v>
      </c>
      <c r="AI229">
        <v>0.13044812768569675</v>
      </c>
      <c r="AJ229">
        <v>8896.98</v>
      </c>
      <c r="AK229">
        <v>8896980000</v>
      </c>
      <c r="AL229">
        <f t="shared" ref="AL229:AL234" si="47">IF(AJ229&lt;29957,1,0)</f>
        <v>1</v>
      </c>
      <c r="AM229">
        <f t="shared" ref="AM229:AM234" si="48">IF(AND(AJ229&gt;29957,AJ229&lt;96525),1,0)</f>
        <v>0</v>
      </c>
      <c r="AN229">
        <f t="shared" ref="AN229:AN234" si="49">IF(AJ229&gt;96525,1,0)</f>
        <v>0</v>
      </c>
      <c r="AO229">
        <v>66</v>
      </c>
      <c r="AP229" s="5">
        <v>1.8195439355418683</v>
      </c>
      <c r="AQ229">
        <v>29841000</v>
      </c>
      <c r="AT229">
        <v>150000</v>
      </c>
      <c r="AU229">
        <v>29991000</v>
      </c>
      <c r="CG229" s="13"/>
    </row>
    <row r="230" spans="1:85" x14ac:dyDescent="0.3">
      <c r="A230">
        <v>2012</v>
      </c>
      <c r="B230" t="s">
        <v>229</v>
      </c>
      <c r="C230">
        <v>1</v>
      </c>
      <c r="D230">
        <v>3</v>
      </c>
      <c r="L230">
        <v>0</v>
      </c>
      <c r="M230">
        <v>0</v>
      </c>
      <c r="N230">
        <v>0</v>
      </c>
      <c r="O230" s="11">
        <v>8</v>
      </c>
      <c r="P230" s="11">
        <v>2</v>
      </c>
      <c r="Q230" s="12">
        <v>25</v>
      </c>
      <c r="R230" s="11">
        <v>1</v>
      </c>
      <c r="S230" s="12">
        <v>12.5</v>
      </c>
      <c r="T230" s="13">
        <v>5</v>
      </c>
      <c r="U230" s="12">
        <v>62.5</v>
      </c>
      <c r="V230" s="11">
        <v>49.55</v>
      </c>
      <c r="W230" s="11">
        <v>8</v>
      </c>
      <c r="X230" s="11">
        <v>68.08</v>
      </c>
      <c r="Y230" s="11">
        <v>-23.82</v>
      </c>
      <c r="Z230" s="11">
        <v>0.62</v>
      </c>
      <c r="AA230" s="11">
        <v>39300.6</v>
      </c>
      <c r="AB230" s="13">
        <v>39300600000</v>
      </c>
      <c r="AC230" s="5">
        <v>0.62245971554125712</v>
      </c>
      <c r="AD230">
        <v>-42.24</v>
      </c>
      <c r="AE230">
        <v>-11.45</v>
      </c>
      <c r="AF230">
        <v>-14.16</v>
      </c>
      <c r="AG230" s="5">
        <v>24.721731657971841</v>
      </c>
      <c r="AJ230">
        <v>5250.84</v>
      </c>
      <c r="AK230">
        <v>5250840000</v>
      </c>
      <c r="AL230">
        <f t="shared" si="47"/>
        <v>1</v>
      </c>
      <c r="AM230">
        <f t="shared" si="48"/>
        <v>0</v>
      </c>
      <c r="AN230">
        <f t="shared" si="49"/>
        <v>0</v>
      </c>
      <c r="AO230">
        <v>16</v>
      </c>
      <c r="AP230" s="5">
        <v>1.2041199826559246</v>
      </c>
      <c r="AQ230">
        <v>10944000</v>
      </c>
      <c r="AT230">
        <v>390000</v>
      </c>
      <c r="AU230">
        <v>11334000</v>
      </c>
      <c r="AW230">
        <v>22388.400000000001</v>
      </c>
      <c r="AX230">
        <v>22388400000</v>
      </c>
      <c r="CG230" s="13"/>
    </row>
    <row r="231" spans="1:85" x14ac:dyDescent="0.3">
      <c r="A231">
        <v>2012</v>
      </c>
      <c r="B231" t="s">
        <v>230</v>
      </c>
      <c r="C231">
        <v>0</v>
      </c>
      <c r="D231">
        <v>4</v>
      </c>
      <c r="E231">
        <v>4</v>
      </c>
      <c r="L231">
        <v>1</v>
      </c>
      <c r="M231">
        <v>0</v>
      </c>
      <c r="N231">
        <v>0</v>
      </c>
      <c r="O231" s="11">
        <v>12</v>
      </c>
      <c r="P231" s="11">
        <v>6</v>
      </c>
      <c r="Q231" s="12">
        <v>50</v>
      </c>
      <c r="R231" s="11">
        <v>4</v>
      </c>
      <c r="S231" s="12">
        <v>33.33</v>
      </c>
      <c r="T231" s="13">
        <v>2</v>
      </c>
      <c r="U231" s="12">
        <v>16.670000000000002</v>
      </c>
      <c r="V231" s="11">
        <v>62.19</v>
      </c>
      <c r="W231" s="11">
        <v>12</v>
      </c>
      <c r="X231" s="11"/>
      <c r="Y231" s="11">
        <v>3.65</v>
      </c>
      <c r="Z231" s="11">
        <v>0.81</v>
      </c>
      <c r="AA231" s="11">
        <v>9890.6</v>
      </c>
      <c r="AB231" s="13">
        <v>9890600000</v>
      </c>
      <c r="AC231" s="5">
        <v>0.80567481036420863</v>
      </c>
      <c r="AD231">
        <v>16.07</v>
      </c>
      <c r="AE231">
        <v>6.9</v>
      </c>
      <c r="AF231">
        <v>8.6199999999999992</v>
      </c>
      <c r="AG231" s="5">
        <v>14.605700110694702</v>
      </c>
      <c r="AI231">
        <v>1.3301137520728479</v>
      </c>
      <c r="AJ231">
        <v>3198.64</v>
      </c>
      <c r="AK231">
        <v>3198640000</v>
      </c>
      <c r="AL231">
        <f t="shared" si="47"/>
        <v>1</v>
      </c>
      <c r="AM231">
        <f t="shared" si="48"/>
        <v>0</v>
      </c>
      <c r="AN231">
        <f t="shared" si="49"/>
        <v>0</v>
      </c>
      <c r="AO231">
        <v>27</v>
      </c>
      <c r="AP231" s="5">
        <v>1.4313637641589871</v>
      </c>
      <c r="AQ231">
        <v>39905481</v>
      </c>
      <c r="AT231">
        <v>670000</v>
      </c>
      <c r="AU231">
        <v>40575481</v>
      </c>
      <c r="AW231">
        <v>19400.3</v>
      </c>
      <c r="AX231">
        <v>19400300000</v>
      </c>
      <c r="CG231" s="13"/>
    </row>
    <row r="232" spans="1:85" x14ac:dyDescent="0.3">
      <c r="A232">
        <v>2012</v>
      </c>
      <c r="B232" t="s">
        <v>231</v>
      </c>
      <c r="C232">
        <v>0</v>
      </c>
      <c r="D232">
        <v>5</v>
      </c>
      <c r="E232">
        <v>4</v>
      </c>
      <c r="F232">
        <v>8.6</v>
      </c>
      <c r="G232">
        <v>8600000</v>
      </c>
      <c r="H232">
        <v>7</v>
      </c>
      <c r="I232">
        <v>7000000</v>
      </c>
      <c r="J232">
        <f>F232-H232</f>
        <v>1.5999999999999996</v>
      </c>
      <c r="K232">
        <v>1599999.9999999995</v>
      </c>
      <c r="L232">
        <v>1</v>
      </c>
      <c r="M232">
        <v>0</v>
      </c>
      <c r="N232">
        <v>0</v>
      </c>
      <c r="O232" s="11">
        <v>7</v>
      </c>
      <c r="P232" s="11">
        <v>5</v>
      </c>
      <c r="Q232" s="12">
        <v>71.430000000000007</v>
      </c>
      <c r="R232" s="11">
        <v>1</v>
      </c>
      <c r="S232" s="12">
        <v>14.29</v>
      </c>
      <c r="T232" s="13">
        <v>1</v>
      </c>
      <c r="U232" s="12">
        <v>14.29</v>
      </c>
      <c r="V232" s="11">
        <v>78.489999999999995</v>
      </c>
      <c r="W232" s="11">
        <v>7</v>
      </c>
      <c r="X232" s="11"/>
      <c r="Y232" s="11">
        <v>47.6</v>
      </c>
      <c r="Z232" s="11">
        <v>3.98</v>
      </c>
      <c r="AA232" s="11">
        <v>47933.3</v>
      </c>
      <c r="AB232" s="13">
        <v>47933300000</v>
      </c>
      <c r="AC232" s="5">
        <v>3.9836017542787965</v>
      </c>
      <c r="AD232">
        <v>13.17</v>
      </c>
      <c r="AE232">
        <v>10.55</v>
      </c>
      <c r="AF232">
        <v>13.1</v>
      </c>
      <c r="AG232" s="5">
        <v>-17.203124372515159</v>
      </c>
      <c r="AI232">
        <v>0.67055499642289829</v>
      </c>
      <c r="AJ232">
        <v>88508.1</v>
      </c>
      <c r="AK232">
        <v>88508100000</v>
      </c>
      <c r="AL232">
        <f t="shared" si="47"/>
        <v>0</v>
      </c>
      <c r="AM232">
        <f t="shared" si="48"/>
        <v>1</v>
      </c>
      <c r="AN232">
        <f t="shared" si="49"/>
        <v>0</v>
      </c>
      <c r="AO232">
        <v>14</v>
      </c>
      <c r="AP232" s="5">
        <v>1.1461280356782377</v>
      </c>
      <c r="AQ232">
        <v>19200000</v>
      </c>
      <c r="AT232">
        <v>445000</v>
      </c>
      <c r="AU232">
        <v>19645000</v>
      </c>
      <c r="AW232">
        <v>10475.799999999999</v>
      </c>
      <c r="AX232">
        <v>10475800000</v>
      </c>
      <c r="CG232" s="13"/>
    </row>
    <row r="233" spans="1:85" x14ac:dyDescent="0.3">
      <c r="A233">
        <v>2012</v>
      </c>
      <c r="B233" t="s">
        <v>232</v>
      </c>
      <c r="C233">
        <v>0</v>
      </c>
      <c r="D233">
        <v>5</v>
      </c>
      <c r="E233">
        <v>6</v>
      </c>
      <c r="F233">
        <v>7.6</v>
      </c>
      <c r="G233">
        <v>7600000</v>
      </c>
      <c r="H233">
        <v>7.4</v>
      </c>
      <c r="I233">
        <v>7400000</v>
      </c>
      <c r="J233">
        <f>F233-H233</f>
        <v>0.19999999999999929</v>
      </c>
      <c r="K233">
        <v>199999.9999999993</v>
      </c>
      <c r="L233">
        <v>1</v>
      </c>
      <c r="M233">
        <v>0</v>
      </c>
      <c r="N233">
        <v>0</v>
      </c>
      <c r="O233" s="11">
        <v>9</v>
      </c>
      <c r="P233" s="11">
        <v>5</v>
      </c>
      <c r="Q233" s="12">
        <v>55.56</v>
      </c>
      <c r="R233" s="11">
        <v>3</v>
      </c>
      <c r="S233" s="12">
        <v>33.33</v>
      </c>
      <c r="T233" s="13">
        <v>1</v>
      </c>
      <c r="U233" s="12">
        <v>11.11</v>
      </c>
      <c r="V233" s="11">
        <v>89.14</v>
      </c>
      <c r="W233" s="11">
        <v>9</v>
      </c>
      <c r="X233" s="11">
        <v>64.91</v>
      </c>
      <c r="Y233" s="11">
        <v>4.59</v>
      </c>
      <c r="Z233" s="11">
        <v>1.78</v>
      </c>
      <c r="AA233" s="11">
        <v>54158.2</v>
      </c>
      <c r="AB233" s="13">
        <v>54158200000</v>
      </c>
      <c r="AC233" s="5">
        <v>1.7837519088468934</v>
      </c>
      <c r="AD233">
        <v>4.96</v>
      </c>
      <c r="AE233">
        <v>1.61</v>
      </c>
      <c r="AF233">
        <v>2.44</v>
      </c>
      <c r="AG233" s="5">
        <v>21.154829154488382</v>
      </c>
      <c r="AI233">
        <v>0.8416497633536173</v>
      </c>
      <c r="AJ233">
        <v>26486.32</v>
      </c>
      <c r="AK233">
        <v>26486320000</v>
      </c>
      <c r="AL233">
        <f t="shared" si="47"/>
        <v>1</v>
      </c>
      <c r="AM233">
        <f t="shared" si="48"/>
        <v>0</v>
      </c>
      <c r="AN233">
        <f t="shared" si="49"/>
        <v>0</v>
      </c>
      <c r="AO233">
        <v>23</v>
      </c>
      <c r="AP233" s="5">
        <v>1.3617278360175928</v>
      </c>
      <c r="AQ233">
        <v>63600000</v>
      </c>
      <c r="AT233">
        <v>640000</v>
      </c>
      <c r="AU233">
        <v>64240000</v>
      </c>
      <c r="AW233">
        <v>20775.400000000001</v>
      </c>
      <c r="AX233">
        <v>20775400000</v>
      </c>
      <c r="CG233" s="13"/>
    </row>
    <row r="234" spans="1:85" x14ac:dyDescent="0.3">
      <c r="A234">
        <v>2012</v>
      </c>
      <c r="B234" t="s">
        <v>233</v>
      </c>
      <c r="C234">
        <v>1</v>
      </c>
      <c r="D234">
        <v>3</v>
      </c>
      <c r="E234">
        <v>6</v>
      </c>
      <c r="L234">
        <v>1</v>
      </c>
      <c r="M234">
        <v>0</v>
      </c>
      <c r="N234">
        <v>1</v>
      </c>
      <c r="O234" s="11">
        <v>10</v>
      </c>
      <c r="P234" s="11">
        <v>5</v>
      </c>
      <c r="Q234" s="12">
        <v>50</v>
      </c>
      <c r="R234" s="11">
        <v>1</v>
      </c>
      <c r="S234" s="12">
        <v>10</v>
      </c>
      <c r="T234" s="13">
        <v>4</v>
      </c>
      <c r="U234" s="12">
        <v>40</v>
      </c>
      <c r="V234" s="11">
        <v>80.36</v>
      </c>
      <c r="W234" s="11">
        <v>10</v>
      </c>
      <c r="X234" s="11"/>
      <c r="Y234" s="11">
        <v>25.03</v>
      </c>
      <c r="Z234" s="11">
        <v>3.83</v>
      </c>
      <c r="AA234" s="11">
        <v>73011</v>
      </c>
      <c r="AB234" s="13">
        <v>73011000000</v>
      </c>
      <c r="AC234" s="5">
        <v>3.8333699860726496</v>
      </c>
      <c r="AD234">
        <v>15.25</v>
      </c>
      <c r="AE234">
        <v>13.22</v>
      </c>
      <c r="AF234">
        <v>15.25</v>
      </c>
      <c r="AG234" s="5">
        <v>4.9967800382391312</v>
      </c>
      <c r="AI234">
        <v>5.7838737971449269E-2</v>
      </c>
      <c r="AJ234">
        <v>220036.44</v>
      </c>
      <c r="AK234">
        <v>220036440000</v>
      </c>
      <c r="AL234">
        <f t="shared" si="47"/>
        <v>0</v>
      </c>
      <c r="AM234">
        <f t="shared" si="48"/>
        <v>0</v>
      </c>
      <c r="AN234">
        <f t="shared" si="49"/>
        <v>1</v>
      </c>
      <c r="AO234">
        <v>23</v>
      </c>
      <c r="AP234" s="5">
        <v>1.3617278360175928</v>
      </c>
      <c r="AQ234">
        <v>29412000</v>
      </c>
      <c r="AS234">
        <v>29412000</v>
      </c>
      <c r="AT234">
        <v>3400000</v>
      </c>
      <c r="AU234">
        <v>32812000</v>
      </c>
      <c r="AV234">
        <v>80.36</v>
      </c>
      <c r="AW234">
        <v>34740</v>
      </c>
      <c r="AX234">
        <v>34740000000</v>
      </c>
      <c r="CG234" s="13"/>
    </row>
    <row r="235" spans="1:85" x14ac:dyDescent="0.3">
      <c r="A235">
        <v>2012</v>
      </c>
      <c r="B235" t="s">
        <v>234</v>
      </c>
      <c r="C235">
        <v>0</v>
      </c>
      <c r="F235">
        <v>0.2</v>
      </c>
      <c r="G235">
        <v>200000</v>
      </c>
      <c r="H235">
        <v>0.1</v>
      </c>
      <c r="I235">
        <v>100000</v>
      </c>
      <c r="J235">
        <f t="shared" ref="J235:J240" si="50">F235-H235</f>
        <v>0.1</v>
      </c>
      <c r="K235">
        <v>100000</v>
      </c>
      <c r="M235">
        <v>0</v>
      </c>
      <c r="N235">
        <v>0</v>
      </c>
      <c r="O235" s="11"/>
      <c r="P235" s="11"/>
      <c r="Q235" s="12"/>
      <c r="R235" s="11"/>
      <c r="S235" s="12"/>
      <c r="T235" s="13"/>
      <c r="U235" s="12"/>
      <c r="V235" s="11"/>
      <c r="W235" s="11"/>
      <c r="X235" s="11"/>
      <c r="Y235" s="11"/>
      <c r="Z235" s="11"/>
      <c r="AA235" s="11"/>
      <c r="AB235" s="13"/>
      <c r="AG235" s="5"/>
      <c r="AO235">
        <v>1</v>
      </c>
      <c r="AP235" s="5">
        <v>0</v>
      </c>
      <c r="CG235" s="13"/>
    </row>
    <row r="236" spans="1:85" x14ac:dyDescent="0.3">
      <c r="A236">
        <v>2012</v>
      </c>
      <c r="B236" t="s">
        <v>235</v>
      </c>
      <c r="C236">
        <v>0</v>
      </c>
      <c r="F236">
        <v>13.9</v>
      </c>
      <c r="G236">
        <v>13900000</v>
      </c>
      <c r="H236">
        <v>5.0999999999999996</v>
      </c>
      <c r="I236">
        <v>5100000</v>
      </c>
      <c r="J236">
        <f t="shared" si="50"/>
        <v>8.8000000000000007</v>
      </c>
      <c r="K236">
        <v>8800000</v>
      </c>
      <c r="M236">
        <v>0</v>
      </c>
      <c r="N236">
        <v>0</v>
      </c>
      <c r="O236" s="11"/>
      <c r="P236" s="11"/>
      <c r="Q236" s="12"/>
      <c r="R236" s="11"/>
      <c r="S236" s="12"/>
      <c r="T236" s="13"/>
      <c r="U236" s="12"/>
      <c r="V236" s="11"/>
      <c r="W236" s="11"/>
      <c r="X236" s="11"/>
      <c r="Y236" s="11">
        <v>7.55</v>
      </c>
      <c r="Z236" s="11"/>
      <c r="AA236" s="11"/>
      <c r="AB236" s="13"/>
      <c r="AG236" s="5"/>
      <c r="AO236">
        <v>7</v>
      </c>
      <c r="AP236" s="5">
        <v>0.8450980400142567</v>
      </c>
      <c r="AW236">
        <v>40184.199999999997</v>
      </c>
      <c r="AX236">
        <v>40184200000</v>
      </c>
      <c r="CG236" s="13"/>
    </row>
    <row r="237" spans="1:85" x14ac:dyDescent="0.3">
      <c r="A237">
        <v>2012</v>
      </c>
      <c r="B237" t="s">
        <v>236</v>
      </c>
      <c r="C237">
        <v>0</v>
      </c>
      <c r="D237">
        <v>5</v>
      </c>
      <c r="E237">
        <v>5</v>
      </c>
      <c r="F237">
        <v>1.7</v>
      </c>
      <c r="G237">
        <v>1700000</v>
      </c>
      <c r="H237">
        <v>1.2</v>
      </c>
      <c r="I237">
        <v>1200000</v>
      </c>
      <c r="J237">
        <f t="shared" si="50"/>
        <v>0.5</v>
      </c>
      <c r="K237">
        <v>500000</v>
      </c>
      <c r="L237">
        <v>1</v>
      </c>
      <c r="M237">
        <v>0</v>
      </c>
      <c r="N237">
        <v>1</v>
      </c>
      <c r="O237" s="11">
        <v>11</v>
      </c>
      <c r="P237" s="11">
        <v>5</v>
      </c>
      <c r="Q237" s="12">
        <v>45.45</v>
      </c>
      <c r="R237" s="11">
        <v>3</v>
      </c>
      <c r="S237" s="12">
        <v>27.27</v>
      </c>
      <c r="T237" s="13">
        <v>3</v>
      </c>
      <c r="U237" s="12">
        <v>27.27</v>
      </c>
      <c r="V237" s="11">
        <v>63.65</v>
      </c>
      <c r="W237" s="11">
        <v>11</v>
      </c>
      <c r="X237" s="11"/>
      <c r="Y237" s="11">
        <v>7.22</v>
      </c>
      <c r="Z237" s="11">
        <v>4.32</v>
      </c>
      <c r="AA237" s="11">
        <v>8793.2000000000007</v>
      </c>
      <c r="AB237" s="13">
        <v>8793200000</v>
      </c>
      <c r="AC237" s="5">
        <v>4.3222894300103043</v>
      </c>
      <c r="AD237">
        <v>27.58</v>
      </c>
      <c r="AE237">
        <v>9.2200000000000006</v>
      </c>
      <c r="AF237">
        <v>14.25</v>
      </c>
      <c r="AG237" s="5">
        <v>32.400100461329004</v>
      </c>
      <c r="AH237">
        <v>0.6110101635350732</v>
      </c>
      <c r="AI237">
        <v>2.2453625127293786</v>
      </c>
      <c r="AJ237">
        <v>13235.56</v>
      </c>
      <c r="AK237">
        <v>13235560000</v>
      </c>
      <c r="AL237">
        <f>IF(AJ237&lt;29957,1,0)</f>
        <v>1</v>
      </c>
      <c r="AM237">
        <f>IF(AND(AJ237&gt;29957,AJ237&lt;96525),1,0)</f>
        <v>0</v>
      </c>
      <c r="AN237">
        <f>IF(AJ237&gt;96525,1,0)</f>
        <v>0</v>
      </c>
      <c r="AO237">
        <v>66</v>
      </c>
      <c r="AP237" s="5">
        <v>1.8195439355418683</v>
      </c>
      <c r="AQ237">
        <v>45562866</v>
      </c>
      <c r="AS237">
        <v>17245812</v>
      </c>
      <c r="AT237">
        <v>3700000</v>
      </c>
      <c r="AU237">
        <v>49262866</v>
      </c>
      <c r="AW237">
        <v>13139</v>
      </c>
      <c r="AX237">
        <v>13139000000</v>
      </c>
      <c r="CG237" s="13"/>
    </row>
    <row r="238" spans="1:85" x14ac:dyDescent="0.3">
      <c r="A238">
        <v>2012</v>
      </c>
      <c r="B238" t="s">
        <v>237</v>
      </c>
      <c r="C238">
        <v>0</v>
      </c>
      <c r="F238">
        <v>1.8</v>
      </c>
      <c r="G238">
        <v>1800000</v>
      </c>
      <c r="H238">
        <v>1.5</v>
      </c>
      <c r="I238">
        <v>1500000</v>
      </c>
      <c r="J238">
        <f t="shared" si="50"/>
        <v>0.30000000000000004</v>
      </c>
      <c r="K238">
        <v>300000.00000000006</v>
      </c>
      <c r="M238">
        <v>0</v>
      </c>
      <c r="N238">
        <v>0</v>
      </c>
      <c r="O238" s="11"/>
      <c r="P238" s="11"/>
      <c r="Q238" s="12"/>
      <c r="R238" s="11"/>
      <c r="S238" s="12"/>
      <c r="T238" s="13"/>
      <c r="U238" s="12"/>
      <c r="V238" s="11"/>
      <c r="W238" s="11"/>
      <c r="X238" s="11"/>
      <c r="Y238" s="11">
        <v>6.13</v>
      </c>
      <c r="Z238" s="11"/>
      <c r="AA238" s="11"/>
      <c r="AB238" s="13"/>
      <c r="AG238" s="5"/>
      <c r="AO238">
        <v>13</v>
      </c>
      <c r="AP238" s="5">
        <v>1.1139433523068367</v>
      </c>
      <c r="CG238" s="13"/>
    </row>
    <row r="239" spans="1:85" x14ac:dyDescent="0.3">
      <c r="A239">
        <v>2012</v>
      </c>
      <c r="B239" t="s">
        <v>238</v>
      </c>
      <c r="C239">
        <v>1</v>
      </c>
      <c r="D239">
        <v>3</v>
      </c>
      <c r="E239">
        <v>4</v>
      </c>
      <c r="F239">
        <v>5.3</v>
      </c>
      <c r="G239">
        <v>5300000</v>
      </c>
      <c r="H239">
        <v>5.0999999999999996</v>
      </c>
      <c r="I239">
        <v>5100000</v>
      </c>
      <c r="J239">
        <f t="shared" si="50"/>
        <v>0.20000000000000018</v>
      </c>
      <c r="K239">
        <v>200000.00000000017</v>
      </c>
      <c r="L239">
        <v>1</v>
      </c>
      <c r="M239">
        <v>0</v>
      </c>
      <c r="N239">
        <v>0</v>
      </c>
      <c r="O239" s="11">
        <v>10</v>
      </c>
      <c r="P239" s="11">
        <v>7</v>
      </c>
      <c r="Q239" s="12">
        <v>70</v>
      </c>
      <c r="R239" s="11">
        <v>2</v>
      </c>
      <c r="S239" s="12">
        <v>20</v>
      </c>
      <c r="T239" s="13">
        <v>1</v>
      </c>
      <c r="U239" s="12">
        <v>10</v>
      </c>
      <c r="V239" s="11">
        <v>44.8</v>
      </c>
      <c r="W239" s="11">
        <v>10</v>
      </c>
      <c r="X239" s="11">
        <v>4.3099999999999996</v>
      </c>
      <c r="Y239" s="11">
        <v>3.77</v>
      </c>
      <c r="Z239" s="11">
        <v>1.21</v>
      </c>
      <c r="AA239" s="11">
        <v>6383.8</v>
      </c>
      <c r="AB239" s="13">
        <v>6383800000</v>
      </c>
      <c r="AC239" s="5">
        <v>1.2120823752220489</v>
      </c>
      <c r="AD239">
        <v>6.44</v>
      </c>
      <c r="AE239">
        <v>3.41</v>
      </c>
      <c r="AF239">
        <v>4.22</v>
      </c>
      <c r="AG239" s="5">
        <v>15.645838724446126</v>
      </c>
      <c r="AI239">
        <v>3.353013064357885</v>
      </c>
      <c r="AJ239">
        <v>3818.37</v>
      </c>
      <c r="AK239">
        <v>3818370000</v>
      </c>
      <c r="AL239">
        <f>IF(AJ239&lt;29957,1,0)</f>
        <v>1</v>
      </c>
      <c r="AM239">
        <f>IF(AND(AJ239&gt;29957,AJ239&lt;96525),1,0)</f>
        <v>0</v>
      </c>
      <c r="AN239">
        <f>IF(AJ239&gt;96525,1,0)</f>
        <v>0</v>
      </c>
      <c r="AO239">
        <v>17</v>
      </c>
      <c r="AP239" s="5">
        <v>1.2304489213782739</v>
      </c>
      <c r="AQ239">
        <v>34944000</v>
      </c>
      <c r="AT239">
        <v>800000</v>
      </c>
      <c r="AU239">
        <v>35744000</v>
      </c>
      <c r="AW239">
        <v>9212.1</v>
      </c>
      <c r="AX239">
        <v>9212100000</v>
      </c>
      <c r="CG239" s="13"/>
    </row>
    <row r="240" spans="1:85" x14ac:dyDescent="0.3">
      <c r="A240">
        <v>2012</v>
      </c>
      <c r="B240" t="s">
        <v>239</v>
      </c>
      <c r="C240">
        <v>1</v>
      </c>
      <c r="D240">
        <v>3</v>
      </c>
      <c r="E240">
        <v>4</v>
      </c>
      <c r="F240">
        <v>2.2000000000000002</v>
      </c>
      <c r="G240">
        <v>2200000</v>
      </c>
      <c r="H240">
        <v>1.8</v>
      </c>
      <c r="I240">
        <v>1800000</v>
      </c>
      <c r="J240">
        <f t="shared" si="50"/>
        <v>0.40000000000000013</v>
      </c>
      <c r="K240">
        <v>400000.00000000012</v>
      </c>
      <c r="L240">
        <v>0</v>
      </c>
      <c r="M240">
        <v>0</v>
      </c>
      <c r="N240">
        <v>0</v>
      </c>
      <c r="O240" s="11">
        <v>10</v>
      </c>
      <c r="P240" s="11">
        <v>2</v>
      </c>
      <c r="Q240" s="12">
        <v>20</v>
      </c>
      <c r="R240" s="11">
        <v>1</v>
      </c>
      <c r="S240" s="12">
        <v>10</v>
      </c>
      <c r="T240" s="13">
        <v>7</v>
      </c>
      <c r="U240" s="12">
        <v>70</v>
      </c>
      <c r="V240" s="11">
        <v>59.54</v>
      </c>
      <c r="W240" s="11">
        <v>10</v>
      </c>
      <c r="X240" s="11"/>
      <c r="Y240" s="11">
        <v>12.24</v>
      </c>
      <c r="Z240" s="11">
        <v>15.3</v>
      </c>
      <c r="AA240" s="11">
        <v>3758.3</v>
      </c>
      <c r="AB240" s="13">
        <v>3758300000</v>
      </c>
      <c r="AC240" s="5">
        <v>15.301709501172059</v>
      </c>
      <c r="AD240">
        <v>64.209999999999994</v>
      </c>
      <c r="AE240">
        <v>25.94</v>
      </c>
      <c r="AF240">
        <v>38.69</v>
      </c>
      <c r="AG240" s="5">
        <v>49.676851351621742</v>
      </c>
      <c r="AI240">
        <v>2.7565370835784182</v>
      </c>
      <c r="AJ240">
        <v>30094.83</v>
      </c>
      <c r="AK240">
        <v>30094830000</v>
      </c>
      <c r="AL240">
        <f>IF(AJ240&lt;29957,1,0)</f>
        <v>0</v>
      </c>
      <c r="AM240">
        <f>IF(AND(AJ240&gt;29957,AJ240&lt;96525),1,0)</f>
        <v>1</v>
      </c>
      <c r="AN240">
        <f>IF(AJ240&gt;96525,1,0)</f>
        <v>0</v>
      </c>
      <c r="AO240">
        <v>18</v>
      </c>
      <c r="AP240" s="5">
        <v>1.2552725051033058</v>
      </c>
      <c r="AQ240">
        <v>10285306</v>
      </c>
      <c r="AR240" s="5">
        <v>8.4</v>
      </c>
      <c r="AT240">
        <v>1453333</v>
      </c>
      <c r="AU240">
        <v>11738639</v>
      </c>
      <c r="AV240">
        <v>39.700000000000003</v>
      </c>
      <c r="CG240" s="13"/>
    </row>
    <row r="241" spans="1:85" x14ac:dyDescent="0.3">
      <c r="A241">
        <v>2012</v>
      </c>
      <c r="B241" t="s">
        <v>240</v>
      </c>
      <c r="C241">
        <v>0</v>
      </c>
      <c r="M241">
        <v>0</v>
      </c>
      <c r="N241">
        <v>0</v>
      </c>
      <c r="O241" s="11"/>
      <c r="P241" s="11"/>
      <c r="Q241" s="12"/>
      <c r="R241" s="11"/>
      <c r="S241" s="12"/>
      <c r="T241" s="13"/>
      <c r="U241" s="12"/>
      <c r="V241" s="11"/>
      <c r="W241" s="11"/>
      <c r="X241" s="11"/>
      <c r="Y241" s="11"/>
      <c r="Z241" s="11"/>
      <c r="AA241" s="11"/>
      <c r="AB241" s="13"/>
      <c r="AG241" s="5"/>
      <c r="AO241">
        <v>20</v>
      </c>
      <c r="AP241" s="5">
        <v>1.301029995663981</v>
      </c>
      <c r="CG241" s="13"/>
    </row>
    <row r="242" spans="1:85" x14ac:dyDescent="0.3">
      <c r="A242">
        <v>2012</v>
      </c>
      <c r="B242" t="s">
        <v>241</v>
      </c>
      <c r="C242">
        <v>1</v>
      </c>
      <c r="D242">
        <v>5</v>
      </c>
      <c r="E242">
        <v>4</v>
      </c>
      <c r="F242">
        <v>5.3</v>
      </c>
      <c r="G242">
        <v>5300000</v>
      </c>
      <c r="H242">
        <v>4.9000000000000004</v>
      </c>
      <c r="I242">
        <v>4900000</v>
      </c>
      <c r="J242">
        <f>F242-H242</f>
        <v>0.39999999999999947</v>
      </c>
      <c r="K242">
        <v>399999.99999999948</v>
      </c>
      <c r="L242">
        <v>1</v>
      </c>
      <c r="M242">
        <v>0</v>
      </c>
      <c r="N242">
        <v>0</v>
      </c>
      <c r="O242" s="11">
        <v>11</v>
      </c>
      <c r="P242" s="11">
        <v>8</v>
      </c>
      <c r="Q242" s="12">
        <v>72.73</v>
      </c>
      <c r="R242" s="11">
        <v>2</v>
      </c>
      <c r="S242" s="12">
        <v>18.18</v>
      </c>
      <c r="T242" s="13">
        <v>1</v>
      </c>
      <c r="U242" s="12">
        <v>9.09</v>
      </c>
      <c r="V242" s="11">
        <v>38.950000000000003</v>
      </c>
      <c r="W242" s="11">
        <v>11</v>
      </c>
      <c r="X242" s="11"/>
      <c r="Y242" s="11">
        <v>13.6</v>
      </c>
      <c r="Z242" s="11">
        <v>1.5</v>
      </c>
      <c r="AA242" s="11">
        <v>10632.8</v>
      </c>
      <c r="AB242" s="13">
        <v>10632800000</v>
      </c>
      <c r="AC242" s="5">
        <v>1.5046746713492478</v>
      </c>
      <c r="AD242">
        <v>17.690000000000001</v>
      </c>
      <c r="AE242">
        <v>13.51</v>
      </c>
      <c r="AF242">
        <v>17.68</v>
      </c>
      <c r="AG242" s="5">
        <v>28.932511858115085</v>
      </c>
      <c r="AH242">
        <v>0.3638871949695594</v>
      </c>
      <c r="AI242">
        <v>0.12896002239305815</v>
      </c>
      <c r="AJ242">
        <v>12682</v>
      </c>
      <c r="AK242">
        <v>12682000000</v>
      </c>
      <c r="AL242">
        <f t="shared" ref="AL242:AL250" si="51">IF(AJ242&lt;29957,1,0)</f>
        <v>1</v>
      </c>
      <c r="AM242">
        <f t="shared" ref="AM242:AM250" si="52">IF(AND(AJ242&gt;29957,AJ242&lt;96525),1,0)</f>
        <v>0</v>
      </c>
      <c r="AN242">
        <f t="shared" ref="AN242:AN250" si="53">IF(AJ242&gt;96525,1,0)</f>
        <v>0</v>
      </c>
      <c r="AO242">
        <v>22</v>
      </c>
      <c r="AP242" s="5">
        <v>1.3424226808222062</v>
      </c>
      <c r="AQ242">
        <v>14480000</v>
      </c>
      <c r="AT242">
        <v>60901667</v>
      </c>
      <c r="AU242">
        <v>75381667</v>
      </c>
      <c r="AW242">
        <v>12945.1</v>
      </c>
      <c r="AX242">
        <v>12945100000</v>
      </c>
      <c r="CG242" s="13"/>
    </row>
    <row r="243" spans="1:85" x14ac:dyDescent="0.3">
      <c r="A243">
        <v>2012</v>
      </c>
      <c r="B243" t="s">
        <v>242</v>
      </c>
      <c r="C243">
        <v>0</v>
      </c>
      <c r="D243">
        <v>3</v>
      </c>
      <c r="E243">
        <v>4</v>
      </c>
      <c r="F243">
        <v>5.6</v>
      </c>
      <c r="G243">
        <v>5600000</v>
      </c>
      <c r="H243">
        <v>3.1</v>
      </c>
      <c r="I243">
        <v>3100000</v>
      </c>
      <c r="J243">
        <f>F243-H243</f>
        <v>2.4999999999999996</v>
      </c>
      <c r="K243">
        <v>2499999.9999999995</v>
      </c>
      <c r="L243">
        <v>0</v>
      </c>
      <c r="M243">
        <v>0</v>
      </c>
      <c r="N243">
        <v>0</v>
      </c>
      <c r="O243" s="11">
        <v>6</v>
      </c>
      <c r="P243" s="11">
        <v>2</v>
      </c>
      <c r="Q243" s="12">
        <v>33.33</v>
      </c>
      <c r="R243" s="11">
        <v>2</v>
      </c>
      <c r="S243" s="12">
        <v>33.33</v>
      </c>
      <c r="T243" s="13">
        <v>2</v>
      </c>
      <c r="U243" s="12">
        <v>33.33</v>
      </c>
      <c r="V243" s="11">
        <v>70.75</v>
      </c>
      <c r="W243" s="11">
        <v>6</v>
      </c>
      <c r="X243" s="11"/>
      <c r="Y243" s="11">
        <v>15.36</v>
      </c>
      <c r="Z243" s="11">
        <v>2.76</v>
      </c>
      <c r="AA243" s="11">
        <v>16025</v>
      </c>
      <c r="AB243" s="13">
        <v>16025000000</v>
      </c>
      <c r="AC243" s="5">
        <v>2.7636472450025522</v>
      </c>
      <c r="AD243">
        <v>13.58</v>
      </c>
      <c r="AE243">
        <v>8.39</v>
      </c>
      <c r="AF243">
        <v>13.58</v>
      </c>
      <c r="AG243" s="5">
        <v>-11.489135725981328</v>
      </c>
      <c r="AH243">
        <v>0.61197552097916086</v>
      </c>
      <c r="AI243">
        <v>7.2347106115755375</v>
      </c>
      <c r="AJ243">
        <v>35926.11</v>
      </c>
      <c r="AK243">
        <v>35926110000</v>
      </c>
      <c r="AL243">
        <f t="shared" si="51"/>
        <v>0</v>
      </c>
      <c r="AM243">
        <f t="shared" si="52"/>
        <v>1</v>
      </c>
      <c r="AN243">
        <f t="shared" si="53"/>
        <v>0</v>
      </c>
      <c r="AO243">
        <v>62</v>
      </c>
      <c r="AP243" s="5">
        <v>1.7923916894982537</v>
      </c>
      <c r="AQ243">
        <v>34086888</v>
      </c>
      <c r="AT243">
        <v>9688396</v>
      </c>
      <c r="AU243">
        <v>43775284</v>
      </c>
      <c r="AV243">
        <v>70.75</v>
      </c>
      <c r="CG243" s="13"/>
    </row>
    <row r="244" spans="1:85" x14ac:dyDescent="0.3">
      <c r="A244">
        <v>2012</v>
      </c>
      <c r="B244" t="s">
        <v>243</v>
      </c>
      <c r="C244">
        <v>0</v>
      </c>
      <c r="D244">
        <v>5</v>
      </c>
      <c r="E244">
        <v>4</v>
      </c>
      <c r="L244">
        <v>1</v>
      </c>
      <c r="M244">
        <v>1</v>
      </c>
      <c r="N244">
        <v>0</v>
      </c>
      <c r="O244" s="11">
        <v>9</v>
      </c>
      <c r="P244" s="11">
        <v>5</v>
      </c>
      <c r="Q244" s="12">
        <v>55.56</v>
      </c>
      <c r="R244" s="11">
        <v>1</v>
      </c>
      <c r="S244" s="12">
        <v>11.11</v>
      </c>
      <c r="T244" s="13">
        <v>3</v>
      </c>
      <c r="U244" s="12">
        <v>33.33</v>
      </c>
      <c r="V244" s="11">
        <v>52.26</v>
      </c>
      <c r="W244" s="11">
        <v>9</v>
      </c>
      <c r="X244" s="11"/>
      <c r="Y244" s="11">
        <v>3.27</v>
      </c>
      <c r="Z244" s="11">
        <v>0.62</v>
      </c>
      <c r="AA244" s="11">
        <v>22528.5</v>
      </c>
      <c r="AB244" s="13">
        <v>22528500000</v>
      </c>
      <c r="AC244" s="5">
        <v>0.61960296692235961</v>
      </c>
      <c r="AD244">
        <v>14.28</v>
      </c>
      <c r="AE244">
        <v>3.91</v>
      </c>
      <c r="AF244">
        <v>6.87</v>
      </c>
      <c r="AG244" s="5">
        <v>28.585243964913374</v>
      </c>
      <c r="AH244">
        <v>0.7549363568730918</v>
      </c>
      <c r="AJ244">
        <v>3858.64</v>
      </c>
      <c r="AK244">
        <v>3858640000</v>
      </c>
      <c r="AL244">
        <f t="shared" si="51"/>
        <v>1</v>
      </c>
      <c r="AM244">
        <f t="shared" si="52"/>
        <v>0</v>
      </c>
      <c r="AN244">
        <f t="shared" si="53"/>
        <v>0</v>
      </c>
      <c r="AQ244">
        <v>26662000</v>
      </c>
      <c r="AT244">
        <v>16885000</v>
      </c>
      <c r="AU244">
        <v>43547000</v>
      </c>
      <c r="AW244">
        <v>25548.3</v>
      </c>
      <c r="AX244">
        <v>25548300000</v>
      </c>
      <c r="CG244" s="13"/>
    </row>
    <row r="245" spans="1:85" x14ac:dyDescent="0.3">
      <c r="A245">
        <v>2012</v>
      </c>
      <c r="B245" t="s">
        <v>244</v>
      </c>
      <c r="C245">
        <v>0</v>
      </c>
      <c r="D245">
        <v>5</v>
      </c>
      <c r="E245">
        <v>4</v>
      </c>
      <c r="F245">
        <v>6.9</v>
      </c>
      <c r="G245">
        <v>6900000</v>
      </c>
      <c r="H245">
        <v>6.9</v>
      </c>
      <c r="I245">
        <v>6900000</v>
      </c>
      <c r="J245">
        <f>F245-H245</f>
        <v>0</v>
      </c>
      <c r="L245">
        <v>1</v>
      </c>
      <c r="M245">
        <v>0</v>
      </c>
      <c r="N245">
        <v>0</v>
      </c>
      <c r="O245" s="11">
        <v>11</v>
      </c>
      <c r="P245" s="11">
        <v>5</v>
      </c>
      <c r="Q245" s="12">
        <v>45.45</v>
      </c>
      <c r="R245" s="11">
        <v>5</v>
      </c>
      <c r="S245" s="12">
        <v>45.45</v>
      </c>
      <c r="T245" s="13">
        <v>1</v>
      </c>
      <c r="U245" s="12">
        <v>9.09</v>
      </c>
      <c r="V245" s="11">
        <v>65.92</v>
      </c>
      <c r="W245" s="11">
        <v>11</v>
      </c>
      <c r="X245" s="11"/>
      <c r="Y245" s="11">
        <v>19.73</v>
      </c>
      <c r="Z245" s="11">
        <v>1.82</v>
      </c>
      <c r="AA245" s="11">
        <v>41200</v>
      </c>
      <c r="AB245" s="13">
        <v>41200000000</v>
      </c>
      <c r="AC245" s="5">
        <v>1.821971080260929</v>
      </c>
      <c r="AD245">
        <v>4.43</v>
      </c>
      <c r="AE245">
        <v>2.39</v>
      </c>
      <c r="AF245">
        <v>2.65</v>
      </c>
      <c r="AG245" s="5">
        <v>87.709949088832857</v>
      </c>
      <c r="AI245">
        <v>3.5005449798484198</v>
      </c>
      <c r="AJ245">
        <v>30388.57</v>
      </c>
      <c r="AK245">
        <v>30388570000</v>
      </c>
      <c r="AL245">
        <f t="shared" si="51"/>
        <v>0</v>
      </c>
      <c r="AM245">
        <f t="shared" si="52"/>
        <v>1</v>
      </c>
      <c r="AN245">
        <f t="shared" si="53"/>
        <v>0</v>
      </c>
      <c r="AO245">
        <v>107</v>
      </c>
      <c r="AP245" s="5">
        <v>2.0293837776852093</v>
      </c>
      <c r="AQ245">
        <v>16891290</v>
      </c>
      <c r="AT245">
        <v>550000</v>
      </c>
      <c r="AU245">
        <v>17441290</v>
      </c>
      <c r="AW245">
        <v>4699</v>
      </c>
      <c r="AX245">
        <v>4699000000</v>
      </c>
      <c r="CG245" s="13"/>
    </row>
    <row r="246" spans="1:85" x14ac:dyDescent="0.3">
      <c r="A246">
        <v>2012</v>
      </c>
      <c r="B246" t="s">
        <v>245</v>
      </c>
      <c r="C246">
        <v>0</v>
      </c>
      <c r="D246">
        <v>4</v>
      </c>
      <c r="E246">
        <v>4</v>
      </c>
      <c r="F246">
        <v>11</v>
      </c>
      <c r="G246">
        <v>11000000</v>
      </c>
      <c r="H246">
        <v>3.5</v>
      </c>
      <c r="I246">
        <v>3500000</v>
      </c>
      <c r="J246">
        <f>F246-H246</f>
        <v>7.5</v>
      </c>
      <c r="K246">
        <v>7500000</v>
      </c>
      <c r="L246">
        <v>1</v>
      </c>
      <c r="M246">
        <v>0</v>
      </c>
      <c r="N246">
        <v>0</v>
      </c>
      <c r="O246" s="11">
        <v>17</v>
      </c>
      <c r="P246" s="11">
        <v>8</v>
      </c>
      <c r="Q246" s="12">
        <v>47.06</v>
      </c>
      <c r="R246" s="11">
        <v>6</v>
      </c>
      <c r="S246" s="12">
        <v>35.29</v>
      </c>
      <c r="T246" s="13">
        <v>3</v>
      </c>
      <c r="U246" s="12">
        <v>17.649999999999999</v>
      </c>
      <c r="V246" s="11">
        <v>70.75</v>
      </c>
      <c r="W246" s="11">
        <v>17</v>
      </c>
      <c r="X246" s="11"/>
      <c r="Y246" s="11">
        <v>9.74</v>
      </c>
      <c r="Z246" s="11">
        <v>6.26</v>
      </c>
      <c r="AA246" s="11">
        <v>23913.3</v>
      </c>
      <c r="AB246" s="13">
        <v>23913300000</v>
      </c>
      <c r="AC246" s="5">
        <v>6.2641641706671738</v>
      </c>
      <c r="AD246">
        <v>26.95</v>
      </c>
      <c r="AE246">
        <v>14.55</v>
      </c>
      <c r="AF246">
        <v>21.17</v>
      </c>
      <c r="AG246" s="5">
        <v>17.716779470936629</v>
      </c>
      <c r="AH246">
        <v>0.39142397974091753</v>
      </c>
      <c r="AI246">
        <v>3.2698816596863738</v>
      </c>
      <c r="AJ246">
        <v>89803.04</v>
      </c>
      <c r="AK246">
        <v>89803040000</v>
      </c>
      <c r="AL246">
        <f t="shared" si="51"/>
        <v>0</v>
      </c>
      <c r="AM246">
        <f t="shared" si="52"/>
        <v>1</v>
      </c>
      <c r="AN246">
        <f t="shared" si="53"/>
        <v>0</v>
      </c>
      <c r="AO246">
        <v>43</v>
      </c>
      <c r="AP246" s="5">
        <v>1.6334684555795864</v>
      </c>
      <c r="AQ246">
        <v>184123195</v>
      </c>
      <c r="AT246">
        <v>6303287</v>
      </c>
      <c r="AU246">
        <v>190426482</v>
      </c>
      <c r="AV246">
        <v>0.56999999999999995</v>
      </c>
      <c r="AW246">
        <v>38992.199999999997</v>
      </c>
      <c r="AX246">
        <v>38992200000</v>
      </c>
      <c r="CG246" s="13"/>
    </row>
    <row r="247" spans="1:85" x14ac:dyDescent="0.3">
      <c r="A247">
        <v>2012</v>
      </c>
      <c r="B247" t="s">
        <v>246</v>
      </c>
      <c r="C247">
        <v>0</v>
      </c>
      <c r="D247">
        <v>3</v>
      </c>
      <c r="E247">
        <v>5</v>
      </c>
      <c r="F247">
        <v>6.6</v>
      </c>
      <c r="G247">
        <v>6600000</v>
      </c>
      <c r="H247">
        <v>5.8</v>
      </c>
      <c r="I247">
        <v>5800000</v>
      </c>
      <c r="J247">
        <f>F247-H247</f>
        <v>0.79999999999999982</v>
      </c>
      <c r="K247">
        <v>799999.99999999977</v>
      </c>
      <c r="L247">
        <v>1</v>
      </c>
      <c r="M247">
        <v>0</v>
      </c>
      <c r="N247">
        <v>1</v>
      </c>
      <c r="O247" s="11">
        <v>10</v>
      </c>
      <c r="P247" s="11">
        <v>5</v>
      </c>
      <c r="Q247" s="12">
        <v>50</v>
      </c>
      <c r="R247" s="11">
        <v>2</v>
      </c>
      <c r="S247" s="12">
        <v>20</v>
      </c>
      <c r="T247" s="13">
        <v>3</v>
      </c>
      <c r="U247" s="12">
        <v>30</v>
      </c>
      <c r="V247" s="11">
        <v>26.22</v>
      </c>
      <c r="W247" s="11">
        <v>10</v>
      </c>
      <c r="X247" s="11">
        <v>0</v>
      </c>
      <c r="Y247" s="11">
        <v>6.72</v>
      </c>
      <c r="Z247" s="11">
        <v>2.5099999999999998</v>
      </c>
      <c r="AA247" s="11">
        <v>12689.5</v>
      </c>
      <c r="AB247" s="13">
        <v>12689500000</v>
      </c>
      <c r="AC247" s="5">
        <v>2.5054675672888891</v>
      </c>
      <c r="AD247">
        <v>12.16</v>
      </c>
      <c r="AE247">
        <v>5.99</v>
      </c>
      <c r="AF247">
        <v>11.91</v>
      </c>
      <c r="AG247" s="5">
        <v>38.396990336069805</v>
      </c>
      <c r="AH247">
        <v>1.7957113118696819</v>
      </c>
      <c r="AI247">
        <v>0.23949554356393621</v>
      </c>
      <c r="AJ247">
        <v>14399.76</v>
      </c>
      <c r="AK247">
        <v>14399760000</v>
      </c>
      <c r="AL247">
        <f t="shared" si="51"/>
        <v>1</v>
      </c>
      <c r="AM247">
        <f t="shared" si="52"/>
        <v>0</v>
      </c>
      <c r="AN247">
        <f t="shared" si="53"/>
        <v>0</v>
      </c>
      <c r="AO247">
        <v>27</v>
      </c>
      <c r="AP247" s="5">
        <v>1.4313637641589871</v>
      </c>
      <c r="AQ247">
        <v>80270000</v>
      </c>
      <c r="AS247">
        <v>22544000</v>
      </c>
      <c r="AT247">
        <v>6500000</v>
      </c>
      <c r="AU247">
        <v>86770000</v>
      </c>
      <c r="AW247">
        <v>9945.1</v>
      </c>
      <c r="AX247">
        <v>9945100000</v>
      </c>
      <c r="CG247" s="13"/>
    </row>
    <row r="248" spans="1:85" x14ac:dyDescent="0.3">
      <c r="A248">
        <v>2012</v>
      </c>
      <c r="B248" t="s">
        <v>247</v>
      </c>
      <c r="C248">
        <v>0</v>
      </c>
      <c r="D248">
        <v>3</v>
      </c>
      <c r="E248">
        <v>4</v>
      </c>
      <c r="F248">
        <v>7.7</v>
      </c>
      <c r="G248">
        <v>7700000</v>
      </c>
      <c r="H248">
        <v>7.7</v>
      </c>
      <c r="I248">
        <v>7700000</v>
      </c>
      <c r="J248">
        <f>F248-H248</f>
        <v>0</v>
      </c>
      <c r="L248">
        <v>0</v>
      </c>
      <c r="M248">
        <v>1</v>
      </c>
      <c r="N248">
        <v>0</v>
      </c>
      <c r="O248" s="11">
        <v>8</v>
      </c>
      <c r="P248" s="11">
        <v>4</v>
      </c>
      <c r="Q248" s="12">
        <v>50</v>
      </c>
      <c r="R248" s="11">
        <v>3</v>
      </c>
      <c r="S248" s="12">
        <v>37.5</v>
      </c>
      <c r="T248" s="13">
        <v>1</v>
      </c>
      <c r="U248" s="12">
        <v>12.5</v>
      </c>
      <c r="V248" s="11">
        <v>80.010000000000005</v>
      </c>
      <c r="W248" s="11">
        <v>8</v>
      </c>
      <c r="X248" s="11"/>
      <c r="Y248" s="11">
        <v>7.79</v>
      </c>
      <c r="Z248" s="11">
        <v>1.54</v>
      </c>
      <c r="AA248" s="11">
        <v>59410.8</v>
      </c>
      <c r="AB248" s="13">
        <v>59410800000</v>
      </c>
      <c r="AC248" s="5">
        <v>1.5401167330716485</v>
      </c>
      <c r="AD248">
        <v>3.54</v>
      </c>
      <c r="AE248">
        <v>1.52</v>
      </c>
      <c r="AF248">
        <v>2.0699999999999998</v>
      </c>
      <c r="AG248" s="5">
        <v>-34.520804242703555</v>
      </c>
      <c r="AI248">
        <v>3.0779574128349774</v>
      </c>
      <c r="AJ248">
        <v>32872.99</v>
      </c>
      <c r="AK248">
        <v>32872989999.999996</v>
      </c>
      <c r="AL248">
        <f t="shared" si="51"/>
        <v>0</v>
      </c>
      <c r="AM248">
        <f t="shared" si="52"/>
        <v>1</v>
      </c>
      <c r="AN248">
        <f t="shared" si="53"/>
        <v>0</v>
      </c>
      <c r="AO248">
        <v>15</v>
      </c>
      <c r="AP248" s="5">
        <v>1.1760912590556811</v>
      </c>
      <c r="AQ248">
        <v>50025000</v>
      </c>
      <c r="AR248" s="5">
        <v>54.2</v>
      </c>
      <c r="AT248">
        <v>315000</v>
      </c>
      <c r="AU248">
        <v>50340000</v>
      </c>
      <c r="AW248">
        <v>18118.400000000001</v>
      </c>
      <c r="AX248">
        <v>18118400000</v>
      </c>
      <c r="CG248" s="13"/>
    </row>
    <row r="249" spans="1:85" x14ac:dyDescent="0.3">
      <c r="A249">
        <v>2012</v>
      </c>
      <c r="B249" t="s">
        <v>248</v>
      </c>
      <c r="C249">
        <v>0</v>
      </c>
      <c r="D249">
        <v>3</v>
      </c>
      <c r="E249">
        <v>5</v>
      </c>
      <c r="L249">
        <v>0</v>
      </c>
      <c r="M249">
        <v>0</v>
      </c>
      <c r="N249">
        <v>0</v>
      </c>
      <c r="O249" s="11">
        <v>10</v>
      </c>
      <c r="P249" s="11">
        <v>3</v>
      </c>
      <c r="Q249" s="12">
        <v>30</v>
      </c>
      <c r="R249" s="11">
        <v>3</v>
      </c>
      <c r="S249" s="12">
        <v>30</v>
      </c>
      <c r="T249" s="13">
        <v>4</v>
      </c>
      <c r="U249" s="12">
        <v>40</v>
      </c>
      <c r="V249" s="11">
        <v>74.87</v>
      </c>
      <c r="W249" s="11">
        <v>10</v>
      </c>
      <c r="X249" s="11">
        <v>0</v>
      </c>
      <c r="Y249" s="11">
        <v>-0.23</v>
      </c>
      <c r="Z249" s="11">
        <v>2.2400000000000002</v>
      </c>
      <c r="AA249" s="11">
        <v>41686.1</v>
      </c>
      <c r="AB249" s="13">
        <v>41686100000</v>
      </c>
      <c r="AC249" s="5">
        <v>2.2408465606029138</v>
      </c>
      <c r="AD249">
        <v>-0.88</v>
      </c>
      <c r="AE249">
        <v>-0.28999999999999998</v>
      </c>
      <c r="AF249">
        <v>-0.41</v>
      </c>
      <c r="AG249" s="5">
        <v>35.365260075073223</v>
      </c>
      <c r="AH249">
        <v>5.3225095429345712E-2</v>
      </c>
      <c r="AI249">
        <v>0.80711184786561274</v>
      </c>
      <c r="AJ249">
        <v>25570.51</v>
      </c>
      <c r="AK249">
        <v>25570510000</v>
      </c>
      <c r="AL249">
        <f t="shared" si="51"/>
        <v>1</v>
      </c>
      <c r="AM249">
        <f t="shared" si="52"/>
        <v>0</v>
      </c>
      <c r="AN249">
        <f t="shared" si="53"/>
        <v>0</v>
      </c>
      <c r="AO249">
        <v>20</v>
      </c>
      <c r="AP249" s="5">
        <v>1.301029995663981</v>
      </c>
      <c r="AQ249">
        <v>115300000</v>
      </c>
      <c r="AU249">
        <v>115300000</v>
      </c>
      <c r="AV249">
        <v>0</v>
      </c>
      <c r="AW249">
        <v>52409.599999999999</v>
      </c>
      <c r="AX249">
        <v>52409600000</v>
      </c>
      <c r="CG249" s="13"/>
    </row>
    <row r="250" spans="1:85" x14ac:dyDescent="0.3">
      <c r="A250">
        <v>2012</v>
      </c>
      <c r="B250" t="s">
        <v>249</v>
      </c>
      <c r="C250">
        <v>0</v>
      </c>
      <c r="D250">
        <v>4</v>
      </c>
      <c r="E250">
        <v>4</v>
      </c>
      <c r="F250">
        <v>7.5</v>
      </c>
      <c r="G250">
        <v>7500000</v>
      </c>
      <c r="H250">
        <v>5.5</v>
      </c>
      <c r="I250">
        <v>5500000</v>
      </c>
      <c r="J250">
        <f>F250-H250</f>
        <v>2</v>
      </c>
      <c r="K250">
        <v>2000000</v>
      </c>
      <c r="L250">
        <v>0</v>
      </c>
      <c r="M250">
        <v>1</v>
      </c>
      <c r="N250">
        <v>0</v>
      </c>
      <c r="O250" s="11">
        <v>7</v>
      </c>
      <c r="P250" s="11">
        <v>2</v>
      </c>
      <c r="Q250" s="12">
        <v>28.57</v>
      </c>
      <c r="R250" s="11">
        <v>1</v>
      </c>
      <c r="S250" s="12">
        <v>14.29</v>
      </c>
      <c r="T250" s="13">
        <v>4</v>
      </c>
      <c r="U250" s="12">
        <v>57.14</v>
      </c>
      <c r="V250" s="11">
        <v>70.64</v>
      </c>
      <c r="W250" s="11">
        <v>7</v>
      </c>
      <c r="X250" s="11"/>
      <c r="Y250" s="11">
        <v>12.72</v>
      </c>
      <c r="Z250" s="11">
        <v>10.46</v>
      </c>
      <c r="AA250" s="11">
        <v>14778.8</v>
      </c>
      <c r="AB250" s="13">
        <v>14778800000</v>
      </c>
      <c r="AC250" s="5">
        <v>10.464529387899383</v>
      </c>
      <c r="AD250">
        <v>27.69</v>
      </c>
      <c r="AE250">
        <v>13.44</v>
      </c>
      <c r="AF250">
        <v>27.52</v>
      </c>
      <c r="AG250" s="5">
        <v>25.412192237807275</v>
      </c>
      <c r="AH250">
        <v>0.19854350325795322</v>
      </c>
      <c r="AI250">
        <v>10.535070908394021</v>
      </c>
      <c r="AJ250">
        <v>72686.080000000002</v>
      </c>
      <c r="AK250">
        <v>72686080000</v>
      </c>
      <c r="AL250">
        <f t="shared" si="51"/>
        <v>0</v>
      </c>
      <c r="AM250">
        <f t="shared" si="52"/>
        <v>1</v>
      </c>
      <c r="AN250">
        <f t="shared" si="53"/>
        <v>0</v>
      </c>
      <c r="AO250">
        <v>48</v>
      </c>
      <c r="AP250" s="5">
        <v>1.6812412373755872</v>
      </c>
      <c r="AQ250">
        <v>52588944</v>
      </c>
      <c r="AT250">
        <v>2000000</v>
      </c>
      <c r="AU250">
        <v>54588944</v>
      </c>
      <c r="AV250">
        <v>68.73</v>
      </c>
      <c r="CG250" s="13"/>
    </row>
    <row r="251" spans="1:85" x14ac:dyDescent="0.3">
      <c r="A251">
        <v>2012</v>
      </c>
      <c r="B251" t="s">
        <v>250</v>
      </c>
      <c r="C251">
        <v>1</v>
      </c>
      <c r="M251">
        <v>0</v>
      </c>
      <c r="N251">
        <v>0</v>
      </c>
      <c r="O251" s="11"/>
      <c r="P251" s="11"/>
      <c r="Q251" s="12"/>
      <c r="R251" s="11"/>
      <c r="S251" s="12"/>
      <c r="T251" s="13"/>
      <c r="U251" s="12"/>
      <c r="V251" s="11"/>
      <c r="W251" s="11"/>
      <c r="X251" s="11"/>
      <c r="Y251" s="11"/>
      <c r="Z251" s="11"/>
      <c r="AA251" s="11"/>
      <c r="AB251" s="13"/>
      <c r="AG251" s="5"/>
      <c r="AO251">
        <v>5</v>
      </c>
      <c r="AP251" s="5">
        <v>0.69897000433601875</v>
      </c>
      <c r="CG251" s="13"/>
    </row>
    <row r="252" spans="1:85" x14ac:dyDescent="0.3">
      <c r="A252">
        <v>2012</v>
      </c>
      <c r="B252" t="s">
        <v>251</v>
      </c>
      <c r="C252">
        <v>0</v>
      </c>
      <c r="D252">
        <v>3</v>
      </c>
      <c r="E252">
        <v>4</v>
      </c>
      <c r="F252">
        <v>3</v>
      </c>
      <c r="G252">
        <v>3000000</v>
      </c>
      <c r="H252">
        <v>2.2000000000000002</v>
      </c>
      <c r="I252">
        <v>2200000</v>
      </c>
      <c r="J252">
        <f>F252-H252</f>
        <v>0.79999999999999982</v>
      </c>
      <c r="K252">
        <v>799999.99999999977</v>
      </c>
      <c r="L252">
        <v>1</v>
      </c>
      <c r="M252">
        <v>0</v>
      </c>
      <c r="N252">
        <v>0</v>
      </c>
      <c r="O252" s="11">
        <v>8</v>
      </c>
      <c r="P252" s="11">
        <v>4</v>
      </c>
      <c r="Q252" s="12">
        <v>50</v>
      </c>
      <c r="R252" s="11">
        <v>3</v>
      </c>
      <c r="S252" s="12">
        <v>37.5</v>
      </c>
      <c r="T252" s="13">
        <v>1</v>
      </c>
      <c r="U252" s="12">
        <v>12.5</v>
      </c>
      <c r="V252" s="11">
        <v>40.35</v>
      </c>
      <c r="W252" s="11">
        <v>8</v>
      </c>
      <c r="X252" s="11">
        <v>45.5</v>
      </c>
      <c r="Y252" s="11">
        <v>3.21</v>
      </c>
      <c r="Z252" s="11">
        <v>2.5</v>
      </c>
      <c r="AA252" s="11">
        <v>16486.7</v>
      </c>
      <c r="AB252" s="13">
        <v>16486700000</v>
      </c>
      <c r="AC252" s="5">
        <v>2.5033108031921678</v>
      </c>
      <c r="AD252">
        <v>9.86</v>
      </c>
      <c r="AE252">
        <v>4.2699999999999996</v>
      </c>
      <c r="AF252">
        <v>5.25</v>
      </c>
      <c r="AG252" s="5">
        <v>17.071350294701311</v>
      </c>
      <c r="AI252">
        <v>5.4135422042765917</v>
      </c>
      <c r="AJ252">
        <v>17556.72</v>
      </c>
      <c r="AK252">
        <v>17556720000</v>
      </c>
      <c r="AL252">
        <f t="shared" ref="AL252:AL265" si="54">IF(AJ252&lt;29957,1,0)</f>
        <v>1</v>
      </c>
      <c r="AM252">
        <f t="shared" ref="AM252:AM265" si="55">IF(AND(AJ252&gt;29957,AJ252&lt;96525),1,0)</f>
        <v>0</v>
      </c>
      <c r="AN252">
        <f t="shared" ref="AN252:AN265" si="56">IF(AJ252&gt;96525,1,0)</f>
        <v>0</v>
      </c>
      <c r="AO252">
        <v>38</v>
      </c>
      <c r="AP252" s="5">
        <v>1.5797835966168099</v>
      </c>
      <c r="AQ252">
        <v>42356000</v>
      </c>
      <c r="AT252">
        <v>285000</v>
      </c>
      <c r="AU252">
        <v>42641000</v>
      </c>
      <c r="CG252" s="13"/>
    </row>
    <row r="253" spans="1:85" x14ac:dyDescent="0.3">
      <c r="A253">
        <v>2012</v>
      </c>
      <c r="B253" t="s">
        <v>252</v>
      </c>
      <c r="C253">
        <v>1</v>
      </c>
      <c r="D253">
        <v>6</v>
      </c>
      <c r="E253">
        <v>4</v>
      </c>
      <c r="F253">
        <v>27.8</v>
      </c>
      <c r="G253">
        <v>27800000</v>
      </c>
      <c r="H253">
        <v>24.3</v>
      </c>
      <c r="I253">
        <v>24300000</v>
      </c>
      <c r="J253">
        <f>F253-H253</f>
        <v>3.5</v>
      </c>
      <c r="K253">
        <v>3500000</v>
      </c>
      <c r="M253">
        <v>1</v>
      </c>
      <c r="N253">
        <v>0</v>
      </c>
      <c r="O253" s="11">
        <v>12</v>
      </c>
      <c r="P253" s="11">
        <v>6</v>
      </c>
      <c r="Q253" s="12">
        <v>50</v>
      </c>
      <c r="R253" s="11">
        <v>1</v>
      </c>
      <c r="S253" s="12">
        <v>8.33</v>
      </c>
      <c r="T253" s="13">
        <v>5</v>
      </c>
      <c r="U253" s="12">
        <v>41.67</v>
      </c>
      <c r="V253" s="11">
        <v>43.66</v>
      </c>
      <c r="W253" s="11">
        <v>12</v>
      </c>
      <c r="X253" s="11">
        <v>43.97</v>
      </c>
      <c r="Y253" s="11">
        <v>11.35</v>
      </c>
      <c r="Z253" s="11">
        <v>3.63</v>
      </c>
      <c r="AA253" s="11">
        <v>68360</v>
      </c>
      <c r="AB253" s="13">
        <v>68360000000</v>
      </c>
      <c r="AC253" s="5">
        <v>3.6259541957008428</v>
      </c>
      <c r="AD253">
        <v>37.75</v>
      </c>
      <c r="AE253">
        <v>10.99</v>
      </c>
      <c r="AF253">
        <v>12.71</v>
      </c>
      <c r="AG253" s="5">
        <v>43.671514528766068</v>
      </c>
      <c r="AI253">
        <v>3.9542204426319975E-3</v>
      </c>
      <c r="AJ253">
        <v>13078.57</v>
      </c>
      <c r="AK253">
        <v>13078570000</v>
      </c>
      <c r="AL253">
        <f t="shared" si="54"/>
        <v>1</v>
      </c>
      <c r="AM253">
        <f t="shared" si="55"/>
        <v>0</v>
      </c>
      <c r="AN253">
        <f t="shared" si="56"/>
        <v>0</v>
      </c>
      <c r="AO253">
        <v>17</v>
      </c>
      <c r="AP253" s="5">
        <v>1.2304489213782739</v>
      </c>
      <c r="AV253">
        <v>6.96</v>
      </c>
      <c r="AW253">
        <v>55633.2</v>
      </c>
      <c r="AX253">
        <v>55633200000</v>
      </c>
      <c r="CG253" s="13"/>
    </row>
    <row r="254" spans="1:85" x14ac:dyDescent="0.3">
      <c r="A254">
        <v>2012</v>
      </c>
      <c r="B254" t="s">
        <v>253</v>
      </c>
      <c r="C254">
        <v>0</v>
      </c>
      <c r="D254">
        <v>3</v>
      </c>
      <c r="E254">
        <v>4</v>
      </c>
      <c r="F254">
        <v>0.5</v>
      </c>
      <c r="G254">
        <v>500000</v>
      </c>
      <c r="H254">
        <v>0.5</v>
      </c>
      <c r="I254">
        <v>500000</v>
      </c>
      <c r="J254">
        <f>F254-H254</f>
        <v>0</v>
      </c>
      <c r="L254">
        <v>1</v>
      </c>
      <c r="M254">
        <v>0</v>
      </c>
      <c r="N254">
        <v>0</v>
      </c>
      <c r="O254" s="11">
        <v>5</v>
      </c>
      <c r="P254" s="11">
        <v>3</v>
      </c>
      <c r="Q254" s="12">
        <v>60</v>
      </c>
      <c r="R254" s="11">
        <v>2</v>
      </c>
      <c r="S254" s="12">
        <v>40</v>
      </c>
      <c r="T254" s="13">
        <v>0</v>
      </c>
      <c r="U254" s="12">
        <v>0</v>
      </c>
      <c r="V254" s="11">
        <v>50.51</v>
      </c>
      <c r="W254" s="11">
        <v>5</v>
      </c>
      <c r="X254" s="11"/>
      <c r="Y254" s="11">
        <v>1.6</v>
      </c>
      <c r="Z254" s="11">
        <v>2.0299999999999998</v>
      </c>
      <c r="AA254" s="11">
        <v>119731.7</v>
      </c>
      <c r="AB254" s="13">
        <v>119731700000</v>
      </c>
      <c r="AC254" s="5">
        <v>2.0294663391944643</v>
      </c>
      <c r="AD254">
        <v>22.99</v>
      </c>
      <c r="AE254">
        <v>3.66</v>
      </c>
      <c r="AF254">
        <v>8.7899999999999991</v>
      </c>
      <c r="AG254" s="5">
        <v>25.02734966414663</v>
      </c>
      <c r="AI254">
        <v>4.4009237550931814E-2</v>
      </c>
      <c r="AJ254">
        <v>38841.449999999997</v>
      </c>
      <c r="AK254">
        <v>38841450000</v>
      </c>
      <c r="AL254">
        <f t="shared" si="54"/>
        <v>0</v>
      </c>
      <c r="AM254">
        <f t="shared" si="55"/>
        <v>1</v>
      </c>
      <c r="AN254">
        <f t="shared" si="56"/>
        <v>0</v>
      </c>
      <c r="AO254">
        <v>64</v>
      </c>
      <c r="AP254" s="5">
        <v>1.8061799739838869</v>
      </c>
      <c r="AQ254">
        <v>479952</v>
      </c>
      <c r="AU254">
        <v>479952</v>
      </c>
      <c r="CG254" s="13"/>
    </row>
    <row r="255" spans="1:85" x14ac:dyDescent="0.3">
      <c r="A255">
        <v>2012</v>
      </c>
      <c r="B255" t="s">
        <v>254</v>
      </c>
      <c r="C255">
        <v>0</v>
      </c>
      <c r="D255">
        <v>8</v>
      </c>
      <c r="E255">
        <v>6</v>
      </c>
      <c r="F255">
        <v>12.2</v>
      </c>
      <c r="G255">
        <v>12200000</v>
      </c>
      <c r="H255">
        <v>6.8</v>
      </c>
      <c r="I255">
        <v>6800000</v>
      </c>
      <c r="J255">
        <f>F255-H255</f>
        <v>5.3999999999999995</v>
      </c>
      <c r="K255">
        <v>5399999.9999999991</v>
      </c>
      <c r="L255">
        <v>1</v>
      </c>
      <c r="M255">
        <v>1</v>
      </c>
      <c r="N255">
        <v>1</v>
      </c>
      <c r="O255" s="11">
        <v>14</v>
      </c>
      <c r="P255" s="11">
        <v>7</v>
      </c>
      <c r="Q255" s="12">
        <v>50</v>
      </c>
      <c r="R255" s="11">
        <v>1</v>
      </c>
      <c r="S255" s="12">
        <v>7.14</v>
      </c>
      <c r="T255" s="13">
        <v>6</v>
      </c>
      <c r="U255" s="12">
        <v>42.86</v>
      </c>
      <c r="V255" s="11">
        <v>51.07</v>
      </c>
      <c r="W255" s="11">
        <v>14</v>
      </c>
      <c r="X255" s="11"/>
      <c r="Y255" s="11">
        <v>8.27</v>
      </c>
      <c r="Z255" s="11">
        <v>3.99</v>
      </c>
      <c r="AA255" s="11">
        <v>11555.8</v>
      </c>
      <c r="AB255" s="13">
        <v>11555800000</v>
      </c>
      <c r="AC255" s="5">
        <v>3.9931129415641751</v>
      </c>
      <c r="AD255">
        <v>21.16</v>
      </c>
      <c r="AE255">
        <v>10.18</v>
      </c>
      <c r="AF255">
        <v>16.850000000000001</v>
      </c>
      <c r="AG255" s="5">
        <v>16.065528752499382</v>
      </c>
      <c r="AH255">
        <v>0.76377079482439925</v>
      </c>
      <c r="AJ255">
        <v>23676.59</v>
      </c>
      <c r="AK255">
        <v>23676590000</v>
      </c>
      <c r="AL255">
        <f t="shared" si="54"/>
        <v>1</v>
      </c>
      <c r="AM255">
        <f t="shared" si="55"/>
        <v>0</v>
      </c>
      <c r="AN255">
        <f t="shared" si="56"/>
        <v>0</v>
      </c>
      <c r="AO255">
        <v>55</v>
      </c>
      <c r="AP255" s="5">
        <v>1.7403626894942439</v>
      </c>
      <c r="AQ255">
        <v>21673402</v>
      </c>
      <c r="AS255">
        <v>21673402</v>
      </c>
      <c r="AT255">
        <v>14885000</v>
      </c>
      <c r="AU255">
        <v>36558402</v>
      </c>
      <c r="AW255">
        <v>15518.1</v>
      </c>
      <c r="AX255">
        <v>15518100000</v>
      </c>
      <c r="CG255" s="13"/>
    </row>
    <row r="256" spans="1:85" x14ac:dyDescent="0.3">
      <c r="A256">
        <v>2012</v>
      </c>
      <c r="B256" t="s">
        <v>255</v>
      </c>
      <c r="C256">
        <v>0</v>
      </c>
      <c r="D256">
        <v>3</v>
      </c>
      <c r="E256">
        <v>5</v>
      </c>
      <c r="F256">
        <v>1.7</v>
      </c>
      <c r="G256">
        <v>1700000</v>
      </c>
      <c r="H256">
        <v>1.2</v>
      </c>
      <c r="I256">
        <v>1200000</v>
      </c>
      <c r="J256">
        <f>F256-H256</f>
        <v>0.5</v>
      </c>
      <c r="K256">
        <v>500000</v>
      </c>
      <c r="L256">
        <v>0</v>
      </c>
      <c r="M256">
        <v>0</v>
      </c>
      <c r="N256">
        <v>0</v>
      </c>
      <c r="O256" s="11">
        <v>8</v>
      </c>
      <c r="P256" s="11">
        <v>3</v>
      </c>
      <c r="Q256" s="12">
        <v>37.5</v>
      </c>
      <c r="R256" s="11">
        <v>1</v>
      </c>
      <c r="S256" s="12">
        <v>12.5</v>
      </c>
      <c r="T256" s="13">
        <v>4</v>
      </c>
      <c r="U256" s="12">
        <v>50</v>
      </c>
      <c r="V256" s="11">
        <v>42.32</v>
      </c>
      <c r="W256" s="11">
        <v>8</v>
      </c>
      <c r="X256" s="11">
        <v>3.6</v>
      </c>
      <c r="Y256" s="11">
        <v>10.48</v>
      </c>
      <c r="Z256" s="11">
        <v>1.81</v>
      </c>
      <c r="AA256" s="11">
        <v>60759.1</v>
      </c>
      <c r="AB256" s="13">
        <v>60759100000</v>
      </c>
      <c r="AC256" s="5">
        <v>1.8107406767185097</v>
      </c>
      <c r="AD256">
        <v>20.329999999999998</v>
      </c>
      <c r="AE256">
        <v>6.52</v>
      </c>
      <c r="AF256">
        <v>8.2899999999999991</v>
      </c>
      <c r="AG256" s="5">
        <v>23.309131179711944</v>
      </c>
      <c r="AH256">
        <v>0.24540848638378721</v>
      </c>
      <c r="AI256">
        <v>0.56998100063331225</v>
      </c>
      <c r="AJ256">
        <v>36587.79</v>
      </c>
      <c r="AK256">
        <v>36587790000</v>
      </c>
      <c r="AL256">
        <f t="shared" si="54"/>
        <v>0</v>
      </c>
      <c r="AM256">
        <f t="shared" si="55"/>
        <v>1</v>
      </c>
      <c r="AN256">
        <f t="shared" si="56"/>
        <v>0</v>
      </c>
      <c r="AO256">
        <v>15</v>
      </c>
      <c r="AP256" s="5">
        <v>1.1760912590556811</v>
      </c>
      <c r="AQ256">
        <v>293400000</v>
      </c>
      <c r="AU256">
        <v>293400000</v>
      </c>
      <c r="CG256" s="13"/>
    </row>
    <row r="257" spans="1:85" x14ac:dyDescent="0.3">
      <c r="A257">
        <v>2012</v>
      </c>
      <c r="B257" t="s">
        <v>256</v>
      </c>
      <c r="C257">
        <v>0</v>
      </c>
      <c r="D257">
        <v>4</v>
      </c>
      <c r="E257">
        <v>4</v>
      </c>
      <c r="L257">
        <v>1</v>
      </c>
      <c r="M257">
        <v>0</v>
      </c>
      <c r="N257">
        <v>0</v>
      </c>
      <c r="O257" s="11">
        <v>10</v>
      </c>
      <c r="P257" s="11">
        <v>3</v>
      </c>
      <c r="Q257" s="12">
        <v>30</v>
      </c>
      <c r="R257" s="11">
        <v>3</v>
      </c>
      <c r="S257" s="12">
        <v>30</v>
      </c>
      <c r="T257" s="13">
        <v>4</v>
      </c>
      <c r="U257" s="12">
        <v>40</v>
      </c>
      <c r="V257" s="11">
        <v>52.65</v>
      </c>
      <c r="W257" s="11">
        <v>10</v>
      </c>
      <c r="X257" s="11">
        <v>33.49</v>
      </c>
      <c r="Y257" s="11">
        <v>4.47</v>
      </c>
      <c r="Z257" s="11">
        <v>1.41</v>
      </c>
      <c r="AA257" s="11">
        <v>4930.6000000000004</v>
      </c>
      <c r="AB257" s="13">
        <v>4930600000</v>
      </c>
      <c r="AC257" s="5">
        <v>1.4100514744907557</v>
      </c>
      <c r="AD257">
        <v>14.3</v>
      </c>
      <c r="AE257">
        <v>5.28</v>
      </c>
      <c r="AF257">
        <v>6.8</v>
      </c>
      <c r="AG257" s="5">
        <v>22.66154744263326</v>
      </c>
      <c r="AI257">
        <v>2.5626475810437293E-2</v>
      </c>
      <c r="AJ257">
        <v>2398.33</v>
      </c>
      <c r="AK257">
        <v>2398330000</v>
      </c>
      <c r="AL257">
        <f t="shared" si="54"/>
        <v>1</v>
      </c>
      <c r="AM257">
        <f t="shared" si="55"/>
        <v>0</v>
      </c>
      <c r="AN257">
        <f t="shared" si="56"/>
        <v>0</v>
      </c>
      <c r="AO257">
        <v>31</v>
      </c>
      <c r="AP257" s="5">
        <v>1.4913616938342726</v>
      </c>
      <c r="AQ257">
        <v>28795000</v>
      </c>
      <c r="AT257">
        <v>420000</v>
      </c>
      <c r="AU257">
        <v>29215000</v>
      </c>
      <c r="AW257">
        <v>4627.2</v>
      </c>
      <c r="AX257">
        <v>4627200000</v>
      </c>
      <c r="CG257" s="13"/>
    </row>
    <row r="258" spans="1:85" x14ac:dyDescent="0.3">
      <c r="A258">
        <v>2012</v>
      </c>
      <c r="B258" t="s">
        <v>257</v>
      </c>
      <c r="C258">
        <v>0</v>
      </c>
      <c r="D258">
        <v>4</v>
      </c>
      <c r="E258">
        <v>4</v>
      </c>
      <c r="L258">
        <v>1</v>
      </c>
      <c r="M258">
        <v>0</v>
      </c>
      <c r="N258">
        <v>0</v>
      </c>
      <c r="O258" s="11">
        <v>11</v>
      </c>
      <c r="P258" s="11">
        <v>7</v>
      </c>
      <c r="Q258" s="12">
        <v>63.64</v>
      </c>
      <c r="R258" s="11">
        <v>2</v>
      </c>
      <c r="S258" s="12">
        <v>18.18</v>
      </c>
      <c r="T258" s="13">
        <v>2</v>
      </c>
      <c r="U258" s="12">
        <v>18.18</v>
      </c>
      <c r="V258" s="11">
        <v>39.520000000000003</v>
      </c>
      <c r="W258" s="11">
        <v>11</v>
      </c>
      <c r="X258" s="11">
        <v>1.1299999999999999</v>
      </c>
      <c r="Y258" s="11">
        <v>3.39</v>
      </c>
      <c r="Z258" s="11">
        <v>2.3199999999999998</v>
      </c>
      <c r="AA258" s="11">
        <v>41182.6</v>
      </c>
      <c r="AB258" s="13">
        <v>41182600000</v>
      </c>
      <c r="AC258" s="5">
        <v>2.321399443560249</v>
      </c>
      <c r="AD258">
        <v>9.91</v>
      </c>
      <c r="AE258">
        <v>3.29</v>
      </c>
      <c r="AF258">
        <v>4.3099999999999996</v>
      </c>
      <c r="AG258" s="5">
        <v>21.023886144223354</v>
      </c>
      <c r="AH258">
        <v>7.4902159054734754E-3</v>
      </c>
      <c r="AI258">
        <v>4.230901955748875</v>
      </c>
      <c r="AJ258">
        <v>26068.45</v>
      </c>
      <c r="AK258">
        <v>26068450000</v>
      </c>
      <c r="AL258">
        <f t="shared" si="54"/>
        <v>1</v>
      </c>
      <c r="AM258">
        <f t="shared" si="55"/>
        <v>0</v>
      </c>
      <c r="AN258">
        <f t="shared" si="56"/>
        <v>0</v>
      </c>
      <c r="AO258">
        <v>87</v>
      </c>
      <c r="AP258" s="5">
        <v>1.9395192526186182</v>
      </c>
      <c r="AQ258">
        <v>71885591</v>
      </c>
      <c r="AT258">
        <v>5780000</v>
      </c>
      <c r="AU258">
        <v>77665591</v>
      </c>
      <c r="AW258">
        <v>41664.800000000003</v>
      </c>
      <c r="AX258">
        <v>41664800000</v>
      </c>
      <c r="CG258" s="13"/>
    </row>
    <row r="259" spans="1:85" x14ac:dyDescent="0.3">
      <c r="A259">
        <v>2012</v>
      </c>
      <c r="B259" t="s">
        <v>258</v>
      </c>
      <c r="C259">
        <v>1</v>
      </c>
      <c r="D259">
        <v>5</v>
      </c>
      <c r="E259">
        <v>4</v>
      </c>
      <c r="F259">
        <v>40.799999999999997</v>
      </c>
      <c r="G259">
        <v>40800000</v>
      </c>
      <c r="H259">
        <v>40.799999999999997</v>
      </c>
      <c r="I259">
        <v>40800000</v>
      </c>
      <c r="J259">
        <f>F259-H259</f>
        <v>0</v>
      </c>
      <c r="L259">
        <v>1</v>
      </c>
      <c r="M259">
        <v>1</v>
      </c>
      <c r="N259">
        <v>0</v>
      </c>
      <c r="O259" s="11">
        <v>14</v>
      </c>
      <c r="P259" s="11">
        <v>5</v>
      </c>
      <c r="Q259" s="12">
        <v>35.71</v>
      </c>
      <c r="R259" s="11">
        <v>3</v>
      </c>
      <c r="S259" s="12">
        <v>21.43</v>
      </c>
      <c r="T259" s="13">
        <v>6</v>
      </c>
      <c r="U259" s="12">
        <v>42.86</v>
      </c>
      <c r="V259" s="11">
        <v>21.08</v>
      </c>
      <c r="W259" s="11">
        <v>14</v>
      </c>
      <c r="X259" s="11"/>
      <c r="Y259" s="11">
        <v>1.57</v>
      </c>
      <c r="Z259" s="11">
        <v>4.01</v>
      </c>
      <c r="AA259" s="11">
        <v>55897.5</v>
      </c>
      <c r="AB259" s="13">
        <v>55897500000</v>
      </c>
      <c r="AC259" s="5">
        <v>4.0150141385984659</v>
      </c>
      <c r="AD259">
        <v>22.11</v>
      </c>
      <c r="AE259">
        <v>6.21</v>
      </c>
      <c r="AF259">
        <v>10</v>
      </c>
      <c r="AG259" s="5">
        <v>26.790707988725892</v>
      </c>
      <c r="AI259">
        <v>0.13117538946770332</v>
      </c>
      <c r="AJ259">
        <v>35174.53</v>
      </c>
      <c r="AK259">
        <v>35174530000</v>
      </c>
      <c r="AL259">
        <f t="shared" si="54"/>
        <v>0</v>
      </c>
      <c r="AM259">
        <f t="shared" si="55"/>
        <v>1</v>
      </c>
      <c r="AN259">
        <f t="shared" si="56"/>
        <v>0</v>
      </c>
      <c r="AO259">
        <v>51</v>
      </c>
      <c r="AP259" s="5">
        <v>1.7075701760979363</v>
      </c>
      <c r="AQ259">
        <v>9240000</v>
      </c>
      <c r="AT259">
        <v>5240000</v>
      </c>
      <c r="AU259">
        <v>14480000</v>
      </c>
      <c r="AV259">
        <v>21.08</v>
      </c>
      <c r="AW259">
        <v>233516.79999999999</v>
      </c>
      <c r="AX259">
        <v>233516800000</v>
      </c>
      <c r="CG259" s="13"/>
    </row>
    <row r="260" spans="1:85" x14ac:dyDescent="0.3">
      <c r="A260">
        <v>2012</v>
      </c>
      <c r="B260" t="s">
        <v>259</v>
      </c>
      <c r="C260">
        <v>0</v>
      </c>
      <c r="D260">
        <v>3</v>
      </c>
      <c r="E260">
        <v>4</v>
      </c>
      <c r="F260">
        <v>1.1000000000000001</v>
      </c>
      <c r="G260">
        <v>1100000</v>
      </c>
      <c r="H260">
        <v>0.7</v>
      </c>
      <c r="I260">
        <v>700000</v>
      </c>
      <c r="J260">
        <f>F260-H260</f>
        <v>0.40000000000000013</v>
      </c>
      <c r="K260">
        <v>400000.00000000012</v>
      </c>
      <c r="L260">
        <v>0</v>
      </c>
      <c r="M260">
        <v>0</v>
      </c>
      <c r="N260">
        <v>0</v>
      </c>
      <c r="O260" s="11">
        <v>7</v>
      </c>
      <c r="P260" s="11">
        <v>3</v>
      </c>
      <c r="Q260" s="12">
        <v>42.86</v>
      </c>
      <c r="R260" s="11">
        <v>3</v>
      </c>
      <c r="S260" s="12">
        <v>42.86</v>
      </c>
      <c r="T260" s="13">
        <v>1</v>
      </c>
      <c r="U260" s="12">
        <v>14.29</v>
      </c>
      <c r="V260" s="11">
        <v>75</v>
      </c>
      <c r="W260" s="11">
        <v>7</v>
      </c>
      <c r="X260" s="11"/>
      <c r="Y260" s="11">
        <v>4.6500000000000004</v>
      </c>
      <c r="Z260" s="11">
        <v>2.3199999999999998</v>
      </c>
      <c r="AA260" s="11">
        <v>4816.3</v>
      </c>
      <c r="AB260" s="13">
        <v>4816300000</v>
      </c>
      <c r="AC260" s="5">
        <v>2.3152497110618753</v>
      </c>
      <c r="AD260">
        <v>26.29</v>
      </c>
      <c r="AE260">
        <v>8.7100000000000009</v>
      </c>
      <c r="AF260">
        <v>12.13</v>
      </c>
      <c r="AG260" s="5">
        <v>25.02600554785019</v>
      </c>
      <c r="AH260">
        <v>4.3911345304952741E-2</v>
      </c>
      <c r="AI260">
        <v>3.4227738103492111</v>
      </c>
      <c r="AJ260">
        <v>3605.76</v>
      </c>
      <c r="AK260">
        <v>3605760000</v>
      </c>
      <c r="AL260">
        <f t="shared" si="54"/>
        <v>1</v>
      </c>
      <c r="AM260">
        <f t="shared" si="55"/>
        <v>0</v>
      </c>
      <c r="AN260">
        <f t="shared" si="56"/>
        <v>0</v>
      </c>
      <c r="AO260">
        <v>28</v>
      </c>
      <c r="AP260" s="5">
        <v>1.447158031342219</v>
      </c>
      <c r="AQ260">
        <v>60420850</v>
      </c>
      <c r="AT260">
        <v>173000</v>
      </c>
      <c r="AU260">
        <v>60593850</v>
      </c>
      <c r="CG260" s="13"/>
    </row>
    <row r="261" spans="1:85" x14ac:dyDescent="0.3">
      <c r="A261">
        <v>2012</v>
      </c>
      <c r="B261" t="s">
        <v>260</v>
      </c>
      <c r="C261">
        <v>1</v>
      </c>
      <c r="D261">
        <v>4</v>
      </c>
      <c r="E261">
        <v>5</v>
      </c>
      <c r="L261">
        <v>1</v>
      </c>
      <c r="M261">
        <v>0</v>
      </c>
      <c r="N261">
        <v>0</v>
      </c>
      <c r="O261" s="11">
        <v>6</v>
      </c>
      <c r="P261" s="11">
        <v>4</v>
      </c>
      <c r="Q261" s="12">
        <v>66.67</v>
      </c>
      <c r="R261" s="11">
        <v>0</v>
      </c>
      <c r="S261" s="12">
        <v>0</v>
      </c>
      <c r="T261" s="13">
        <v>2</v>
      </c>
      <c r="U261" s="12">
        <v>33.33</v>
      </c>
      <c r="V261" s="11">
        <v>67.86</v>
      </c>
      <c r="W261" s="11">
        <v>6</v>
      </c>
      <c r="X261" s="11"/>
      <c r="Y261" s="11">
        <v>3.81</v>
      </c>
      <c r="Z261" s="11">
        <v>0.37</v>
      </c>
      <c r="AA261" s="11">
        <v>941090</v>
      </c>
      <c r="AB261" s="13">
        <v>941090000000</v>
      </c>
      <c r="AC261" s="5">
        <v>0.3652600943716619</v>
      </c>
      <c r="AD261">
        <v>2.23</v>
      </c>
      <c r="AE261">
        <v>0.92</v>
      </c>
      <c r="AF261">
        <v>1.1200000000000001</v>
      </c>
      <c r="AG261" s="5">
        <v>-11.10530966342678</v>
      </c>
      <c r="AI261">
        <v>0.57380382234672211</v>
      </c>
      <c r="AJ261">
        <v>173481.46</v>
      </c>
      <c r="AK261">
        <v>173481460000</v>
      </c>
      <c r="AL261">
        <f t="shared" si="54"/>
        <v>0</v>
      </c>
      <c r="AM261">
        <f t="shared" si="55"/>
        <v>0</v>
      </c>
      <c r="AN261">
        <f t="shared" si="56"/>
        <v>1</v>
      </c>
      <c r="AO261">
        <v>8</v>
      </c>
      <c r="AP261" s="5">
        <v>0.90308998699194343</v>
      </c>
      <c r="AT261">
        <v>1480000</v>
      </c>
      <c r="AU261">
        <v>1480000</v>
      </c>
      <c r="AW261">
        <v>235860</v>
      </c>
      <c r="AX261">
        <v>235860000000</v>
      </c>
      <c r="CG261" s="13"/>
    </row>
    <row r="262" spans="1:85" x14ac:dyDescent="0.3">
      <c r="A262">
        <v>2012</v>
      </c>
      <c r="B262" t="s">
        <v>261</v>
      </c>
      <c r="C262">
        <v>0</v>
      </c>
      <c r="D262">
        <v>3</v>
      </c>
      <c r="E262">
        <v>6</v>
      </c>
      <c r="F262">
        <v>220</v>
      </c>
      <c r="G262">
        <v>220000000</v>
      </c>
      <c r="H262">
        <v>220</v>
      </c>
      <c r="I262">
        <v>220000000</v>
      </c>
      <c r="J262">
        <f>F262-H262</f>
        <v>0</v>
      </c>
      <c r="L262">
        <v>1</v>
      </c>
      <c r="M262">
        <v>1</v>
      </c>
      <c r="N262">
        <v>0</v>
      </c>
      <c r="O262" s="11">
        <v>14</v>
      </c>
      <c r="P262" s="11">
        <v>7</v>
      </c>
      <c r="Q262" s="12">
        <v>50</v>
      </c>
      <c r="R262" s="11">
        <v>5</v>
      </c>
      <c r="S262" s="12">
        <v>35.71</v>
      </c>
      <c r="T262" s="13">
        <v>2</v>
      </c>
      <c r="U262" s="12">
        <v>14.29</v>
      </c>
      <c r="V262" s="11">
        <v>44.75</v>
      </c>
      <c r="W262" s="11">
        <v>14</v>
      </c>
      <c r="X262" s="11"/>
      <c r="Y262" s="11">
        <v>5.33</v>
      </c>
      <c r="Z262" s="11">
        <v>1.52</v>
      </c>
      <c r="AA262" s="11">
        <v>3299600</v>
      </c>
      <c r="AB262" s="13">
        <v>3299600000000</v>
      </c>
      <c r="AC262" s="5">
        <v>1.5194639579655038</v>
      </c>
      <c r="AD262">
        <v>12.66</v>
      </c>
      <c r="AE262">
        <v>6.35</v>
      </c>
      <c r="AF262">
        <v>8.1199999999999992</v>
      </c>
      <c r="AG262" s="5">
        <v>33.360470669966567</v>
      </c>
      <c r="AH262">
        <v>9.0891578556099098E-2</v>
      </c>
      <c r="AJ262">
        <v>2454852.38</v>
      </c>
      <c r="AK262">
        <v>2454852380000</v>
      </c>
      <c r="AL262">
        <f t="shared" si="54"/>
        <v>0</v>
      </c>
      <c r="AM262">
        <f t="shared" si="55"/>
        <v>0</v>
      </c>
      <c r="AN262">
        <f t="shared" si="56"/>
        <v>1</v>
      </c>
      <c r="AO262">
        <v>39</v>
      </c>
      <c r="AP262" s="5">
        <v>1.5910646070264991</v>
      </c>
      <c r="AQ262">
        <v>439700000</v>
      </c>
      <c r="AT262">
        <v>18520000</v>
      </c>
      <c r="AU262">
        <v>458220000</v>
      </c>
      <c r="AW262">
        <v>4083920</v>
      </c>
      <c r="AX262">
        <v>4083920000000</v>
      </c>
      <c r="CG262" s="13"/>
    </row>
    <row r="263" spans="1:85" x14ac:dyDescent="0.3">
      <c r="A263">
        <v>2012</v>
      </c>
      <c r="B263" t="s">
        <v>262</v>
      </c>
      <c r="C263">
        <v>0</v>
      </c>
      <c r="D263">
        <v>6</v>
      </c>
      <c r="E263">
        <v>7</v>
      </c>
      <c r="L263">
        <v>1</v>
      </c>
      <c r="M263">
        <v>0</v>
      </c>
      <c r="N263">
        <v>0</v>
      </c>
      <c r="O263" s="11">
        <v>12</v>
      </c>
      <c r="P263" s="11">
        <v>8</v>
      </c>
      <c r="Q263" s="12">
        <v>66.67</v>
      </c>
      <c r="R263" s="11">
        <v>1</v>
      </c>
      <c r="S263" s="12">
        <v>8.33</v>
      </c>
      <c r="T263" s="13">
        <v>3</v>
      </c>
      <c r="U263" s="12">
        <v>25</v>
      </c>
      <c r="V263" s="11">
        <v>48.53</v>
      </c>
      <c r="W263" s="11">
        <v>12</v>
      </c>
      <c r="X263" s="11"/>
      <c r="Y263" s="11">
        <v>3.49</v>
      </c>
      <c r="Z263" s="11">
        <v>0.84</v>
      </c>
      <c r="AA263" s="11">
        <v>623132.1</v>
      </c>
      <c r="AB263" s="13">
        <v>623132100000</v>
      </c>
      <c r="AC263" s="5">
        <v>0.84318062444335706</v>
      </c>
      <c r="AD263">
        <v>3.62</v>
      </c>
      <c r="AE263">
        <v>1.52</v>
      </c>
      <c r="AF263">
        <v>2.17</v>
      </c>
      <c r="AG263" s="5">
        <v>54.794796688564581</v>
      </c>
      <c r="AH263">
        <v>2.0102806680537745E-2</v>
      </c>
      <c r="AJ263">
        <v>154440.88</v>
      </c>
      <c r="AK263">
        <v>154440880000</v>
      </c>
      <c r="AL263">
        <f t="shared" si="54"/>
        <v>0</v>
      </c>
      <c r="AM263">
        <f t="shared" si="55"/>
        <v>0</v>
      </c>
      <c r="AN263">
        <f t="shared" si="56"/>
        <v>1</v>
      </c>
      <c r="AO263">
        <v>83</v>
      </c>
      <c r="AP263" s="5">
        <v>1.919078092376074</v>
      </c>
      <c r="AQ263">
        <v>8365508</v>
      </c>
      <c r="AT263">
        <v>12939019</v>
      </c>
      <c r="AU263">
        <v>21304527</v>
      </c>
      <c r="AW263">
        <v>225803.1</v>
      </c>
      <c r="AX263">
        <v>225803100000</v>
      </c>
      <c r="CG263" s="13"/>
    </row>
    <row r="264" spans="1:85" x14ac:dyDescent="0.3">
      <c r="A264">
        <v>2012</v>
      </c>
      <c r="B264" t="s">
        <v>263</v>
      </c>
      <c r="C264">
        <v>0</v>
      </c>
      <c r="D264">
        <v>6</v>
      </c>
      <c r="E264">
        <v>4</v>
      </c>
      <c r="L264">
        <v>1</v>
      </c>
      <c r="M264">
        <v>0</v>
      </c>
      <c r="N264">
        <v>0</v>
      </c>
      <c r="O264" s="11">
        <v>9</v>
      </c>
      <c r="P264" s="11">
        <v>5</v>
      </c>
      <c r="Q264" s="12">
        <v>55.56</v>
      </c>
      <c r="R264" s="11">
        <v>1</v>
      </c>
      <c r="S264" s="12">
        <v>11.11</v>
      </c>
      <c r="T264" s="13">
        <v>3</v>
      </c>
      <c r="U264" s="12">
        <v>33.33</v>
      </c>
      <c r="V264" s="11">
        <v>43.34</v>
      </c>
      <c r="W264" s="11">
        <v>9</v>
      </c>
      <c r="X264" s="11">
        <v>97.29</v>
      </c>
      <c r="Y264" s="11">
        <v>1.04</v>
      </c>
      <c r="Z264" s="11">
        <v>2.93</v>
      </c>
      <c r="AA264" s="11">
        <v>61581</v>
      </c>
      <c r="AB264" s="13">
        <v>61581000000</v>
      </c>
      <c r="AC264" s="5">
        <v>2.9271861871703941</v>
      </c>
      <c r="AD264">
        <v>1.1000000000000001</v>
      </c>
      <c r="AE264">
        <v>0.38</v>
      </c>
      <c r="AF264">
        <v>0.47</v>
      </c>
      <c r="AG264" s="5">
        <v>116.38371594451465</v>
      </c>
      <c r="AI264">
        <v>0.24956620466570981</v>
      </c>
      <c r="AJ264">
        <v>55295.87</v>
      </c>
      <c r="AK264">
        <v>55295870000</v>
      </c>
      <c r="AL264">
        <f t="shared" si="54"/>
        <v>0</v>
      </c>
      <c r="AM264">
        <f t="shared" si="55"/>
        <v>1</v>
      </c>
      <c r="AN264">
        <f t="shared" si="56"/>
        <v>0</v>
      </c>
      <c r="AO264">
        <v>15</v>
      </c>
      <c r="AP264" s="5">
        <v>1.1760912590556811</v>
      </c>
      <c r="AQ264">
        <v>40728000</v>
      </c>
      <c r="AT264">
        <v>770000</v>
      </c>
      <c r="AU264">
        <v>41498000</v>
      </c>
      <c r="AW264">
        <v>26805.7</v>
      </c>
      <c r="AX264">
        <v>26805700000</v>
      </c>
      <c r="CG264" s="13"/>
    </row>
    <row r="265" spans="1:85" x14ac:dyDescent="0.3">
      <c r="A265">
        <v>2012</v>
      </c>
      <c r="B265" t="s">
        <v>264</v>
      </c>
      <c r="C265">
        <v>0</v>
      </c>
      <c r="D265">
        <v>5</v>
      </c>
      <c r="E265">
        <v>4</v>
      </c>
      <c r="L265">
        <v>1</v>
      </c>
      <c r="M265">
        <v>0</v>
      </c>
      <c r="N265">
        <v>0</v>
      </c>
      <c r="O265" s="11">
        <v>12</v>
      </c>
      <c r="P265" s="11">
        <v>6</v>
      </c>
      <c r="Q265" s="12">
        <v>50</v>
      </c>
      <c r="R265" s="11">
        <v>5</v>
      </c>
      <c r="S265" s="12">
        <v>41.67</v>
      </c>
      <c r="T265" s="13">
        <v>1</v>
      </c>
      <c r="U265" s="12">
        <v>8.33</v>
      </c>
      <c r="V265" s="11">
        <v>74.930000000000007</v>
      </c>
      <c r="W265" s="11">
        <v>12</v>
      </c>
      <c r="X265" s="11"/>
      <c r="Y265" s="11">
        <v>5.63</v>
      </c>
      <c r="Z265" s="11">
        <v>5.81</v>
      </c>
      <c r="AA265" s="11">
        <v>5205.5</v>
      </c>
      <c r="AB265" s="13">
        <v>5205500000</v>
      </c>
      <c r="AC265" s="5">
        <v>5.811540893298905</v>
      </c>
      <c r="AD265">
        <v>23.62</v>
      </c>
      <c r="AE265">
        <v>8.52</v>
      </c>
      <c r="AF265">
        <v>11.86</v>
      </c>
      <c r="AG265" s="5">
        <v>17.806596517137407</v>
      </c>
      <c r="AI265">
        <v>6.740751380926886</v>
      </c>
      <c r="AJ265">
        <v>11133.44</v>
      </c>
      <c r="AK265">
        <v>11133440000</v>
      </c>
      <c r="AL265">
        <f t="shared" si="54"/>
        <v>1</v>
      </c>
      <c r="AM265">
        <f t="shared" si="55"/>
        <v>0</v>
      </c>
      <c r="AN265">
        <f t="shared" si="56"/>
        <v>0</v>
      </c>
      <c r="AO265">
        <v>27</v>
      </c>
      <c r="AP265" s="5">
        <v>1.4313637641589871</v>
      </c>
      <c r="AQ265">
        <v>16480864</v>
      </c>
      <c r="AT265">
        <v>400000</v>
      </c>
      <c r="AU265">
        <v>16880864</v>
      </c>
      <c r="AW265">
        <v>9220.2000000000007</v>
      </c>
      <c r="AX265">
        <v>9220200000</v>
      </c>
      <c r="CG265" s="13"/>
    </row>
    <row r="266" spans="1:85" x14ac:dyDescent="0.3">
      <c r="A266">
        <v>2012</v>
      </c>
      <c r="B266" t="s">
        <v>265</v>
      </c>
      <c r="C266">
        <v>0</v>
      </c>
      <c r="M266">
        <v>0</v>
      </c>
      <c r="N266">
        <v>0</v>
      </c>
      <c r="O266" s="11"/>
      <c r="P266" s="11"/>
      <c r="Q266" s="12"/>
      <c r="R266" s="11"/>
      <c r="S266" s="12"/>
      <c r="T266" s="13"/>
      <c r="U266" s="12"/>
      <c r="V266" s="11"/>
      <c r="W266" s="11"/>
      <c r="X266" s="11"/>
      <c r="Y266" s="11"/>
      <c r="Z266" s="11"/>
      <c r="AA266" s="11"/>
      <c r="AB266" s="13"/>
      <c r="AG266" s="5"/>
      <c r="AO266">
        <v>57</v>
      </c>
      <c r="AP266" s="5">
        <v>1.7558748556724912</v>
      </c>
      <c r="CG266" s="13"/>
    </row>
    <row r="267" spans="1:85" x14ac:dyDescent="0.3">
      <c r="A267">
        <v>2012</v>
      </c>
      <c r="B267" t="s">
        <v>266</v>
      </c>
      <c r="C267">
        <v>0</v>
      </c>
      <c r="D267">
        <v>4</v>
      </c>
      <c r="E267">
        <v>4</v>
      </c>
      <c r="F267">
        <v>3.9</v>
      </c>
      <c r="G267">
        <v>3900000</v>
      </c>
      <c r="H267">
        <v>3.6</v>
      </c>
      <c r="I267">
        <v>3600000</v>
      </c>
      <c r="J267">
        <f>F267-H267</f>
        <v>0.29999999999999982</v>
      </c>
      <c r="K267">
        <v>299999.99999999983</v>
      </c>
      <c r="M267">
        <v>0</v>
      </c>
      <c r="N267">
        <v>0</v>
      </c>
      <c r="O267" s="11">
        <v>11</v>
      </c>
      <c r="P267" s="11">
        <v>4</v>
      </c>
      <c r="Q267" s="12">
        <v>36.36</v>
      </c>
      <c r="R267" s="11">
        <v>1</v>
      </c>
      <c r="S267" s="12">
        <v>9.09</v>
      </c>
      <c r="T267" s="13">
        <v>6</v>
      </c>
      <c r="U267" s="12">
        <v>54.55</v>
      </c>
      <c r="V267" s="11">
        <v>53.58</v>
      </c>
      <c r="W267" s="11">
        <v>11</v>
      </c>
      <c r="X267" s="11"/>
      <c r="Y267" s="11">
        <v>8.02</v>
      </c>
      <c r="Z267" s="11">
        <v>3.6</v>
      </c>
      <c r="AA267" s="11">
        <v>15237.3</v>
      </c>
      <c r="AB267" s="13">
        <v>15237300000</v>
      </c>
      <c r="AC267" s="5">
        <v>3.604578708502165</v>
      </c>
      <c r="AD267">
        <v>22.76</v>
      </c>
      <c r="AE267">
        <v>14.99</v>
      </c>
      <c r="AF267">
        <v>22.76</v>
      </c>
      <c r="AG267" s="5">
        <v>17.87581773320959</v>
      </c>
      <c r="AI267">
        <v>0.44628797480508509</v>
      </c>
      <c r="AJ267">
        <v>36451.370000000003</v>
      </c>
      <c r="AK267">
        <v>36451370000</v>
      </c>
      <c r="AL267">
        <f>IF(AJ267&lt;29957,1,0)</f>
        <v>0</v>
      </c>
      <c r="AM267">
        <f>IF(AND(AJ267&gt;29957,AJ267&lt;96525),1,0)</f>
        <v>1</v>
      </c>
      <c r="AN267">
        <f>IF(AJ267&gt;96525,1,0)</f>
        <v>0</v>
      </c>
      <c r="AO267">
        <v>51</v>
      </c>
      <c r="AP267" s="5">
        <v>1.7075701760979363</v>
      </c>
      <c r="AV267">
        <v>53.58</v>
      </c>
      <c r="CG267" s="13"/>
    </row>
    <row r="268" spans="1:85" x14ac:dyDescent="0.3">
      <c r="A268">
        <v>2012</v>
      </c>
      <c r="B268" t="s">
        <v>267</v>
      </c>
      <c r="C268">
        <v>0</v>
      </c>
      <c r="D268">
        <v>5</v>
      </c>
      <c r="E268">
        <v>5</v>
      </c>
      <c r="F268">
        <v>12.1</v>
      </c>
      <c r="G268">
        <v>12100000</v>
      </c>
      <c r="H268">
        <v>11.1</v>
      </c>
      <c r="I268">
        <v>11100000</v>
      </c>
      <c r="J268">
        <f>F268-H268</f>
        <v>1</v>
      </c>
      <c r="K268">
        <v>1000000</v>
      </c>
      <c r="L268">
        <v>1</v>
      </c>
      <c r="M268">
        <v>1</v>
      </c>
      <c r="N268">
        <v>0</v>
      </c>
      <c r="O268" s="11">
        <v>13</v>
      </c>
      <c r="P268" s="11">
        <v>8</v>
      </c>
      <c r="Q268" s="12">
        <v>61.54</v>
      </c>
      <c r="R268" s="11">
        <v>4</v>
      </c>
      <c r="S268" s="12">
        <v>30.77</v>
      </c>
      <c r="T268" s="13">
        <v>1</v>
      </c>
      <c r="U268" s="12">
        <v>7.69</v>
      </c>
      <c r="V268" s="11">
        <v>49.95</v>
      </c>
      <c r="W268" s="11">
        <v>13</v>
      </c>
      <c r="X268" s="11"/>
      <c r="Y268" s="11">
        <v>8.74</v>
      </c>
      <c r="Z268" s="11">
        <v>0.79</v>
      </c>
      <c r="AA268" s="11">
        <v>39849.1</v>
      </c>
      <c r="AB268" s="13">
        <v>39849100000</v>
      </c>
      <c r="AC268" s="5">
        <v>0.78505336410710391</v>
      </c>
      <c r="AD268">
        <v>22.81</v>
      </c>
      <c r="AE268">
        <v>10.28</v>
      </c>
      <c r="AF268">
        <v>13.65</v>
      </c>
      <c r="AG268" s="5">
        <v>15.496802561204042</v>
      </c>
      <c r="AH268">
        <v>0.49265939843447448</v>
      </c>
      <c r="AJ268">
        <v>14223.06</v>
      </c>
      <c r="AK268">
        <v>14223060000</v>
      </c>
      <c r="AL268">
        <f>IF(AJ268&lt;29957,1,0)</f>
        <v>1</v>
      </c>
      <c r="AM268">
        <f>IF(AND(AJ268&gt;29957,AJ268&lt;96525),1,0)</f>
        <v>0</v>
      </c>
      <c r="AN268">
        <f>IF(AJ268&gt;96525,1,0)</f>
        <v>0</v>
      </c>
      <c r="AO268">
        <v>42</v>
      </c>
      <c r="AP268" s="5">
        <v>1.6232492903979003</v>
      </c>
      <c r="AQ268">
        <v>103383000</v>
      </c>
      <c r="AT268">
        <v>4314000</v>
      </c>
      <c r="AU268">
        <v>107697000</v>
      </c>
      <c r="AW268">
        <v>40653</v>
      </c>
      <c r="AX268">
        <v>40653000000</v>
      </c>
      <c r="CG268" s="13"/>
    </row>
    <row r="269" spans="1:85" x14ac:dyDescent="0.3">
      <c r="A269">
        <v>2012</v>
      </c>
      <c r="B269" t="s">
        <v>268</v>
      </c>
      <c r="C269">
        <v>0</v>
      </c>
      <c r="D269">
        <v>3</v>
      </c>
      <c r="E269">
        <v>4</v>
      </c>
      <c r="F269">
        <v>3.4</v>
      </c>
      <c r="G269">
        <v>3400000</v>
      </c>
      <c r="H269">
        <v>3.4</v>
      </c>
      <c r="I269">
        <v>3400000</v>
      </c>
      <c r="J269">
        <f>F269-H269</f>
        <v>0</v>
      </c>
      <c r="L269">
        <v>1</v>
      </c>
      <c r="M269">
        <v>0</v>
      </c>
      <c r="N269">
        <v>0</v>
      </c>
      <c r="O269" s="11">
        <v>9</v>
      </c>
      <c r="P269" s="11">
        <v>4</v>
      </c>
      <c r="Q269" s="12">
        <v>44.44</v>
      </c>
      <c r="R269" s="11">
        <v>4</v>
      </c>
      <c r="S269" s="12">
        <v>44.44</v>
      </c>
      <c r="T269" s="13">
        <v>1</v>
      </c>
      <c r="U269" s="12">
        <v>11.11</v>
      </c>
      <c r="V269" s="11">
        <v>47.43</v>
      </c>
      <c r="W269" s="11">
        <v>9</v>
      </c>
      <c r="X269" s="11"/>
      <c r="Y269" s="11">
        <v>4.28</v>
      </c>
      <c r="Z269" s="11">
        <v>3.24</v>
      </c>
      <c r="AA269" s="11">
        <v>55730.8</v>
      </c>
      <c r="AB269" s="13">
        <v>55730800000</v>
      </c>
      <c r="AC269" s="5">
        <v>3.2445139745487568</v>
      </c>
      <c r="AD269">
        <v>10.29</v>
      </c>
      <c r="AE269">
        <v>2.68</v>
      </c>
      <c r="AF269">
        <v>3.13</v>
      </c>
      <c r="AG269" s="5">
        <v>23.036507629901489</v>
      </c>
      <c r="AJ269">
        <v>23344.6</v>
      </c>
      <c r="AK269">
        <v>23344600000</v>
      </c>
      <c r="AL269">
        <f>IF(AJ269&lt;29957,1,0)</f>
        <v>1</v>
      </c>
      <c r="AM269">
        <f>IF(AND(AJ269&gt;29957,AJ269&lt;96525),1,0)</f>
        <v>0</v>
      </c>
      <c r="AN269">
        <f>IF(AJ269&gt;96525,1,0)</f>
        <v>0</v>
      </c>
      <c r="AO269">
        <v>24</v>
      </c>
      <c r="AP269" s="5">
        <v>1.3802112417116059</v>
      </c>
      <c r="AQ269">
        <v>33774000</v>
      </c>
      <c r="AR269" s="5">
        <v>40.299999999999997</v>
      </c>
      <c r="AT269">
        <v>160000</v>
      </c>
      <c r="AU269">
        <v>33934000</v>
      </c>
      <c r="AW269">
        <v>22205.3</v>
      </c>
      <c r="AX269">
        <v>22205300000</v>
      </c>
      <c r="CG269" s="13"/>
    </row>
    <row r="270" spans="1:85" x14ac:dyDescent="0.3">
      <c r="A270">
        <v>2012</v>
      </c>
      <c r="B270" t="s">
        <v>269</v>
      </c>
      <c r="C270">
        <v>0</v>
      </c>
      <c r="M270">
        <v>0</v>
      </c>
      <c r="N270">
        <v>0</v>
      </c>
      <c r="O270" s="11"/>
      <c r="P270" s="11"/>
      <c r="Q270" s="12"/>
      <c r="R270" s="11"/>
      <c r="S270" s="12"/>
      <c r="T270" s="13"/>
      <c r="U270" s="12"/>
      <c r="V270" s="11"/>
      <c r="W270" s="11"/>
      <c r="X270" s="11"/>
      <c r="Y270" s="11">
        <v>27.17</v>
      </c>
      <c r="Z270" s="11"/>
      <c r="AA270" s="11"/>
      <c r="AB270" s="13"/>
      <c r="AG270" s="5"/>
      <c r="AO270">
        <v>5</v>
      </c>
      <c r="AP270" s="5">
        <v>0.69897000433601875</v>
      </c>
      <c r="CG270" s="13"/>
    </row>
    <row r="271" spans="1:85" x14ac:dyDescent="0.3">
      <c r="A271">
        <v>2012</v>
      </c>
      <c r="B271" t="s">
        <v>270</v>
      </c>
      <c r="C271">
        <v>0</v>
      </c>
      <c r="D271">
        <v>4</v>
      </c>
      <c r="E271">
        <v>5</v>
      </c>
      <c r="F271">
        <v>5.4</v>
      </c>
      <c r="G271">
        <v>5400000</v>
      </c>
      <c r="H271">
        <v>4.9000000000000004</v>
      </c>
      <c r="I271">
        <v>4900000</v>
      </c>
      <c r="J271">
        <f>F271-H271</f>
        <v>0.5</v>
      </c>
      <c r="K271">
        <v>500000</v>
      </c>
      <c r="L271">
        <v>1</v>
      </c>
      <c r="M271">
        <v>0</v>
      </c>
      <c r="N271">
        <v>0</v>
      </c>
      <c r="O271" s="11">
        <v>14</v>
      </c>
      <c r="P271" s="11">
        <v>3</v>
      </c>
      <c r="Q271" s="12">
        <v>21.43</v>
      </c>
      <c r="R271" s="11">
        <v>4</v>
      </c>
      <c r="S271" s="12">
        <v>28.57</v>
      </c>
      <c r="T271" s="13">
        <v>7</v>
      </c>
      <c r="U271" s="12">
        <v>50</v>
      </c>
      <c r="V271" s="11">
        <v>60.4</v>
      </c>
      <c r="W271" s="11">
        <v>14</v>
      </c>
      <c r="X271" s="11"/>
      <c r="Y271" s="11">
        <v>12.59</v>
      </c>
      <c r="Z271" s="11">
        <v>4.63</v>
      </c>
      <c r="AA271" s="11">
        <v>15272.6</v>
      </c>
      <c r="AB271" s="13">
        <v>15272600000</v>
      </c>
      <c r="AC271" s="5">
        <v>4.6319263805873563</v>
      </c>
      <c r="AD271">
        <v>17.7</v>
      </c>
      <c r="AE271">
        <v>12.73</v>
      </c>
      <c r="AF271">
        <v>17.7</v>
      </c>
      <c r="AG271" s="5">
        <v>13.662753303775874</v>
      </c>
      <c r="AH271">
        <v>0.30254789084132461</v>
      </c>
      <c r="AI271">
        <v>6.0373771134969552</v>
      </c>
      <c r="AJ271">
        <v>51168.28</v>
      </c>
      <c r="AK271">
        <v>51168280000</v>
      </c>
      <c r="AL271">
        <f>IF(AJ271&lt;29957,1,0)</f>
        <v>0</v>
      </c>
      <c r="AM271">
        <f>IF(AND(AJ271&gt;29957,AJ271&lt;96525),1,0)</f>
        <v>1</v>
      </c>
      <c r="AN271">
        <f>IF(AJ271&gt;96525,1,0)</f>
        <v>0</v>
      </c>
      <c r="AO271">
        <v>56</v>
      </c>
      <c r="AP271" s="5">
        <v>1.7481880270062005</v>
      </c>
      <c r="AQ271">
        <v>36588828</v>
      </c>
      <c r="AT271">
        <v>2500000</v>
      </c>
      <c r="AU271">
        <v>39088828</v>
      </c>
      <c r="AV271">
        <v>60.4</v>
      </c>
      <c r="CG271" s="13"/>
    </row>
    <row r="272" spans="1:85" x14ac:dyDescent="0.3">
      <c r="A272">
        <v>2012</v>
      </c>
      <c r="B272" t="s">
        <v>271</v>
      </c>
      <c r="C272">
        <v>0</v>
      </c>
      <c r="D272">
        <v>4</v>
      </c>
      <c r="E272">
        <v>4</v>
      </c>
      <c r="F272">
        <v>4.5</v>
      </c>
      <c r="G272">
        <v>4500000</v>
      </c>
      <c r="H272">
        <v>4.4000000000000004</v>
      </c>
      <c r="I272">
        <v>4400000</v>
      </c>
      <c r="J272">
        <f>F272-H272</f>
        <v>9.9999999999999645E-2</v>
      </c>
      <c r="K272">
        <v>99999.999999999651</v>
      </c>
      <c r="L272">
        <v>1</v>
      </c>
      <c r="M272">
        <v>0</v>
      </c>
      <c r="N272">
        <v>0</v>
      </c>
      <c r="O272" s="11">
        <v>11</v>
      </c>
      <c r="P272" s="11">
        <v>5</v>
      </c>
      <c r="Q272" s="12">
        <v>45.45</v>
      </c>
      <c r="R272" s="11">
        <v>1</v>
      </c>
      <c r="S272" s="12">
        <v>9.09</v>
      </c>
      <c r="T272" s="13">
        <v>5</v>
      </c>
      <c r="U272" s="12">
        <v>45.45</v>
      </c>
      <c r="V272" s="11">
        <v>51.33</v>
      </c>
      <c r="W272" s="11">
        <v>11</v>
      </c>
      <c r="X272" s="11"/>
      <c r="Y272" s="11">
        <v>12.2</v>
      </c>
      <c r="Z272" s="11">
        <v>3.85</v>
      </c>
      <c r="AA272" s="11">
        <v>10032.6</v>
      </c>
      <c r="AB272" s="13">
        <v>10032600000</v>
      </c>
      <c r="AC272" s="5">
        <v>3.8508515355902326</v>
      </c>
      <c r="AD272">
        <v>26.82</v>
      </c>
      <c r="AE272">
        <v>19.55</v>
      </c>
      <c r="AF272">
        <v>26.82</v>
      </c>
      <c r="AG272" s="5">
        <v>25.325018591690636</v>
      </c>
      <c r="AH272">
        <v>0.41894848220541342</v>
      </c>
      <c r="AI272">
        <v>0.6126942819966541</v>
      </c>
      <c r="AJ272">
        <v>28029.18</v>
      </c>
      <c r="AK272">
        <v>28029180000</v>
      </c>
      <c r="AL272">
        <f>IF(AJ272&lt;29957,1,0)</f>
        <v>1</v>
      </c>
      <c r="AM272">
        <f>IF(AND(AJ272&gt;29957,AJ272&lt;96525),1,0)</f>
        <v>0</v>
      </c>
      <c r="AN272">
        <f>IF(AJ272&gt;96525,1,0)</f>
        <v>0</v>
      </c>
      <c r="AO272">
        <v>50</v>
      </c>
      <c r="AP272" s="5">
        <v>1.6989700043360185</v>
      </c>
      <c r="AQ272">
        <v>9200000</v>
      </c>
      <c r="AT272">
        <v>820000</v>
      </c>
      <c r="AU272">
        <v>10020000</v>
      </c>
      <c r="AV272">
        <v>51.33</v>
      </c>
      <c r="CG272" s="13"/>
    </row>
    <row r="273" spans="1:85" x14ac:dyDescent="0.3">
      <c r="A273">
        <v>2012</v>
      </c>
      <c r="B273" t="s">
        <v>272</v>
      </c>
      <c r="C273">
        <v>1</v>
      </c>
      <c r="F273">
        <v>1.1000000000000001</v>
      </c>
      <c r="G273">
        <v>1100000</v>
      </c>
      <c r="H273">
        <v>0.4</v>
      </c>
      <c r="I273">
        <v>400000</v>
      </c>
      <c r="J273">
        <f>F273-H273</f>
        <v>0.70000000000000007</v>
      </c>
      <c r="K273">
        <v>700000.00000000012</v>
      </c>
      <c r="M273">
        <v>0</v>
      </c>
      <c r="N273">
        <v>0</v>
      </c>
      <c r="O273" s="11"/>
      <c r="P273" s="11"/>
      <c r="Q273" s="12"/>
      <c r="R273" s="11"/>
      <c r="S273" s="12"/>
      <c r="T273" s="13"/>
      <c r="U273" s="12"/>
      <c r="V273" s="11"/>
      <c r="W273" s="11"/>
      <c r="X273" s="11"/>
      <c r="Y273" s="11">
        <v>3.38</v>
      </c>
      <c r="Z273" s="11"/>
      <c r="AA273" s="11"/>
      <c r="AB273" s="13"/>
      <c r="AG273" s="5"/>
      <c r="AO273">
        <v>27</v>
      </c>
      <c r="AP273" s="5">
        <v>1.4313637641589871</v>
      </c>
      <c r="CG273" s="13"/>
    </row>
    <row r="274" spans="1:85" x14ac:dyDescent="0.3">
      <c r="A274">
        <v>2012</v>
      </c>
      <c r="B274" t="s">
        <v>273</v>
      </c>
      <c r="C274">
        <v>1</v>
      </c>
      <c r="D274">
        <v>3</v>
      </c>
      <c r="M274">
        <v>0</v>
      </c>
      <c r="N274">
        <v>0</v>
      </c>
      <c r="O274" s="11"/>
      <c r="P274" s="11"/>
      <c r="Q274" s="12"/>
      <c r="R274" s="11"/>
      <c r="S274" s="12"/>
      <c r="T274" s="13"/>
      <c r="U274" s="12"/>
      <c r="V274" s="11"/>
      <c r="W274" s="11"/>
      <c r="X274" s="11"/>
      <c r="Y274" s="11">
        <v>2.84</v>
      </c>
      <c r="Z274" s="11"/>
      <c r="AA274" s="11"/>
      <c r="AB274" s="13"/>
      <c r="AG274" s="5"/>
      <c r="AO274">
        <v>17</v>
      </c>
      <c r="AP274" s="5">
        <v>1.2304489213782739</v>
      </c>
      <c r="CG274" s="13"/>
    </row>
    <row r="275" spans="1:85" x14ac:dyDescent="0.3">
      <c r="A275">
        <v>2012</v>
      </c>
      <c r="B275" t="s">
        <v>274</v>
      </c>
      <c r="C275">
        <v>0</v>
      </c>
      <c r="D275">
        <v>4</v>
      </c>
      <c r="E275">
        <v>4</v>
      </c>
      <c r="F275">
        <v>0.9</v>
      </c>
      <c r="G275">
        <v>900000</v>
      </c>
      <c r="H275">
        <v>0.9</v>
      </c>
      <c r="I275">
        <v>900000</v>
      </c>
      <c r="J275">
        <f>F275-H275</f>
        <v>0</v>
      </c>
      <c r="L275">
        <v>1</v>
      </c>
      <c r="M275">
        <v>0</v>
      </c>
      <c r="N275">
        <v>0</v>
      </c>
      <c r="O275" s="11">
        <v>10</v>
      </c>
      <c r="P275" s="11">
        <v>7</v>
      </c>
      <c r="Q275" s="12">
        <v>70</v>
      </c>
      <c r="R275" s="11">
        <v>1</v>
      </c>
      <c r="S275" s="12">
        <v>10</v>
      </c>
      <c r="T275" s="13">
        <v>2</v>
      </c>
      <c r="U275" s="12">
        <v>20</v>
      </c>
      <c r="V275" s="11">
        <v>55.88</v>
      </c>
      <c r="W275" s="11">
        <v>10</v>
      </c>
      <c r="X275" s="11"/>
      <c r="Y275" s="11">
        <v>12.18</v>
      </c>
      <c r="Z275" s="11">
        <v>2.13</v>
      </c>
      <c r="AA275" s="11">
        <v>4334.6000000000004</v>
      </c>
      <c r="AB275" s="13">
        <v>4334600000</v>
      </c>
      <c r="AC275" s="5">
        <v>2.1339387420772087</v>
      </c>
      <c r="AD275">
        <v>15.95</v>
      </c>
      <c r="AE275">
        <v>10.47</v>
      </c>
      <c r="AF275">
        <v>12.93</v>
      </c>
      <c r="AG275" s="5">
        <v>9.3208604910337378</v>
      </c>
      <c r="AH275">
        <v>2.6906799295665871</v>
      </c>
      <c r="AJ275">
        <v>5868.63</v>
      </c>
      <c r="AK275">
        <v>5868630000</v>
      </c>
      <c r="AL275">
        <f>IF(AJ275&lt;29957,1,0)</f>
        <v>1</v>
      </c>
      <c r="AM275">
        <f>IF(AND(AJ275&gt;29957,AJ275&lt;96525),1,0)</f>
        <v>0</v>
      </c>
      <c r="AN275">
        <f>IF(AJ275&gt;96525,1,0)</f>
        <v>0</v>
      </c>
      <c r="AO275">
        <v>14</v>
      </c>
      <c r="AP275" s="5">
        <v>1.1461280356782377</v>
      </c>
      <c r="AQ275">
        <v>25699000</v>
      </c>
      <c r="AT275">
        <v>120000</v>
      </c>
      <c r="AU275">
        <v>25819000</v>
      </c>
      <c r="AW275">
        <v>3784.3</v>
      </c>
      <c r="AX275">
        <v>3784300000</v>
      </c>
      <c r="CG275" s="13"/>
    </row>
    <row r="276" spans="1:85" x14ac:dyDescent="0.3">
      <c r="A276">
        <v>2012</v>
      </c>
      <c r="B276" t="s">
        <v>275</v>
      </c>
      <c r="C276">
        <v>1</v>
      </c>
      <c r="D276">
        <v>4</v>
      </c>
      <c r="E276">
        <v>4</v>
      </c>
      <c r="L276">
        <v>1</v>
      </c>
      <c r="M276">
        <v>1</v>
      </c>
      <c r="N276">
        <v>0</v>
      </c>
      <c r="O276" s="11">
        <v>11</v>
      </c>
      <c r="P276" s="11">
        <v>5</v>
      </c>
      <c r="Q276" s="12">
        <v>45.45</v>
      </c>
      <c r="R276" s="11">
        <v>1</v>
      </c>
      <c r="S276" s="12">
        <v>9.09</v>
      </c>
      <c r="T276" s="13">
        <v>5</v>
      </c>
      <c r="U276" s="12">
        <v>45.45</v>
      </c>
      <c r="V276" s="11">
        <v>67.86</v>
      </c>
      <c r="W276" s="11">
        <v>11</v>
      </c>
      <c r="X276" s="11">
        <v>12.63</v>
      </c>
      <c r="Y276" s="11">
        <v>-0.78</v>
      </c>
      <c r="Z276" s="11">
        <v>4.95</v>
      </c>
      <c r="AA276" s="11">
        <v>14155.6</v>
      </c>
      <c r="AB276" s="13">
        <v>14155600000</v>
      </c>
      <c r="AC276" s="5">
        <v>4.9465510562974888</v>
      </c>
      <c r="AD276">
        <v>-4.7699999999999996</v>
      </c>
      <c r="AE276">
        <v>-1.89</v>
      </c>
      <c r="AF276">
        <v>-2.83</v>
      </c>
      <c r="AG276" s="5">
        <v>27.969481104704997</v>
      </c>
      <c r="AI276">
        <v>1.4149638862626301</v>
      </c>
      <c r="AJ276">
        <v>32091.9</v>
      </c>
      <c r="AK276">
        <v>32091900000</v>
      </c>
      <c r="AL276">
        <f>IF(AJ276&lt;29957,1,0)</f>
        <v>0</v>
      </c>
      <c r="AM276">
        <f>IF(AND(AJ276&gt;29957,AJ276&lt;96525),1,0)</f>
        <v>1</v>
      </c>
      <c r="AN276">
        <f>IF(AJ276&gt;96525,1,0)</f>
        <v>0</v>
      </c>
      <c r="AO276">
        <v>15</v>
      </c>
      <c r="AP276" s="5">
        <v>1.1760912590556811</v>
      </c>
      <c r="AQ276">
        <v>31070125</v>
      </c>
      <c r="AT276">
        <v>2700000</v>
      </c>
      <c r="AU276">
        <v>33770125</v>
      </c>
      <c r="AW276">
        <v>35437.199999999997</v>
      </c>
      <c r="AX276">
        <v>35437200000</v>
      </c>
      <c r="CG276" s="13"/>
    </row>
    <row r="277" spans="1:85" x14ac:dyDescent="0.3">
      <c r="A277">
        <v>2012</v>
      </c>
      <c r="B277" t="s">
        <v>276</v>
      </c>
      <c r="C277">
        <v>0</v>
      </c>
      <c r="D277">
        <v>4</v>
      </c>
      <c r="E277">
        <v>5</v>
      </c>
      <c r="F277">
        <v>3.7</v>
      </c>
      <c r="G277">
        <v>3700000</v>
      </c>
      <c r="H277">
        <v>2.5</v>
      </c>
      <c r="I277">
        <v>2500000</v>
      </c>
      <c r="J277">
        <f>F277-H277</f>
        <v>1.2000000000000002</v>
      </c>
      <c r="K277">
        <v>1200000.0000000002</v>
      </c>
      <c r="L277">
        <v>1</v>
      </c>
      <c r="M277">
        <v>0</v>
      </c>
      <c r="N277">
        <v>0</v>
      </c>
      <c r="O277" s="11"/>
      <c r="P277" s="11"/>
      <c r="Q277" s="12"/>
      <c r="R277" s="11"/>
      <c r="S277" s="12"/>
      <c r="T277" s="13"/>
      <c r="U277" s="12"/>
      <c r="V277" s="11">
        <v>64.78</v>
      </c>
      <c r="W277" s="11"/>
      <c r="X277" s="11"/>
      <c r="Y277" s="11">
        <v>7.04</v>
      </c>
      <c r="Z277" s="11"/>
      <c r="AA277" s="11"/>
      <c r="AB277" s="13"/>
      <c r="AG277" s="5"/>
      <c r="AO277">
        <v>33</v>
      </c>
      <c r="AP277" s="5">
        <v>1.5185139398778873</v>
      </c>
      <c r="AQ277">
        <v>192300000</v>
      </c>
      <c r="AR277" s="5">
        <v>19.2</v>
      </c>
      <c r="AT277">
        <v>124680000</v>
      </c>
      <c r="AU277">
        <v>316980000</v>
      </c>
      <c r="AW277">
        <v>62608.7</v>
      </c>
      <c r="AX277">
        <v>62608700000</v>
      </c>
      <c r="CG277" s="13"/>
    </row>
    <row r="278" spans="1:85" x14ac:dyDescent="0.3">
      <c r="A278">
        <v>2012</v>
      </c>
      <c r="B278" t="s">
        <v>277</v>
      </c>
      <c r="C278">
        <v>0</v>
      </c>
      <c r="D278">
        <v>3</v>
      </c>
      <c r="E278">
        <v>7</v>
      </c>
      <c r="F278">
        <v>255.1</v>
      </c>
      <c r="G278">
        <v>255100000</v>
      </c>
      <c r="H278">
        <v>255.1</v>
      </c>
      <c r="I278">
        <v>255100000</v>
      </c>
      <c r="J278">
        <f>F278-H278</f>
        <v>0</v>
      </c>
      <c r="L278">
        <v>1</v>
      </c>
      <c r="M278">
        <v>0</v>
      </c>
      <c r="N278">
        <v>0</v>
      </c>
      <c r="O278" s="11">
        <v>12</v>
      </c>
      <c r="P278" s="11">
        <v>6</v>
      </c>
      <c r="Q278" s="12">
        <v>50</v>
      </c>
      <c r="R278" s="11">
        <v>4</v>
      </c>
      <c r="S278" s="12">
        <v>33.33</v>
      </c>
      <c r="T278" s="13">
        <v>2</v>
      </c>
      <c r="U278" s="12">
        <v>16.670000000000002</v>
      </c>
      <c r="V278" s="11">
        <v>38.06</v>
      </c>
      <c r="W278" s="11">
        <v>12</v>
      </c>
      <c r="X278" s="11">
        <v>49.38</v>
      </c>
      <c r="Y278" s="11">
        <v>-0.21</v>
      </c>
      <c r="Z278" s="11">
        <v>1.1399999999999999</v>
      </c>
      <c r="AA278" s="11">
        <v>156304.29999999999</v>
      </c>
      <c r="AB278" s="13">
        <v>156304300000</v>
      </c>
      <c r="AC278" s="5">
        <v>1.1398118719397179</v>
      </c>
      <c r="AD278">
        <v>-1.44</v>
      </c>
      <c r="AE278">
        <v>-0.17</v>
      </c>
      <c r="AF278">
        <v>-0.23</v>
      </c>
      <c r="AG278" s="5"/>
      <c r="AH278">
        <v>3.8487458586709106E-3</v>
      </c>
      <c r="AI278">
        <v>0.51918796175132076</v>
      </c>
      <c r="AJ278">
        <v>21180.13</v>
      </c>
      <c r="AK278">
        <v>21180130000</v>
      </c>
      <c r="AL278">
        <f>IF(AJ278&lt;29957,1,0)</f>
        <v>1</v>
      </c>
      <c r="AM278">
        <f>IF(AND(AJ278&gt;29957,AJ278&lt;96525),1,0)</f>
        <v>0</v>
      </c>
      <c r="AN278">
        <f>IF(AJ278&gt;96525,1,0)</f>
        <v>0</v>
      </c>
      <c r="AO278">
        <v>17</v>
      </c>
      <c r="AP278" s="5">
        <v>1.2304489213782739</v>
      </c>
      <c r="AQ278">
        <v>88188119</v>
      </c>
      <c r="AT278">
        <v>1900000</v>
      </c>
      <c r="AU278">
        <v>90088119</v>
      </c>
      <c r="AV278">
        <v>0.7</v>
      </c>
      <c r="AW278">
        <v>106398.2</v>
      </c>
      <c r="AX278">
        <v>106398200000</v>
      </c>
      <c r="CG278" s="13"/>
    </row>
    <row r="279" spans="1:85" x14ac:dyDescent="0.3">
      <c r="A279">
        <v>2012</v>
      </c>
      <c r="B279" t="s">
        <v>278</v>
      </c>
      <c r="C279">
        <v>0</v>
      </c>
      <c r="D279">
        <v>4</v>
      </c>
      <c r="E279">
        <v>5</v>
      </c>
      <c r="L279">
        <v>1</v>
      </c>
      <c r="M279">
        <v>0</v>
      </c>
      <c r="N279">
        <v>0</v>
      </c>
      <c r="O279" s="11">
        <v>15</v>
      </c>
      <c r="P279" s="11">
        <v>6</v>
      </c>
      <c r="Q279" s="12">
        <v>40</v>
      </c>
      <c r="R279" s="11">
        <v>3</v>
      </c>
      <c r="S279" s="12">
        <v>20</v>
      </c>
      <c r="T279" s="13">
        <v>6</v>
      </c>
      <c r="U279" s="12">
        <v>40</v>
      </c>
      <c r="V279" s="11">
        <v>75</v>
      </c>
      <c r="W279" s="11">
        <v>15</v>
      </c>
      <c r="X279" s="11"/>
      <c r="Y279" s="11">
        <v>6.57</v>
      </c>
      <c r="Z279" s="11">
        <v>6.67</v>
      </c>
      <c r="AA279" s="11">
        <v>102837.7</v>
      </c>
      <c r="AB279" s="13">
        <v>102837700000</v>
      </c>
      <c r="AC279" s="5">
        <v>6.6693011076419513</v>
      </c>
      <c r="AD279">
        <v>23.21</v>
      </c>
      <c r="AE279">
        <v>8.35</v>
      </c>
      <c r="AF279">
        <v>23.21</v>
      </c>
      <c r="AG279" s="5"/>
      <c r="AH279">
        <v>0.10037380308706291</v>
      </c>
      <c r="AI279">
        <v>0.12489879380898283</v>
      </c>
      <c r="AJ279">
        <v>258453.98</v>
      </c>
      <c r="AK279">
        <v>258453980000</v>
      </c>
      <c r="AL279">
        <f>IF(AJ279&lt;29957,1,0)</f>
        <v>0</v>
      </c>
      <c r="AM279">
        <f>IF(AND(AJ279&gt;29957,AJ279&lt;96525),1,0)</f>
        <v>0</v>
      </c>
      <c r="AN279">
        <f>IF(AJ279&gt;96525,1,0)</f>
        <v>1</v>
      </c>
      <c r="AO279">
        <v>55</v>
      </c>
      <c r="AP279" s="5">
        <v>1.7403626894942439</v>
      </c>
      <c r="AQ279">
        <v>139106866</v>
      </c>
      <c r="AT279">
        <v>18340000</v>
      </c>
      <c r="AU279">
        <v>157446866</v>
      </c>
      <c r="AV279">
        <v>75</v>
      </c>
      <c r="CG279" s="13"/>
    </row>
    <row r="280" spans="1:85" x14ac:dyDescent="0.3">
      <c r="A280">
        <v>2012</v>
      </c>
      <c r="B280" t="s">
        <v>279</v>
      </c>
      <c r="C280">
        <v>1</v>
      </c>
      <c r="M280">
        <v>0</v>
      </c>
      <c r="N280">
        <v>0</v>
      </c>
      <c r="O280" s="11"/>
      <c r="P280" s="11"/>
      <c r="Q280" s="12"/>
      <c r="R280" s="11"/>
      <c r="S280" s="12"/>
      <c r="T280" s="13"/>
      <c r="U280" s="12"/>
      <c r="V280" s="11"/>
      <c r="W280" s="11"/>
      <c r="X280" s="11"/>
      <c r="Y280" s="11"/>
      <c r="Z280" s="11"/>
      <c r="AA280" s="11"/>
      <c r="AB280" s="13"/>
      <c r="AG280" s="5"/>
      <c r="CG280" s="13"/>
    </row>
    <row r="281" spans="1:85" x14ac:dyDescent="0.3">
      <c r="A281">
        <v>2012</v>
      </c>
      <c r="B281" t="s">
        <v>280</v>
      </c>
      <c r="C281">
        <v>0</v>
      </c>
      <c r="D281">
        <v>5</v>
      </c>
      <c r="E281">
        <v>4</v>
      </c>
      <c r="F281">
        <v>7.7</v>
      </c>
      <c r="G281">
        <v>7700000</v>
      </c>
      <c r="H281">
        <v>7.5</v>
      </c>
      <c r="I281">
        <v>7500000</v>
      </c>
      <c r="J281">
        <f>F281-H281</f>
        <v>0.20000000000000018</v>
      </c>
      <c r="K281">
        <v>200000.00000000017</v>
      </c>
      <c r="L281">
        <v>1</v>
      </c>
      <c r="M281">
        <v>0</v>
      </c>
      <c r="N281">
        <v>0</v>
      </c>
      <c r="O281" s="11">
        <v>9</v>
      </c>
      <c r="P281" s="11">
        <v>4</v>
      </c>
      <c r="Q281" s="12">
        <v>44.44</v>
      </c>
      <c r="R281" s="11">
        <v>4</v>
      </c>
      <c r="S281" s="12">
        <v>44.44</v>
      </c>
      <c r="T281" s="13">
        <v>1</v>
      </c>
      <c r="U281" s="12">
        <v>11.11</v>
      </c>
      <c r="V281" s="11">
        <v>60.55</v>
      </c>
      <c r="W281" s="11">
        <v>9</v>
      </c>
      <c r="X281" s="11">
        <v>18.02</v>
      </c>
      <c r="Y281" s="11">
        <v>14.79</v>
      </c>
      <c r="Z281" s="11">
        <v>1.66</v>
      </c>
      <c r="AA281" s="11">
        <v>42518.6</v>
      </c>
      <c r="AB281" s="13">
        <v>42518600000</v>
      </c>
      <c r="AC281" s="5">
        <v>1.6596095657420942</v>
      </c>
      <c r="AD281">
        <v>10.72</v>
      </c>
      <c r="AE281">
        <v>5.15</v>
      </c>
      <c r="AF281">
        <v>6.55</v>
      </c>
      <c r="AG281" s="5">
        <v>1.1225424262370121</v>
      </c>
      <c r="AI281">
        <v>2.5045811194204086</v>
      </c>
      <c r="AJ281">
        <v>32669.98</v>
      </c>
      <c r="AK281">
        <v>32669980000</v>
      </c>
      <c r="AL281">
        <f>IF(AJ281&lt;29957,1,0)</f>
        <v>0</v>
      </c>
      <c r="AM281">
        <f>IF(AND(AJ281&gt;29957,AJ281&lt;96525),1,0)</f>
        <v>1</v>
      </c>
      <c r="AN281">
        <f>IF(AJ281&gt;96525,1,0)</f>
        <v>0</v>
      </c>
      <c r="AO281">
        <v>17</v>
      </c>
      <c r="AP281" s="5">
        <v>1.2304489213782739</v>
      </c>
      <c r="AQ281">
        <v>99990000</v>
      </c>
      <c r="AT281">
        <v>5020000</v>
      </c>
      <c r="AU281">
        <v>105010000</v>
      </c>
      <c r="AV281">
        <v>60.5</v>
      </c>
      <c r="AW281">
        <v>18719.7</v>
      </c>
      <c r="AX281">
        <v>18719700000</v>
      </c>
      <c r="CG281" s="13"/>
    </row>
    <row r="282" spans="1:85" x14ac:dyDescent="0.3">
      <c r="A282">
        <v>2012</v>
      </c>
      <c r="B282" t="s">
        <v>281</v>
      </c>
      <c r="C282">
        <v>0</v>
      </c>
      <c r="D282">
        <v>4</v>
      </c>
      <c r="E282">
        <v>4</v>
      </c>
      <c r="M282">
        <v>0</v>
      </c>
      <c r="N282">
        <v>0</v>
      </c>
      <c r="O282" s="11"/>
      <c r="P282" s="11"/>
      <c r="Q282" s="12"/>
      <c r="R282" s="11"/>
      <c r="S282" s="12"/>
      <c r="T282" s="13"/>
      <c r="U282" s="12"/>
      <c r="V282" s="11">
        <v>74.91</v>
      </c>
      <c r="W282" s="11"/>
      <c r="X282" s="11"/>
      <c r="Y282" s="11">
        <v>11.07</v>
      </c>
      <c r="Z282" s="11"/>
      <c r="AA282" s="11"/>
      <c r="AB282" s="13"/>
      <c r="AG282" s="5"/>
      <c r="AO282">
        <v>17</v>
      </c>
      <c r="AP282" s="5">
        <v>1.2304489213782739</v>
      </c>
      <c r="AQ282">
        <v>69873000</v>
      </c>
      <c r="AT282">
        <v>515000</v>
      </c>
      <c r="AU282">
        <v>70388000</v>
      </c>
      <c r="AW282">
        <v>12211.8</v>
      </c>
      <c r="AX282">
        <v>12211800000</v>
      </c>
      <c r="CG282" s="13"/>
    </row>
    <row r="283" spans="1:85" x14ac:dyDescent="0.3">
      <c r="A283">
        <v>2012</v>
      </c>
      <c r="B283" t="s">
        <v>282</v>
      </c>
      <c r="C283">
        <v>1</v>
      </c>
      <c r="D283">
        <v>3</v>
      </c>
      <c r="E283">
        <v>4</v>
      </c>
      <c r="F283">
        <v>5.0999999999999996</v>
      </c>
      <c r="G283">
        <v>5100000</v>
      </c>
      <c r="H283">
        <v>5.0999999999999996</v>
      </c>
      <c r="I283">
        <v>5100000</v>
      </c>
      <c r="J283">
        <f>F283-H283</f>
        <v>0</v>
      </c>
      <c r="L283">
        <v>0</v>
      </c>
      <c r="M283">
        <v>0</v>
      </c>
      <c r="N283">
        <v>1</v>
      </c>
      <c r="O283" s="11">
        <v>11</v>
      </c>
      <c r="P283" s="11">
        <v>3</v>
      </c>
      <c r="Q283" s="12">
        <v>27.27</v>
      </c>
      <c r="R283" s="11">
        <v>4</v>
      </c>
      <c r="S283" s="12">
        <v>36.36</v>
      </c>
      <c r="T283" s="13">
        <v>4</v>
      </c>
      <c r="U283" s="12">
        <v>36.36</v>
      </c>
      <c r="V283" s="11">
        <v>37.83</v>
      </c>
      <c r="W283" s="11">
        <v>11</v>
      </c>
      <c r="X283" s="11">
        <v>35.5</v>
      </c>
      <c r="Y283" s="11">
        <v>0.93</v>
      </c>
      <c r="Z283" s="11">
        <v>0.56999999999999995</v>
      </c>
      <c r="AA283" s="11">
        <v>8827</v>
      </c>
      <c r="AB283" s="13">
        <v>8827000000</v>
      </c>
      <c r="AC283" s="5">
        <v>0.5736915150884131</v>
      </c>
      <c r="AD283">
        <v>2.41</v>
      </c>
      <c r="AE283">
        <v>1.18</v>
      </c>
      <c r="AF283">
        <v>2.21</v>
      </c>
      <c r="AG283" s="5">
        <v>-26.323320045558084</v>
      </c>
      <c r="AJ283">
        <v>1903.38</v>
      </c>
      <c r="AK283">
        <v>1903380000</v>
      </c>
      <c r="AL283">
        <f>IF(AJ283&lt;29957,1,0)</f>
        <v>1</v>
      </c>
      <c r="AM283">
        <f>IF(AND(AJ283&gt;29957,AJ283&lt;96525),1,0)</f>
        <v>0</v>
      </c>
      <c r="AN283">
        <f>IF(AJ283&gt;96525,1,0)</f>
        <v>0</v>
      </c>
      <c r="AO283">
        <v>18</v>
      </c>
      <c r="AP283" s="5">
        <v>1.2552725051033058</v>
      </c>
      <c r="AQ283">
        <v>25245441</v>
      </c>
      <c r="AS283">
        <v>11667757</v>
      </c>
      <c r="AT283">
        <v>2337725</v>
      </c>
      <c r="AU283">
        <v>27583166</v>
      </c>
      <c r="AW283">
        <v>13109.5</v>
      </c>
      <c r="AX283">
        <v>13109500000</v>
      </c>
      <c r="CG283" s="13"/>
    </row>
    <row r="284" spans="1:85" x14ac:dyDescent="0.3">
      <c r="A284">
        <v>2012</v>
      </c>
      <c r="B284" t="s">
        <v>283</v>
      </c>
      <c r="C284">
        <v>0</v>
      </c>
      <c r="M284">
        <v>0</v>
      </c>
      <c r="N284">
        <v>0</v>
      </c>
      <c r="O284" s="11"/>
      <c r="P284" s="11"/>
      <c r="Q284" s="12"/>
      <c r="R284" s="11"/>
      <c r="S284" s="12"/>
      <c r="T284" s="13"/>
      <c r="U284" s="12"/>
      <c r="V284" s="11"/>
      <c r="W284" s="11"/>
      <c r="X284" s="11"/>
      <c r="Y284" s="11">
        <v>16.45</v>
      </c>
      <c r="Z284" s="11"/>
      <c r="AA284" s="11"/>
      <c r="AB284" s="13"/>
      <c r="AG284" s="5"/>
      <c r="AO284">
        <v>11</v>
      </c>
      <c r="AP284" s="5">
        <v>1.0413926851582249</v>
      </c>
      <c r="AR284" s="5">
        <v>13.1</v>
      </c>
      <c r="CG284" s="13"/>
    </row>
    <row r="285" spans="1:85" x14ac:dyDescent="0.3">
      <c r="A285">
        <v>2012</v>
      </c>
      <c r="B285" t="s">
        <v>284</v>
      </c>
      <c r="C285">
        <v>0</v>
      </c>
      <c r="D285">
        <v>4</v>
      </c>
      <c r="E285">
        <v>4</v>
      </c>
      <c r="F285">
        <v>9.5</v>
      </c>
      <c r="G285">
        <v>9500000</v>
      </c>
      <c r="H285">
        <v>9.5</v>
      </c>
      <c r="I285">
        <v>9500000</v>
      </c>
      <c r="J285">
        <f>F285-H285</f>
        <v>0</v>
      </c>
      <c r="L285">
        <v>1</v>
      </c>
      <c r="M285">
        <v>0</v>
      </c>
      <c r="N285">
        <v>1</v>
      </c>
      <c r="O285" s="11">
        <v>7</v>
      </c>
      <c r="P285" s="11">
        <v>3</v>
      </c>
      <c r="Q285" s="12">
        <v>42.86</v>
      </c>
      <c r="R285" s="11">
        <v>2</v>
      </c>
      <c r="S285" s="12">
        <v>28.57</v>
      </c>
      <c r="T285" s="13">
        <v>2</v>
      </c>
      <c r="U285" s="12">
        <v>28.57</v>
      </c>
      <c r="V285" s="11">
        <v>54.69</v>
      </c>
      <c r="W285" s="11">
        <v>7</v>
      </c>
      <c r="X285" s="11"/>
      <c r="Y285" s="11">
        <v>1.87</v>
      </c>
      <c r="Z285" s="11">
        <v>1.48</v>
      </c>
      <c r="AA285" s="11">
        <v>33666.699999999997</v>
      </c>
      <c r="AB285" s="13">
        <v>33666699999.999996</v>
      </c>
      <c r="AC285" s="5">
        <v>1.485110808975314</v>
      </c>
      <c r="AD285">
        <v>4.6500000000000004</v>
      </c>
      <c r="AE285">
        <v>1.67</v>
      </c>
      <c r="AF285">
        <v>2.5499999999999998</v>
      </c>
      <c r="AG285" s="5">
        <v>16.519734399419761</v>
      </c>
      <c r="AH285">
        <v>0.26603431027455626</v>
      </c>
      <c r="AJ285">
        <v>15494.63</v>
      </c>
      <c r="AK285">
        <v>15494630000</v>
      </c>
      <c r="AL285">
        <f t="shared" ref="AL285:AL294" si="57">IF(AJ285&lt;29957,1,0)</f>
        <v>1</v>
      </c>
      <c r="AM285">
        <f t="shared" ref="AM285:AM294" si="58">IF(AND(AJ285&gt;29957,AJ285&lt;96525),1,0)</f>
        <v>0</v>
      </c>
      <c r="AN285">
        <f t="shared" ref="AN285:AN294" si="59">IF(AJ285&gt;96525,1,0)</f>
        <v>0</v>
      </c>
      <c r="AO285">
        <v>12</v>
      </c>
      <c r="AP285" s="5">
        <v>1.0791812460476247</v>
      </c>
      <c r="AQ285">
        <v>86155000</v>
      </c>
      <c r="AS285">
        <v>21385000</v>
      </c>
      <c r="AT285">
        <v>1970000</v>
      </c>
      <c r="AU285">
        <v>88125000</v>
      </c>
      <c r="AV285">
        <v>53.25</v>
      </c>
      <c r="AW285">
        <v>31805.200000000001</v>
      </c>
      <c r="AX285">
        <v>31805200000</v>
      </c>
      <c r="CG285" s="13"/>
    </row>
    <row r="286" spans="1:85" x14ac:dyDescent="0.3">
      <c r="A286">
        <v>2012</v>
      </c>
      <c r="B286" t="s">
        <v>285</v>
      </c>
      <c r="C286">
        <v>0</v>
      </c>
      <c r="D286">
        <v>6</v>
      </c>
      <c r="E286">
        <v>4</v>
      </c>
      <c r="M286">
        <v>1</v>
      </c>
      <c r="N286">
        <v>0</v>
      </c>
      <c r="O286" s="11">
        <v>9</v>
      </c>
      <c r="P286" s="11">
        <v>5</v>
      </c>
      <c r="Q286" s="12">
        <v>55.56</v>
      </c>
      <c r="R286" s="11">
        <v>2</v>
      </c>
      <c r="S286" s="12">
        <v>22.22</v>
      </c>
      <c r="T286" s="13">
        <v>2</v>
      </c>
      <c r="U286" s="12">
        <v>22.22</v>
      </c>
      <c r="V286" s="11">
        <v>28.35</v>
      </c>
      <c r="W286" s="11">
        <v>9</v>
      </c>
      <c r="X286" s="11">
        <v>69.66</v>
      </c>
      <c r="Y286" s="11">
        <v>7.96</v>
      </c>
      <c r="Z286" s="11">
        <v>2.5299999999999998</v>
      </c>
      <c r="AA286" s="11">
        <v>53844.5</v>
      </c>
      <c r="AB286" s="13">
        <v>53844500000</v>
      </c>
      <c r="AC286" s="5">
        <v>2.5272384201523428</v>
      </c>
      <c r="AD286">
        <v>14.22</v>
      </c>
      <c r="AE286">
        <v>4.25</v>
      </c>
      <c r="AF286">
        <v>5.52</v>
      </c>
      <c r="AG286" s="5">
        <v>48.740094949366132</v>
      </c>
      <c r="AH286">
        <v>3.728818843629675</v>
      </c>
      <c r="AI286">
        <v>1.4022042432461925</v>
      </c>
      <c r="AJ286">
        <v>34354.36</v>
      </c>
      <c r="AK286">
        <v>34354360000</v>
      </c>
      <c r="AL286">
        <f t="shared" si="57"/>
        <v>0</v>
      </c>
      <c r="AM286">
        <f t="shared" si="58"/>
        <v>1</v>
      </c>
      <c r="AN286">
        <f t="shared" si="59"/>
        <v>0</v>
      </c>
      <c r="AW286">
        <v>9639.4</v>
      </c>
      <c r="AX286">
        <v>9639400000</v>
      </c>
      <c r="CG286" s="13"/>
    </row>
    <row r="287" spans="1:85" x14ac:dyDescent="0.3">
      <c r="A287">
        <v>2012</v>
      </c>
      <c r="B287" t="s">
        <v>286</v>
      </c>
      <c r="C287">
        <v>0</v>
      </c>
      <c r="D287">
        <v>4</v>
      </c>
      <c r="E287">
        <v>4</v>
      </c>
      <c r="F287">
        <v>1.9</v>
      </c>
      <c r="G287">
        <v>1900000</v>
      </c>
      <c r="H287">
        <v>1.3</v>
      </c>
      <c r="I287">
        <v>1300000</v>
      </c>
      <c r="J287">
        <f>F287-H287</f>
        <v>0.59999999999999987</v>
      </c>
      <c r="K287">
        <v>599999.99999999988</v>
      </c>
      <c r="L287">
        <v>1</v>
      </c>
      <c r="M287">
        <v>0</v>
      </c>
      <c r="N287">
        <v>0</v>
      </c>
      <c r="O287" s="11">
        <v>11</v>
      </c>
      <c r="P287" s="11">
        <v>6</v>
      </c>
      <c r="Q287" s="12">
        <v>54.55</v>
      </c>
      <c r="R287" s="11">
        <v>3</v>
      </c>
      <c r="S287" s="12">
        <v>27.27</v>
      </c>
      <c r="T287" s="13">
        <v>2</v>
      </c>
      <c r="U287" s="12">
        <v>18.18</v>
      </c>
      <c r="V287" s="11">
        <v>52.76</v>
      </c>
      <c r="W287" s="11">
        <v>11</v>
      </c>
      <c r="X287" s="11"/>
      <c r="Y287" s="11">
        <v>3.9</v>
      </c>
      <c r="Z287" s="11">
        <v>1.52</v>
      </c>
      <c r="AA287" s="11">
        <v>8338.9</v>
      </c>
      <c r="AB287" s="13">
        <v>8338900000</v>
      </c>
      <c r="AC287" s="5">
        <v>1.5171221968919812</v>
      </c>
      <c r="AD287">
        <v>18.3</v>
      </c>
      <c r="AE287">
        <v>4.7699999999999996</v>
      </c>
      <c r="AF287">
        <v>7.81</v>
      </c>
      <c r="AG287" s="5">
        <v>10.768294577658072</v>
      </c>
      <c r="AH287">
        <v>0.99938050097600328</v>
      </c>
      <c r="AI287">
        <v>0.24195527918366394</v>
      </c>
      <c r="AJ287">
        <v>3367.56</v>
      </c>
      <c r="AK287">
        <v>3367560000</v>
      </c>
      <c r="AL287">
        <f t="shared" si="57"/>
        <v>1</v>
      </c>
      <c r="AM287">
        <f t="shared" si="58"/>
        <v>0</v>
      </c>
      <c r="AN287">
        <f t="shared" si="59"/>
        <v>0</v>
      </c>
      <c r="AO287">
        <v>61</v>
      </c>
      <c r="AP287" s="5">
        <v>1.7853298350107669</v>
      </c>
      <c r="AQ287">
        <v>50267689</v>
      </c>
      <c r="AR287" s="5">
        <v>21.4</v>
      </c>
      <c r="AT287">
        <v>1595000</v>
      </c>
      <c r="AU287">
        <v>51862689</v>
      </c>
      <c r="AW287">
        <v>9411.6</v>
      </c>
      <c r="AX287">
        <v>9411600000</v>
      </c>
      <c r="CG287" s="13"/>
    </row>
    <row r="288" spans="1:85" x14ac:dyDescent="0.3">
      <c r="A288">
        <v>2012</v>
      </c>
      <c r="B288" t="s">
        <v>287</v>
      </c>
      <c r="C288">
        <v>1</v>
      </c>
      <c r="D288">
        <v>3</v>
      </c>
      <c r="E288">
        <v>4</v>
      </c>
      <c r="F288">
        <v>1.1000000000000001</v>
      </c>
      <c r="G288">
        <v>1100000</v>
      </c>
      <c r="H288">
        <v>0.6</v>
      </c>
      <c r="I288">
        <v>600000</v>
      </c>
      <c r="J288">
        <f>F288-H288</f>
        <v>0.50000000000000011</v>
      </c>
      <c r="K288">
        <v>500000.00000000012</v>
      </c>
      <c r="L288">
        <v>1</v>
      </c>
      <c r="M288">
        <v>1</v>
      </c>
      <c r="N288">
        <v>0</v>
      </c>
      <c r="O288" s="11">
        <v>7</v>
      </c>
      <c r="P288" s="11">
        <v>3</v>
      </c>
      <c r="Q288" s="12">
        <v>42.86</v>
      </c>
      <c r="R288" s="11">
        <v>2</v>
      </c>
      <c r="S288" s="12">
        <v>28.57</v>
      </c>
      <c r="T288" s="13">
        <v>2</v>
      </c>
      <c r="U288" s="12">
        <v>28.57</v>
      </c>
      <c r="V288" s="11">
        <v>66.19</v>
      </c>
      <c r="W288" s="11">
        <v>7</v>
      </c>
      <c r="X288" s="11">
        <v>0.49</v>
      </c>
      <c r="Y288" s="11">
        <v>-239.71</v>
      </c>
      <c r="Z288" s="11"/>
      <c r="AA288" s="11">
        <v>1026.7</v>
      </c>
      <c r="AB288" s="13">
        <v>1026700000</v>
      </c>
      <c r="AF288">
        <v>-1084.08</v>
      </c>
      <c r="AG288" s="5">
        <v>-50.34281796366129</v>
      </c>
      <c r="AH288">
        <v>341.45667932343804</v>
      </c>
      <c r="AJ288">
        <v>15461.24</v>
      </c>
      <c r="AK288">
        <v>15461240000</v>
      </c>
      <c r="AL288">
        <f t="shared" si="57"/>
        <v>1</v>
      </c>
      <c r="AM288">
        <f t="shared" si="58"/>
        <v>0</v>
      </c>
      <c r="AN288">
        <f t="shared" si="59"/>
        <v>0</v>
      </c>
      <c r="AO288">
        <v>6</v>
      </c>
      <c r="AP288" s="5">
        <v>0.77815125038364352</v>
      </c>
      <c r="AQ288">
        <v>29089914</v>
      </c>
      <c r="AR288" s="5">
        <v>7.6</v>
      </c>
      <c r="AT288">
        <v>1700000</v>
      </c>
      <c r="AU288">
        <v>30789914</v>
      </c>
      <c r="CG288" s="13"/>
    </row>
    <row r="289" spans="1:85" x14ac:dyDescent="0.3">
      <c r="A289">
        <v>2012</v>
      </c>
      <c r="B289" t="s">
        <v>288</v>
      </c>
      <c r="C289">
        <v>0</v>
      </c>
      <c r="D289">
        <v>3</v>
      </c>
      <c r="E289">
        <v>4</v>
      </c>
      <c r="F289">
        <v>96.5</v>
      </c>
      <c r="G289">
        <v>96500000</v>
      </c>
      <c r="H289">
        <v>93.5</v>
      </c>
      <c r="I289">
        <v>93500000</v>
      </c>
      <c r="J289">
        <f>F289-H289</f>
        <v>3</v>
      </c>
      <c r="K289">
        <v>3000000</v>
      </c>
      <c r="L289">
        <v>1</v>
      </c>
      <c r="M289">
        <v>1</v>
      </c>
      <c r="N289">
        <v>1</v>
      </c>
      <c r="O289" s="11">
        <v>9</v>
      </c>
      <c r="P289" s="11">
        <v>4</v>
      </c>
      <c r="Q289" s="12">
        <v>44.44</v>
      </c>
      <c r="R289" s="11">
        <v>5</v>
      </c>
      <c r="S289" s="12">
        <v>55.56</v>
      </c>
      <c r="T289" s="13">
        <v>0</v>
      </c>
      <c r="U289" s="12">
        <v>0</v>
      </c>
      <c r="V289" s="11">
        <v>63.72</v>
      </c>
      <c r="W289" s="11">
        <v>9</v>
      </c>
      <c r="X289" s="11">
        <v>0.37</v>
      </c>
      <c r="Y289" s="11">
        <v>35.340000000000003</v>
      </c>
      <c r="Z289" s="11">
        <v>7.47</v>
      </c>
      <c r="AA289" s="11">
        <v>165068</v>
      </c>
      <c r="AB289" s="13">
        <v>165068000000</v>
      </c>
      <c r="AC289" s="5">
        <v>7.4649640417108083</v>
      </c>
      <c r="AD289">
        <v>25.69</v>
      </c>
      <c r="AE289">
        <v>21.1</v>
      </c>
      <c r="AF289">
        <v>24.9</v>
      </c>
      <c r="AG289" s="5">
        <v>39.628516948571274</v>
      </c>
      <c r="AH289">
        <v>5.0191580291791524</v>
      </c>
      <c r="AJ289">
        <v>590229.93999999994</v>
      </c>
      <c r="AK289">
        <v>590229940000</v>
      </c>
      <c r="AL289">
        <f t="shared" si="57"/>
        <v>0</v>
      </c>
      <c r="AM289">
        <f t="shared" si="58"/>
        <v>0</v>
      </c>
      <c r="AN289">
        <f t="shared" si="59"/>
        <v>1</v>
      </c>
      <c r="AO289">
        <v>19</v>
      </c>
      <c r="AP289" s="5">
        <v>1.2787536009528289</v>
      </c>
      <c r="AQ289">
        <v>78710013</v>
      </c>
      <c r="AS289">
        <v>24467023</v>
      </c>
      <c r="AT289">
        <v>6600000</v>
      </c>
      <c r="AU289">
        <v>85310013</v>
      </c>
      <c r="AW289">
        <v>115036.9</v>
      </c>
      <c r="AX289">
        <v>115036900000</v>
      </c>
      <c r="CG289" s="13"/>
    </row>
    <row r="290" spans="1:85" x14ac:dyDescent="0.3">
      <c r="A290">
        <v>2012</v>
      </c>
      <c r="B290" t="s">
        <v>289</v>
      </c>
      <c r="C290">
        <v>1</v>
      </c>
      <c r="D290">
        <v>5</v>
      </c>
      <c r="E290">
        <v>4</v>
      </c>
      <c r="F290">
        <v>5.6</v>
      </c>
      <c r="G290">
        <v>5600000</v>
      </c>
      <c r="H290">
        <v>5.4</v>
      </c>
      <c r="I290">
        <v>5400000</v>
      </c>
      <c r="J290">
        <f>F290-H290</f>
        <v>0.19999999999999929</v>
      </c>
      <c r="K290">
        <v>199999.9999999993</v>
      </c>
      <c r="L290">
        <v>1</v>
      </c>
      <c r="M290">
        <v>0</v>
      </c>
      <c r="N290">
        <v>0</v>
      </c>
      <c r="O290" s="11">
        <v>9</v>
      </c>
      <c r="P290" s="11">
        <v>5</v>
      </c>
      <c r="Q290" s="12">
        <v>55.56</v>
      </c>
      <c r="R290" s="11">
        <v>2</v>
      </c>
      <c r="S290" s="12">
        <v>22.22</v>
      </c>
      <c r="T290" s="13">
        <v>2</v>
      </c>
      <c r="U290" s="12">
        <v>22.22</v>
      </c>
      <c r="V290" s="11">
        <v>77</v>
      </c>
      <c r="W290" s="11">
        <v>9</v>
      </c>
      <c r="X290" s="11">
        <v>9.93</v>
      </c>
      <c r="Y290" s="11">
        <v>35.33</v>
      </c>
      <c r="Z290" s="11">
        <v>4.0999999999999996</v>
      </c>
      <c r="AA290" s="11">
        <v>29512.7</v>
      </c>
      <c r="AB290" s="13">
        <v>29512700000</v>
      </c>
      <c r="AC290" s="5">
        <v>4.1029273866664813</v>
      </c>
      <c r="AD290">
        <v>27.63</v>
      </c>
      <c r="AE290">
        <v>23.21</v>
      </c>
      <c r="AF290">
        <v>27.11</v>
      </c>
      <c r="AG290" s="5">
        <v>-7.98724583552689</v>
      </c>
      <c r="AI290">
        <v>0.40104931341221173</v>
      </c>
      <c r="AJ290">
        <v>119860.84</v>
      </c>
      <c r="AK290">
        <v>119860840000</v>
      </c>
      <c r="AL290">
        <f t="shared" si="57"/>
        <v>0</v>
      </c>
      <c r="AM290">
        <f t="shared" si="58"/>
        <v>0</v>
      </c>
      <c r="AN290">
        <f t="shared" si="59"/>
        <v>1</v>
      </c>
      <c r="AO290">
        <v>27</v>
      </c>
      <c r="AP290" s="5">
        <v>1.4313637641589871</v>
      </c>
      <c r="AQ290">
        <v>1140200000</v>
      </c>
      <c r="AT290">
        <v>120000</v>
      </c>
      <c r="AU290">
        <v>1140320000</v>
      </c>
      <c r="AW290">
        <v>19259.400000000001</v>
      </c>
      <c r="AX290">
        <v>19259400000</v>
      </c>
      <c r="CG290" s="13"/>
    </row>
    <row r="291" spans="1:85" x14ac:dyDescent="0.3">
      <c r="A291">
        <v>2012</v>
      </c>
      <c r="B291" t="s">
        <v>290</v>
      </c>
      <c r="C291">
        <v>0</v>
      </c>
      <c r="D291">
        <v>3</v>
      </c>
      <c r="E291">
        <v>5</v>
      </c>
      <c r="F291">
        <v>10</v>
      </c>
      <c r="G291">
        <v>10000000</v>
      </c>
      <c r="H291">
        <v>8.3000000000000007</v>
      </c>
      <c r="I291">
        <v>8300000.0000000009</v>
      </c>
      <c r="J291">
        <f>F291-H291</f>
        <v>1.6999999999999993</v>
      </c>
      <c r="K291">
        <v>1699999.9999999993</v>
      </c>
      <c r="L291">
        <v>1</v>
      </c>
      <c r="M291">
        <v>0</v>
      </c>
      <c r="N291">
        <v>0</v>
      </c>
      <c r="O291" s="11">
        <v>11</v>
      </c>
      <c r="P291" s="11">
        <v>3</v>
      </c>
      <c r="Q291" s="12">
        <v>27.27</v>
      </c>
      <c r="R291" s="11">
        <v>4</v>
      </c>
      <c r="S291" s="12">
        <v>36.36</v>
      </c>
      <c r="T291" s="13">
        <v>4</v>
      </c>
      <c r="U291" s="12">
        <v>36.36</v>
      </c>
      <c r="V291" s="11">
        <v>49.53</v>
      </c>
      <c r="W291" s="11">
        <v>11</v>
      </c>
      <c r="X291" s="11"/>
      <c r="Y291" s="11">
        <v>3.41</v>
      </c>
      <c r="Z291" s="11">
        <v>1.84</v>
      </c>
      <c r="AA291" s="11">
        <v>20442.599999999999</v>
      </c>
      <c r="AB291" s="13">
        <v>20442600000</v>
      </c>
      <c r="AC291" s="5">
        <v>1.8403587442272926</v>
      </c>
      <c r="AD291">
        <v>16.79</v>
      </c>
      <c r="AE291">
        <v>5.3</v>
      </c>
      <c r="AF291">
        <v>7.02</v>
      </c>
      <c r="AG291" s="5">
        <v>20.830585053756351</v>
      </c>
      <c r="AH291">
        <v>0.37938493241352961</v>
      </c>
      <c r="AJ291">
        <v>11651.62</v>
      </c>
      <c r="AK291">
        <v>11651620000</v>
      </c>
      <c r="AL291">
        <f t="shared" si="57"/>
        <v>1</v>
      </c>
      <c r="AM291">
        <f t="shared" si="58"/>
        <v>0</v>
      </c>
      <c r="AN291">
        <f t="shared" si="59"/>
        <v>0</v>
      </c>
      <c r="AO291">
        <v>50</v>
      </c>
      <c r="AP291" s="5">
        <v>1.6989700043360185</v>
      </c>
      <c r="AQ291">
        <v>99902000</v>
      </c>
      <c r="AT291">
        <v>660000</v>
      </c>
      <c r="AU291">
        <v>100562000</v>
      </c>
      <c r="AW291">
        <v>28277.8</v>
      </c>
      <c r="AX291">
        <v>28277800000</v>
      </c>
      <c r="CG291" s="13"/>
    </row>
    <row r="292" spans="1:85" x14ac:dyDescent="0.3">
      <c r="A292">
        <v>2012</v>
      </c>
      <c r="B292" t="s">
        <v>291</v>
      </c>
      <c r="C292">
        <v>0</v>
      </c>
      <c r="D292">
        <v>3</v>
      </c>
      <c r="E292">
        <v>5</v>
      </c>
      <c r="L292">
        <v>1</v>
      </c>
      <c r="M292">
        <v>0</v>
      </c>
      <c r="N292">
        <v>0</v>
      </c>
      <c r="O292" s="11">
        <v>11</v>
      </c>
      <c r="P292" s="11">
        <v>6</v>
      </c>
      <c r="Q292" s="12">
        <v>54.55</v>
      </c>
      <c r="R292" s="11">
        <v>3</v>
      </c>
      <c r="S292" s="12">
        <v>27.27</v>
      </c>
      <c r="T292" s="13">
        <v>2</v>
      </c>
      <c r="U292" s="12">
        <v>18.18</v>
      </c>
      <c r="V292" s="11">
        <v>49.62</v>
      </c>
      <c r="W292" s="11">
        <v>11</v>
      </c>
      <c r="X292" s="11"/>
      <c r="Y292" s="11">
        <v>7.12</v>
      </c>
      <c r="Z292" s="11">
        <v>4.5199999999999996</v>
      </c>
      <c r="AA292" s="11">
        <v>15335.9</v>
      </c>
      <c r="AB292" s="13">
        <v>15335900000</v>
      </c>
      <c r="AC292" s="5">
        <v>4.5162682403738481</v>
      </c>
      <c r="AD292">
        <v>37</v>
      </c>
      <c r="AE292">
        <v>15.02</v>
      </c>
      <c r="AF292">
        <v>21.8</v>
      </c>
      <c r="AG292" s="5">
        <v>30.549322122622574</v>
      </c>
      <c r="AI292">
        <v>0.58903249470026164</v>
      </c>
      <c r="AJ292">
        <v>26446.99</v>
      </c>
      <c r="AK292">
        <v>26446990000</v>
      </c>
      <c r="AL292">
        <f t="shared" si="57"/>
        <v>1</v>
      </c>
      <c r="AM292">
        <f t="shared" si="58"/>
        <v>0</v>
      </c>
      <c r="AN292">
        <f t="shared" si="59"/>
        <v>0</v>
      </c>
      <c r="AO292">
        <v>70</v>
      </c>
      <c r="AP292" s="5">
        <v>1.8450980400142569</v>
      </c>
      <c r="AQ292">
        <v>133519484</v>
      </c>
      <c r="AT292">
        <v>750000</v>
      </c>
      <c r="AU292">
        <v>134269484</v>
      </c>
      <c r="AW292">
        <v>37840.5</v>
      </c>
      <c r="AX292">
        <v>37840500000</v>
      </c>
      <c r="CG292" s="13"/>
    </row>
    <row r="293" spans="1:85" x14ac:dyDescent="0.3">
      <c r="A293">
        <v>2012</v>
      </c>
      <c r="B293" t="s">
        <v>292</v>
      </c>
      <c r="C293">
        <v>0</v>
      </c>
      <c r="D293">
        <v>3</v>
      </c>
      <c r="E293">
        <v>4</v>
      </c>
      <c r="F293">
        <v>0.8</v>
      </c>
      <c r="G293">
        <v>800000</v>
      </c>
      <c r="H293">
        <v>0.5</v>
      </c>
      <c r="I293">
        <v>500000</v>
      </c>
      <c r="J293">
        <f t="shared" ref="J293:J298" si="60">F293-H293</f>
        <v>0.30000000000000004</v>
      </c>
      <c r="K293">
        <v>300000.00000000006</v>
      </c>
      <c r="L293">
        <v>1</v>
      </c>
      <c r="M293">
        <v>0</v>
      </c>
      <c r="N293">
        <v>1</v>
      </c>
      <c r="O293" s="11">
        <v>8</v>
      </c>
      <c r="P293" s="11">
        <v>5</v>
      </c>
      <c r="Q293" s="12">
        <v>62.5</v>
      </c>
      <c r="R293" s="11">
        <v>2</v>
      </c>
      <c r="S293" s="12">
        <v>25</v>
      </c>
      <c r="T293" s="13">
        <v>1</v>
      </c>
      <c r="U293" s="12">
        <v>12.5</v>
      </c>
      <c r="V293" s="11">
        <v>63.44</v>
      </c>
      <c r="W293" s="11">
        <v>8</v>
      </c>
      <c r="X293" s="11"/>
      <c r="Y293" s="11">
        <v>6.95</v>
      </c>
      <c r="Z293" s="11">
        <v>1.2</v>
      </c>
      <c r="AA293" s="11">
        <v>3102.1</v>
      </c>
      <c r="AB293" s="13">
        <v>3102100000</v>
      </c>
      <c r="AC293" s="5">
        <v>1.1977315836527533</v>
      </c>
      <c r="AD293">
        <v>11.29</v>
      </c>
      <c r="AE293">
        <v>5.15</v>
      </c>
      <c r="AF293">
        <v>6.87</v>
      </c>
      <c r="AG293" s="5">
        <v>35.491559086395227</v>
      </c>
      <c r="AH293">
        <v>16.148734486465358</v>
      </c>
      <c r="AI293">
        <v>3.4203068503860061E-2</v>
      </c>
      <c r="AJ293">
        <v>1605.06</v>
      </c>
      <c r="AK293">
        <v>1605060000</v>
      </c>
      <c r="AL293">
        <f t="shared" si="57"/>
        <v>1</v>
      </c>
      <c r="AM293">
        <f t="shared" si="58"/>
        <v>0</v>
      </c>
      <c r="AN293">
        <f t="shared" si="59"/>
        <v>0</v>
      </c>
      <c r="AO293">
        <v>23</v>
      </c>
      <c r="AP293" s="5">
        <v>1.3617278360175928</v>
      </c>
      <c r="AQ293">
        <v>6181000</v>
      </c>
      <c r="AS293">
        <v>5376000</v>
      </c>
      <c r="AT293">
        <v>179000</v>
      </c>
      <c r="AU293">
        <v>6360000</v>
      </c>
      <c r="CG293" s="13"/>
    </row>
    <row r="294" spans="1:85" x14ac:dyDescent="0.3">
      <c r="A294">
        <v>2012</v>
      </c>
      <c r="B294" t="s">
        <v>293</v>
      </c>
      <c r="C294">
        <v>0</v>
      </c>
      <c r="D294">
        <v>6</v>
      </c>
      <c r="E294">
        <v>4</v>
      </c>
      <c r="F294">
        <v>99.8</v>
      </c>
      <c r="G294">
        <v>99800000</v>
      </c>
      <c r="H294">
        <v>99.8</v>
      </c>
      <c r="I294">
        <v>99800000</v>
      </c>
      <c r="J294">
        <f t="shared" si="60"/>
        <v>0</v>
      </c>
      <c r="L294">
        <v>1</v>
      </c>
      <c r="M294">
        <v>0</v>
      </c>
      <c r="N294">
        <v>0</v>
      </c>
      <c r="O294" s="11">
        <v>10</v>
      </c>
      <c r="P294" s="11">
        <v>6</v>
      </c>
      <c r="Q294" s="12">
        <v>60</v>
      </c>
      <c r="R294" s="11">
        <v>2</v>
      </c>
      <c r="S294" s="12">
        <v>20</v>
      </c>
      <c r="T294" s="13">
        <v>2</v>
      </c>
      <c r="U294" s="12">
        <v>20</v>
      </c>
      <c r="V294" s="11">
        <v>52.76</v>
      </c>
      <c r="W294" s="11">
        <v>10</v>
      </c>
      <c r="X294" s="11">
        <v>89.19</v>
      </c>
      <c r="Y294" s="11">
        <v>-1.59</v>
      </c>
      <c r="Z294" s="11">
        <v>0.68</v>
      </c>
      <c r="AA294" s="11">
        <v>325454.90000000002</v>
      </c>
      <c r="AB294" s="13">
        <v>325454900000</v>
      </c>
      <c r="AC294" s="5">
        <v>0.68022625389589808</v>
      </c>
      <c r="AD294">
        <v>-5.89</v>
      </c>
      <c r="AE294">
        <v>-1.1200000000000001</v>
      </c>
      <c r="AF294">
        <v>-1.81</v>
      </c>
      <c r="AG294" s="5">
        <v>18.070417015151282</v>
      </c>
      <c r="AH294">
        <v>0.63424630405338023</v>
      </c>
      <c r="AI294">
        <v>0.34926385385976355</v>
      </c>
      <c r="AJ294">
        <v>44878.48</v>
      </c>
      <c r="AK294">
        <v>44878480000</v>
      </c>
      <c r="AL294">
        <f t="shared" si="57"/>
        <v>0</v>
      </c>
      <c r="AM294">
        <f t="shared" si="58"/>
        <v>1</v>
      </c>
      <c r="AN294">
        <f t="shared" si="59"/>
        <v>0</v>
      </c>
      <c r="AO294">
        <v>17</v>
      </c>
      <c r="AP294" s="5">
        <v>1.2304489213782739</v>
      </c>
      <c r="AQ294">
        <v>10752000</v>
      </c>
      <c r="AT294">
        <v>540000</v>
      </c>
      <c r="AU294">
        <v>11292000</v>
      </c>
      <c r="AW294">
        <v>189135.3</v>
      </c>
      <c r="AX294">
        <v>189135300000</v>
      </c>
      <c r="CG294" s="13"/>
    </row>
    <row r="295" spans="1:85" x14ac:dyDescent="0.3">
      <c r="A295">
        <v>2012</v>
      </c>
      <c r="B295" t="s">
        <v>294</v>
      </c>
      <c r="C295">
        <v>0</v>
      </c>
      <c r="D295">
        <v>3</v>
      </c>
      <c r="F295">
        <v>0.1</v>
      </c>
      <c r="G295">
        <v>100000</v>
      </c>
      <c r="H295">
        <v>0.1</v>
      </c>
      <c r="I295">
        <v>100000</v>
      </c>
      <c r="J295">
        <f t="shared" si="60"/>
        <v>0</v>
      </c>
      <c r="L295">
        <v>1</v>
      </c>
      <c r="M295">
        <v>0</v>
      </c>
      <c r="N295">
        <v>0</v>
      </c>
      <c r="O295" s="11">
        <v>10</v>
      </c>
      <c r="P295" s="11">
        <v>5</v>
      </c>
      <c r="Q295" s="12">
        <v>50</v>
      </c>
      <c r="R295" s="11">
        <v>3</v>
      </c>
      <c r="S295" s="12">
        <v>30</v>
      </c>
      <c r="T295" s="13">
        <v>2</v>
      </c>
      <c r="U295" s="12">
        <v>20</v>
      </c>
      <c r="V295" s="11">
        <v>75.739999999999995</v>
      </c>
      <c r="W295" s="11">
        <v>10</v>
      </c>
      <c r="X295" s="11">
        <v>10.01</v>
      </c>
      <c r="Y295" s="11">
        <v>17.739999999999998</v>
      </c>
      <c r="Z295" s="11"/>
      <c r="AA295" s="11"/>
      <c r="AB295" s="13"/>
      <c r="AG295" s="5"/>
      <c r="AO295">
        <v>103</v>
      </c>
      <c r="AP295" s="5">
        <v>2.012837224705172</v>
      </c>
      <c r="AR295" s="5">
        <v>4</v>
      </c>
      <c r="AW295">
        <v>2773.1</v>
      </c>
      <c r="AX295">
        <v>2773100000</v>
      </c>
      <c r="CG295" s="13"/>
    </row>
    <row r="296" spans="1:85" x14ac:dyDescent="0.3">
      <c r="A296">
        <v>2012</v>
      </c>
      <c r="B296" t="s">
        <v>295</v>
      </c>
      <c r="C296">
        <v>1</v>
      </c>
      <c r="D296">
        <v>3</v>
      </c>
      <c r="F296">
        <v>1.5</v>
      </c>
      <c r="G296">
        <v>1500000</v>
      </c>
      <c r="H296">
        <v>1.4</v>
      </c>
      <c r="I296">
        <v>1400000</v>
      </c>
      <c r="J296">
        <f t="shared" si="60"/>
        <v>0.10000000000000009</v>
      </c>
      <c r="K296">
        <v>100000.00000000009</v>
      </c>
      <c r="L296">
        <v>0</v>
      </c>
      <c r="M296">
        <v>0</v>
      </c>
      <c r="N296">
        <v>0</v>
      </c>
      <c r="O296" s="11">
        <v>5</v>
      </c>
      <c r="P296" s="11">
        <v>2</v>
      </c>
      <c r="Q296" s="12">
        <v>40</v>
      </c>
      <c r="R296" s="11">
        <v>2</v>
      </c>
      <c r="S296" s="12">
        <v>40</v>
      </c>
      <c r="T296" s="13">
        <v>1</v>
      </c>
      <c r="U296" s="12">
        <v>20</v>
      </c>
      <c r="V296" s="11">
        <v>75</v>
      </c>
      <c r="W296" s="11">
        <v>5</v>
      </c>
      <c r="X296" s="11"/>
      <c r="Y296" s="11">
        <v>16.649999999999999</v>
      </c>
      <c r="Z296" s="11">
        <v>5.75</v>
      </c>
      <c r="AA296" s="11">
        <v>2777.1</v>
      </c>
      <c r="AB296" s="13">
        <v>2777100000</v>
      </c>
      <c r="AC296" s="5">
        <v>5.7528403188981105</v>
      </c>
      <c r="AD296">
        <v>35.83</v>
      </c>
      <c r="AE296">
        <v>23.85</v>
      </c>
      <c r="AF296">
        <v>34.909999999999997</v>
      </c>
      <c r="AG296" s="5">
        <v>7.7490648272075138</v>
      </c>
      <c r="AH296">
        <v>0.35353696213013985</v>
      </c>
      <c r="AI296">
        <v>3.6564002930216262</v>
      </c>
      <c r="AJ296">
        <v>7978.6</v>
      </c>
      <c r="AK296">
        <v>7978600000</v>
      </c>
      <c r="AL296">
        <f>IF(AJ296&lt;29957,1,0)</f>
        <v>1</v>
      </c>
      <c r="AM296">
        <f>IF(AND(AJ296&gt;29957,AJ296&lt;96525),1,0)</f>
        <v>0</v>
      </c>
      <c r="AN296">
        <f>IF(AJ296&gt;96525,1,0)</f>
        <v>0</v>
      </c>
      <c r="AO296">
        <v>24</v>
      </c>
      <c r="AP296" s="5">
        <v>1.3802112417116059</v>
      </c>
      <c r="AQ296">
        <v>20700000</v>
      </c>
      <c r="AU296">
        <v>20700000</v>
      </c>
      <c r="AW296">
        <v>3780.5</v>
      </c>
      <c r="AX296">
        <v>3780500000</v>
      </c>
      <c r="CG296" s="13"/>
    </row>
    <row r="297" spans="1:85" x14ac:dyDescent="0.3">
      <c r="A297">
        <v>2012</v>
      </c>
      <c r="B297" t="s">
        <v>296</v>
      </c>
      <c r="C297">
        <v>0</v>
      </c>
      <c r="F297">
        <v>1</v>
      </c>
      <c r="G297">
        <v>1000000</v>
      </c>
      <c r="H297">
        <v>0.7</v>
      </c>
      <c r="I297">
        <v>700000</v>
      </c>
      <c r="J297">
        <f t="shared" si="60"/>
        <v>0.30000000000000004</v>
      </c>
      <c r="K297">
        <v>300000.00000000006</v>
      </c>
      <c r="M297">
        <v>0</v>
      </c>
      <c r="N297">
        <v>0</v>
      </c>
      <c r="O297" s="11"/>
      <c r="P297" s="11"/>
      <c r="Q297" s="12"/>
      <c r="R297" s="11"/>
      <c r="S297" s="12"/>
      <c r="T297" s="13"/>
      <c r="U297" s="12"/>
      <c r="V297" s="11"/>
      <c r="W297" s="11"/>
      <c r="X297" s="11"/>
      <c r="Y297" s="11">
        <v>17.38</v>
      </c>
      <c r="Z297" s="11"/>
      <c r="AA297" s="11"/>
      <c r="AB297" s="13"/>
      <c r="AG297" s="5"/>
      <c r="AO297">
        <v>19</v>
      </c>
      <c r="AP297" s="5">
        <v>1.2787536009528289</v>
      </c>
      <c r="CG297" s="13"/>
    </row>
    <row r="298" spans="1:85" x14ac:dyDescent="0.3">
      <c r="A298">
        <v>2012</v>
      </c>
      <c r="B298" t="s">
        <v>297</v>
      </c>
      <c r="C298">
        <v>0</v>
      </c>
      <c r="D298">
        <v>4</v>
      </c>
      <c r="E298">
        <v>4</v>
      </c>
      <c r="F298">
        <v>10.9</v>
      </c>
      <c r="G298">
        <v>10900000</v>
      </c>
      <c r="H298">
        <v>7.6</v>
      </c>
      <c r="I298">
        <v>7600000</v>
      </c>
      <c r="J298">
        <f t="shared" si="60"/>
        <v>3.3000000000000007</v>
      </c>
      <c r="K298">
        <v>3300000.0000000009</v>
      </c>
      <c r="L298">
        <v>1</v>
      </c>
      <c r="M298">
        <v>0</v>
      </c>
      <c r="N298">
        <v>0</v>
      </c>
      <c r="O298" s="11">
        <v>8</v>
      </c>
      <c r="P298" s="11">
        <v>4</v>
      </c>
      <c r="Q298" s="12">
        <v>50</v>
      </c>
      <c r="R298" s="11">
        <v>1</v>
      </c>
      <c r="S298" s="12">
        <v>12.5</v>
      </c>
      <c r="T298" s="13">
        <v>3</v>
      </c>
      <c r="U298" s="12">
        <v>37.5</v>
      </c>
      <c r="V298" s="11">
        <v>59.31</v>
      </c>
      <c r="W298" s="11">
        <v>8</v>
      </c>
      <c r="X298" s="11"/>
      <c r="Y298" s="11">
        <v>1.63</v>
      </c>
      <c r="Z298" s="11">
        <v>1.64</v>
      </c>
      <c r="AA298" s="11">
        <v>34414.9</v>
      </c>
      <c r="AB298" s="13">
        <v>34414900000</v>
      </c>
      <c r="AC298" s="5">
        <v>1.635420681150207</v>
      </c>
      <c r="AD298">
        <v>18.62</v>
      </c>
      <c r="AE298">
        <v>4.1100000000000003</v>
      </c>
      <c r="AF298">
        <v>7.01</v>
      </c>
      <c r="AG298" s="5">
        <v>13.360003603583316</v>
      </c>
      <c r="AH298">
        <v>1.1504829172223505</v>
      </c>
      <c r="AI298">
        <v>1.9512885657023225</v>
      </c>
      <c r="AJ298">
        <v>19478.57</v>
      </c>
      <c r="AK298">
        <v>19478570000</v>
      </c>
      <c r="AL298">
        <f t="shared" ref="AL298:AL308" si="61">IF(AJ298&lt;29957,1,0)</f>
        <v>1</v>
      </c>
      <c r="AM298">
        <f t="shared" ref="AM298:AM308" si="62">IF(AND(AJ298&gt;29957,AJ298&lt;96525),1,0)</f>
        <v>0</v>
      </c>
      <c r="AN298">
        <f t="shared" ref="AN298:AN308" si="63">IF(AJ298&gt;96525,1,0)</f>
        <v>0</v>
      </c>
      <c r="AO298">
        <v>20</v>
      </c>
      <c r="AP298" s="5">
        <v>1.301029995663981</v>
      </c>
      <c r="AT298">
        <v>6940000</v>
      </c>
      <c r="AU298">
        <v>6940000</v>
      </c>
      <c r="AW298">
        <v>82296</v>
      </c>
      <c r="AX298">
        <v>82296000000</v>
      </c>
      <c r="CG298" s="13"/>
    </row>
    <row r="299" spans="1:85" x14ac:dyDescent="0.3">
      <c r="A299">
        <v>2012</v>
      </c>
      <c r="B299" t="s">
        <v>298</v>
      </c>
      <c r="C299">
        <v>0</v>
      </c>
      <c r="D299">
        <v>5</v>
      </c>
      <c r="E299">
        <v>4</v>
      </c>
      <c r="L299">
        <v>1</v>
      </c>
      <c r="M299">
        <v>0</v>
      </c>
      <c r="N299">
        <v>0</v>
      </c>
      <c r="O299" s="11">
        <v>9</v>
      </c>
      <c r="P299" s="11">
        <v>4</v>
      </c>
      <c r="Q299" s="12">
        <v>44.44</v>
      </c>
      <c r="R299" s="11">
        <v>2</v>
      </c>
      <c r="S299" s="12">
        <v>22.22</v>
      </c>
      <c r="T299" s="13">
        <v>3</v>
      </c>
      <c r="U299" s="12">
        <v>33.33</v>
      </c>
      <c r="V299" s="11">
        <v>44.85</v>
      </c>
      <c r="W299" s="11">
        <v>9</v>
      </c>
      <c r="X299" s="11"/>
      <c r="Y299" s="11">
        <v>2.5099999999999998</v>
      </c>
      <c r="Z299" s="11">
        <v>1.74</v>
      </c>
      <c r="AA299" s="11">
        <v>9114.4</v>
      </c>
      <c r="AB299" s="13">
        <v>9114400000</v>
      </c>
      <c r="AC299" s="5">
        <v>1.7422237095193964</v>
      </c>
      <c r="AD299">
        <v>30.17</v>
      </c>
      <c r="AE299">
        <v>5.05</v>
      </c>
      <c r="AF299">
        <v>8.57</v>
      </c>
      <c r="AG299" s="5">
        <v>31.508303632365209</v>
      </c>
      <c r="AH299">
        <v>0.60290367636694464</v>
      </c>
      <c r="AJ299">
        <v>2504.2399999999998</v>
      </c>
      <c r="AK299">
        <v>2504240000</v>
      </c>
      <c r="AL299">
        <f t="shared" si="61"/>
        <v>1</v>
      </c>
      <c r="AM299">
        <f t="shared" si="62"/>
        <v>0</v>
      </c>
      <c r="AN299">
        <f t="shared" si="63"/>
        <v>0</v>
      </c>
      <c r="AO299">
        <v>30</v>
      </c>
      <c r="AP299" s="5">
        <v>1.4771212547196624</v>
      </c>
      <c r="AQ299">
        <v>28917000</v>
      </c>
      <c r="AT299">
        <v>6090000</v>
      </c>
      <c r="AU299">
        <v>35007000</v>
      </c>
      <c r="AW299">
        <v>17770.900000000001</v>
      </c>
      <c r="AX299">
        <v>17770900000</v>
      </c>
      <c r="CG299" s="13"/>
    </row>
    <row r="300" spans="1:85" x14ac:dyDescent="0.3">
      <c r="A300">
        <v>2012</v>
      </c>
      <c r="B300" t="s">
        <v>299</v>
      </c>
      <c r="C300">
        <v>1</v>
      </c>
      <c r="D300">
        <v>3</v>
      </c>
      <c r="E300">
        <v>4</v>
      </c>
      <c r="F300">
        <v>4.9000000000000004</v>
      </c>
      <c r="G300">
        <v>4900000</v>
      </c>
      <c r="H300">
        <v>3.2</v>
      </c>
      <c r="I300">
        <v>3200000</v>
      </c>
      <c r="J300">
        <f>F300-H300</f>
        <v>1.7000000000000002</v>
      </c>
      <c r="K300">
        <v>1700000.0000000002</v>
      </c>
      <c r="L300">
        <v>0</v>
      </c>
      <c r="M300">
        <v>1</v>
      </c>
      <c r="N300">
        <v>0</v>
      </c>
      <c r="O300" s="11">
        <v>8</v>
      </c>
      <c r="P300" s="11">
        <v>4</v>
      </c>
      <c r="Q300" s="12">
        <v>50</v>
      </c>
      <c r="R300" s="11">
        <v>3</v>
      </c>
      <c r="S300" s="12">
        <v>37.5</v>
      </c>
      <c r="T300" s="13">
        <v>1</v>
      </c>
      <c r="U300" s="12">
        <v>12.5</v>
      </c>
      <c r="V300" s="11">
        <v>57.46</v>
      </c>
      <c r="W300" s="11">
        <v>8</v>
      </c>
      <c r="X300" s="11"/>
      <c r="Y300" s="11">
        <v>2.35</v>
      </c>
      <c r="Z300" s="11">
        <v>0.97</v>
      </c>
      <c r="AA300" s="11">
        <v>5900.2</v>
      </c>
      <c r="AB300" s="13">
        <v>5900200000</v>
      </c>
      <c r="AC300" s="5">
        <v>0.96834965740375201</v>
      </c>
      <c r="AD300">
        <v>2.31</v>
      </c>
      <c r="AE300">
        <v>1.29</v>
      </c>
      <c r="AF300">
        <v>2.0699999999999998</v>
      </c>
      <c r="AG300" s="5">
        <v>5.1298657031835848</v>
      </c>
      <c r="AI300">
        <v>28.200888370132603</v>
      </c>
      <c r="AJ300">
        <v>3056.07</v>
      </c>
      <c r="AK300">
        <v>3056070000</v>
      </c>
      <c r="AL300">
        <f t="shared" si="61"/>
        <v>1</v>
      </c>
      <c r="AM300">
        <f t="shared" si="62"/>
        <v>0</v>
      </c>
      <c r="AN300">
        <f t="shared" si="63"/>
        <v>0</v>
      </c>
      <c r="AO300">
        <v>13</v>
      </c>
      <c r="AP300" s="5">
        <v>1.1139433523068367</v>
      </c>
      <c r="AQ300">
        <v>21477021</v>
      </c>
      <c r="AU300">
        <v>14986341</v>
      </c>
      <c r="AW300">
        <v>3126.6</v>
      </c>
      <c r="AX300">
        <v>3126600000</v>
      </c>
      <c r="CG300" s="13"/>
    </row>
    <row r="301" spans="1:85" x14ac:dyDescent="0.3">
      <c r="A301">
        <v>2012</v>
      </c>
      <c r="B301" t="s">
        <v>300</v>
      </c>
      <c r="C301">
        <v>0</v>
      </c>
      <c r="D301">
        <v>4</v>
      </c>
      <c r="E301">
        <v>8</v>
      </c>
      <c r="L301">
        <v>1</v>
      </c>
      <c r="M301">
        <v>0</v>
      </c>
      <c r="N301">
        <v>0</v>
      </c>
      <c r="O301" s="11">
        <v>11</v>
      </c>
      <c r="P301" s="11">
        <v>7</v>
      </c>
      <c r="Q301" s="12">
        <v>63.64</v>
      </c>
      <c r="R301" s="11">
        <v>2</v>
      </c>
      <c r="S301" s="12">
        <v>18.18</v>
      </c>
      <c r="T301" s="13">
        <v>2</v>
      </c>
      <c r="U301" s="12">
        <v>18.18</v>
      </c>
      <c r="V301" s="11">
        <v>57.48</v>
      </c>
      <c r="W301" s="11">
        <v>11</v>
      </c>
      <c r="X301" s="11">
        <v>1.96</v>
      </c>
      <c r="Y301" s="11">
        <v>6.81</v>
      </c>
      <c r="Z301" s="11">
        <v>3.44</v>
      </c>
      <c r="AA301" s="11">
        <v>18712.7</v>
      </c>
      <c r="AB301" s="13">
        <v>18712700000</v>
      </c>
      <c r="AC301" s="5">
        <v>3.4441373252553222</v>
      </c>
      <c r="AD301">
        <v>16.63</v>
      </c>
      <c r="AE301">
        <v>6.01</v>
      </c>
      <c r="AF301">
        <v>7.73</v>
      </c>
      <c r="AG301" s="5">
        <v>18.84219422249539</v>
      </c>
      <c r="AH301">
        <v>2.4566053592785339E-2</v>
      </c>
      <c r="AI301">
        <v>13.734363383650644</v>
      </c>
      <c r="AJ301">
        <v>15626.14</v>
      </c>
      <c r="AK301">
        <v>15626140000</v>
      </c>
      <c r="AL301">
        <f t="shared" si="61"/>
        <v>1</v>
      </c>
      <c r="AM301">
        <f t="shared" si="62"/>
        <v>0</v>
      </c>
      <c r="AN301">
        <f t="shared" si="63"/>
        <v>0</v>
      </c>
      <c r="AO301">
        <v>69</v>
      </c>
      <c r="AP301" s="5">
        <v>1.8388490907372552</v>
      </c>
      <c r="AQ301">
        <v>26688000</v>
      </c>
      <c r="AT301">
        <v>7280000</v>
      </c>
      <c r="AU301">
        <v>33968000</v>
      </c>
      <c r="AW301">
        <v>16970.400000000001</v>
      </c>
      <c r="AX301">
        <v>16970400000.000002</v>
      </c>
      <c r="CG301" s="13"/>
    </row>
    <row r="302" spans="1:85" x14ac:dyDescent="0.3">
      <c r="A302">
        <v>2012</v>
      </c>
      <c r="B302" t="s">
        <v>301</v>
      </c>
      <c r="C302">
        <v>1</v>
      </c>
      <c r="D302">
        <v>5</v>
      </c>
      <c r="E302">
        <v>7</v>
      </c>
      <c r="L302">
        <v>1</v>
      </c>
      <c r="M302">
        <v>1</v>
      </c>
      <c r="N302">
        <v>1</v>
      </c>
      <c r="O302" s="11">
        <v>13</v>
      </c>
      <c r="P302" s="11">
        <v>6</v>
      </c>
      <c r="Q302" s="12">
        <v>46.15</v>
      </c>
      <c r="R302" s="11">
        <v>2</v>
      </c>
      <c r="S302" s="12">
        <v>15.38</v>
      </c>
      <c r="T302" s="13">
        <v>5</v>
      </c>
      <c r="U302" s="12">
        <v>38.46</v>
      </c>
      <c r="V302" s="11">
        <v>73.98</v>
      </c>
      <c r="W302" s="11">
        <v>13</v>
      </c>
      <c r="X302" s="11">
        <v>5.49</v>
      </c>
      <c r="Y302" s="11">
        <v>21.18</v>
      </c>
      <c r="Z302" s="11">
        <v>8.1999999999999993</v>
      </c>
      <c r="AA302" s="11">
        <v>415549.7</v>
      </c>
      <c r="AB302" s="13">
        <v>415549700000</v>
      </c>
      <c r="AC302" s="5">
        <v>8.2003788671594489</v>
      </c>
      <c r="AD302">
        <v>38.380000000000003</v>
      </c>
      <c r="AE302">
        <v>28.29</v>
      </c>
      <c r="AF302">
        <v>38.11</v>
      </c>
      <c r="AG302" s="5">
        <v>30.990401982936504</v>
      </c>
      <c r="AH302">
        <v>0.28893068445096015</v>
      </c>
      <c r="AJ302">
        <v>2287599.9</v>
      </c>
      <c r="AK302">
        <v>2287599900000</v>
      </c>
      <c r="AL302">
        <f t="shared" si="61"/>
        <v>0</v>
      </c>
      <c r="AM302">
        <f t="shared" si="62"/>
        <v>0</v>
      </c>
      <c r="AN302">
        <f t="shared" si="63"/>
        <v>1</v>
      </c>
      <c r="AO302">
        <v>17</v>
      </c>
      <c r="AP302" s="5">
        <v>1.2304489213782739</v>
      </c>
      <c r="AQ302">
        <v>123768000</v>
      </c>
      <c r="AS302">
        <v>88505000</v>
      </c>
      <c r="AT302">
        <v>152168000</v>
      </c>
      <c r="AU302">
        <v>275936000</v>
      </c>
      <c r="AW302">
        <v>629903</v>
      </c>
      <c r="AX302">
        <v>629903000000</v>
      </c>
      <c r="CG302" s="13"/>
    </row>
    <row r="303" spans="1:85" x14ac:dyDescent="0.3">
      <c r="A303">
        <v>2012</v>
      </c>
      <c r="B303" t="s">
        <v>302</v>
      </c>
      <c r="C303">
        <v>1</v>
      </c>
      <c r="D303">
        <v>5</v>
      </c>
      <c r="E303">
        <v>5</v>
      </c>
      <c r="F303">
        <v>3.5</v>
      </c>
      <c r="G303">
        <v>3500000</v>
      </c>
      <c r="H303">
        <v>3.3</v>
      </c>
      <c r="I303">
        <v>3300000</v>
      </c>
      <c r="J303">
        <f>F303-H303</f>
        <v>0.20000000000000018</v>
      </c>
      <c r="K303">
        <v>200000.00000000017</v>
      </c>
      <c r="L303">
        <v>1</v>
      </c>
      <c r="M303">
        <v>1</v>
      </c>
      <c r="N303">
        <v>0</v>
      </c>
      <c r="O303" s="11">
        <v>8</v>
      </c>
      <c r="P303" s="11">
        <v>5</v>
      </c>
      <c r="Q303" s="12">
        <v>62.5</v>
      </c>
      <c r="R303" s="11">
        <v>1</v>
      </c>
      <c r="S303" s="12">
        <v>12.5</v>
      </c>
      <c r="T303" s="13">
        <v>2</v>
      </c>
      <c r="U303" s="12">
        <v>25</v>
      </c>
      <c r="V303" s="11">
        <v>45.11</v>
      </c>
      <c r="W303" s="11">
        <v>8</v>
      </c>
      <c r="X303" s="11"/>
      <c r="Y303" s="11">
        <v>5.17</v>
      </c>
      <c r="Z303" s="11">
        <v>2.94</v>
      </c>
      <c r="AA303" s="11">
        <v>3618.4</v>
      </c>
      <c r="AB303" s="13">
        <v>3618400000</v>
      </c>
      <c r="AC303" s="5">
        <v>2.937519676868237</v>
      </c>
      <c r="AD303">
        <v>14.98</v>
      </c>
      <c r="AE303">
        <v>8.02</v>
      </c>
      <c r="AF303">
        <v>12.92</v>
      </c>
      <c r="AG303" s="5">
        <v>29.52250432775535</v>
      </c>
      <c r="AH303">
        <v>2.3760464814092925</v>
      </c>
      <c r="AI303">
        <v>0.63484991925154532</v>
      </c>
      <c r="AJ303">
        <v>6104.65</v>
      </c>
      <c r="AK303">
        <v>6104650000</v>
      </c>
      <c r="AL303">
        <f t="shared" si="61"/>
        <v>1</v>
      </c>
      <c r="AM303">
        <f t="shared" si="62"/>
        <v>0</v>
      </c>
      <c r="AN303">
        <f t="shared" si="63"/>
        <v>0</v>
      </c>
      <c r="AO303">
        <v>23</v>
      </c>
      <c r="AP303" s="5">
        <v>1.3617278360175928</v>
      </c>
      <c r="AQ303">
        <v>14893500</v>
      </c>
      <c r="AT303">
        <v>5765000</v>
      </c>
      <c r="AU303">
        <v>20658500</v>
      </c>
      <c r="AW303">
        <v>6216.7</v>
      </c>
      <c r="AX303">
        <v>6216700000</v>
      </c>
      <c r="CG303" s="13"/>
    </row>
    <row r="304" spans="1:85" x14ac:dyDescent="0.3">
      <c r="A304">
        <v>2012</v>
      </c>
      <c r="B304" t="s">
        <v>303</v>
      </c>
      <c r="C304">
        <v>0</v>
      </c>
      <c r="D304">
        <v>6</v>
      </c>
      <c r="E304">
        <v>8</v>
      </c>
      <c r="L304">
        <v>1</v>
      </c>
      <c r="M304">
        <v>0</v>
      </c>
      <c r="N304">
        <v>0</v>
      </c>
      <c r="O304" s="11">
        <v>15</v>
      </c>
      <c r="P304" s="11">
        <v>7</v>
      </c>
      <c r="Q304" s="12">
        <v>46.67</v>
      </c>
      <c r="R304" s="11">
        <v>2</v>
      </c>
      <c r="S304" s="12">
        <v>13.33</v>
      </c>
      <c r="T304" s="13">
        <v>6</v>
      </c>
      <c r="U304" s="12">
        <v>40</v>
      </c>
      <c r="V304" s="11">
        <v>35.200000000000003</v>
      </c>
      <c r="W304" s="11">
        <v>15</v>
      </c>
      <c r="X304" s="11">
        <v>18.739999999999998</v>
      </c>
      <c r="Y304" s="11">
        <v>7.5</v>
      </c>
      <c r="Z304" s="11">
        <v>3.01</v>
      </c>
      <c r="AA304" s="11">
        <v>83668.899999999994</v>
      </c>
      <c r="AB304" s="13">
        <v>83668900000</v>
      </c>
      <c r="AC304" s="5">
        <v>3.0104501893912481</v>
      </c>
      <c r="AD304">
        <v>9.6999999999999993</v>
      </c>
      <c r="AE304">
        <v>6.38</v>
      </c>
      <c r="AF304">
        <v>8.19</v>
      </c>
      <c r="AG304" s="5">
        <v>10.717851454368772</v>
      </c>
      <c r="AH304">
        <v>0.16210534887333014</v>
      </c>
      <c r="AI304">
        <v>16.583000200558249</v>
      </c>
      <c r="AJ304">
        <v>69477.08</v>
      </c>
      <c r="AK304">
        <v>69477080000</v>
      </c>
      <c r="AL304">
        <f t="shared" si="61"/>
        <v>0</v>
      </c>
      <c r="AM304">
        <f t="shared" si="62"/>
        <v>1</v>
      </c>
      <c r="AN304">
        <f t="shared" si="63"/>
        <v>0</v>
      </c>
      <c r="AO304">
        <v>50</v>
      </c>
      <c r="AP304" s="5">
        <v>1.6989700043360185</v>
      </c>
      <c r="AQ304">
        <v>10085000</v>
      </c>
      <c r="AT304">
        <v>2230000</v>
      </c>
      <c r="AU304">
        <v>12315000</v>
      </c>
      <c r="AW304">
        <v>73381.600000000006</v>
      </c>
      <c r="AX304">
        <v>73381600000</v>
      </c>
      <c r="CG304" s="13"/>
    </row>
    <row r="305" spans="1:85" x14ac:dyDescent="0.3">
      <c r="A305">
        <v>2012</v>
      </c>
      <c r="B305" t="s">
        <v>304</v>
      </c>
      <c r="C305">
        <v>0</v>
      </c>
      <c r="D305">
        <v>4</v>
      </c>
      <c r="E305">
        <v>8</v>
      </c>
      <c r="L305">
        <v>1</v>
      </c>
      <c r="M305">
        <v>1</v>
      </c>
      <c r="N305">
        <v>0</v>
      </c>
      <c r="O305" s="11">
        <v>14</v>
      </c>
      <c r="P305" s="11">
        <v>8</v>
      </c>
      <c r="Q305" s="12">
        <v>57.14</v>
      </c>
      <c r="R305" s="11">
        <v>1</v>
      </c>
      <c r="S305" s="12">
        <v>7.14</v>
      </c>
      <c r="T305" s="13">
        <v>5</v>
      </c>
      <c r="U305" s="12">
        <v>35.71</v>
      </c>
      <c r="V305" s="11">
        <v>34.81</v>
      </c>
      <c r="W305" s="11">
        <v>14</v>
      </c>
      <c r="X305" s="11">
        <v>8.3800000000000008</v>
      </c>
      <c r="Y305" s="11">
        <v>8.01</v>
      </c>
      <c r="Z305" s="11">
        <v>3.6</v>
      </c>
      <c r="AA305" s="11">
        <v>1504639</v>
      </c>
      <c r="AB305" s="13">
        <v>1504639000000</v>
      </c>
      <c r="AC305" s="5">
        <v>3.6018057930364344</v>
      </c>
      <c r="AD305">
        <v>52.7</v>
      </c>
      <c r="AE305">
        <v>10.84</v>
      </c>
      <c r="AF305">
        <v>20.69</v>
      </c>
      <c r="AG305" s="5">
        <v>34.934387073691866</v>
      </c>
      <c r="AH305">
        <v>0.81242578444006375</v>
      </c>
      <c r="AJ305">
        <v>740866.6</v>
      </c>
      <c r="AK305">
        <v>740866600000</v>
      </c>
      <c r="AL305">
        <f t="shared" si="61"/>
        <v>0</v>
      </c>
      <c r="AM305">
        <f t="shared" si="62"/>
        <v>0</v>
      </c>
      <c r="AN305">
        <f t="shared" si="63"/>
        <v>1</v>
      </c>
      <c r="AO305">
        <v>67</v>
      </c>
      <c r="AP305" s="5">
        <v>1.8260748027008262</v>
      </c>
      <c r="AQ305">
        <v>40136000</v>
      </c>
      <c r="AT305">
        <v>302398000</v>
      </c>
      <c r="AU305">
        <v>342534000</v>
      </c>
      <c r="AW305">
        <v>1911446.6</v>
      </c>
      <c r="AX305">
        <v>1911446600000</v>
      </c>
      <c r="CG305" s="13"/>
    </row>
    <row r="306" spans="1:85" x14ac:dyDescent="0.3">
      <c r="A306">
        <v>2012</v>
      </c>
      <c r="B306" t="s">
        <v>305</v>
      </c>
      <c r="C306">
        <v>0</v>
      </c>
      <c r="D306">
        <v>4</v>
      </c>
      <c r="E306">
        <v>14</v>
      </c>
      <c r="F306">
        <v>83.2</v>
      </c>
      <c r="G306">
        <v>83200000</v>
      </c>
      <c r="H306">
        <v>83.2</v>
      </c>
      <c r="I306">
        <v>83200000</v>
      </c>
      <c r="J306">
        <f>F306-H306</f>
        <v>0</v>
      </c>
      <c r="L306">
        <v>1</v>
      </c>
      <c r="M306">
        <v>1</v>
      </c>
      <c r="N306">
        <v>0</v>
      </c>
      <c r="O306" s="11">
        <v>16</v>
      </c>
      <c r="P306" s="11">
        <v>7</v>
      </c>
      <c r="Q306" s="12">
        <v>43.75</v>
      </c>
      <c r="R306" s="11">
        <v>4</v>
      </c>
      <c r="S306" s="12">
        <v>25</v>
      </c>
      <c r="T306" s="13">
        <v>5</v>
      </c>
      <c r="U306" s="12">
        <v>31.25</v>
      </c>
      <c r="V306" s="11">
        <v>31.81</v>
      </c>
      <c r="W306" s="11">
        <v>16</v>
      </c>
      <c r="X306" s="11">
        <v>6.9</v>
      </c>
      <c r="Y306" s="11">
        <v>3.03</v>
      </c>
      <c r="Z306" s="11">
        <v>1.95</v>
      </c>
      <c r="AA306" s="11">
        <v>617858.4</v>
      </c>
      <c r="AB306" s="13">
        <v>617858400000</v>
      </c>
      <c r="AC306" s="5">
        <v>1.9488416602653778</v>
      </c>
      <c r="AD306">
        <v>5.16</v>
      </c>
      <c r="AE306">
        <v>1.43</v>
      </c>
      <c r="AF306">
        <v>1.79</v>
      </c>
      <c r="AG306" s="5">
        <v>35.988622872661999</v>
      </c>
      <c r="AH306">
        <v>6.1426099028085552E-4</v>
      </c>
      <c r="AJ306">
        <v>239561.65</v>
      </c>
      <c r="AK306">
        <v>239561650000</v>
      </c>
      <c r="AL306">
        <f t="shared" si="61"/>
        <v>0</v>
      </c>
      <c r="AM306">
        <f t="shared" si="62"/>
        <v>0</v>
      </c>
      <c r="AN306">
        <f t="shared" si="63"/>
        <v>1</v>
      </c>
      <c r="AO306">
        <v>93</v>
      </c>
      <c r="AP306" s="5">
        <v>1.968482948553935</v>
      </c>
      <c r="AQ306">
        <v>89314874</v>
      </c>
      <c r="AT306">
        <v>30120000</v>
      </c>
      <c r="AU306">
        <v>119434874</v>
      </c>
      <c r="AW306">
        <v>329376.90000000002</v>
      </c>
      <c r="AX306">
        <v>329376900000</v>
      </c>
      <c r="CG306" s="13"/>
    </row>
    <row r="307" spans="1:85" x14ac:dyDescent="0.3">
      <c r="A307">
        <v>2012</v>
      </c>
      <c r="B307" t="s">
        <v>306</v>
      </c>
      <c r="C307">
        <v>0</v>
      </c>
      <c r="D307">
        <v>5</v>
      </c>
      <c r="E307">
        <v>4</v>
      </c>
      <c r="L307">
        <v>1</v>
      </c>
      <c r="M307">
        <v>1</v>
      </c>
      <c r="N307">
        <v>0</v>
      </c>
      <c r="O307" s="11">
        <v>12</v>
      </c>
      <c r="P307" s="11">
        <v>6</v>
      </c>
      <c r="Q307" s="12">
        <v>50</v>
      </c>
      <c r="R307" s="11">
        <v>2</v>
      </c>
      <c r="S307" s="12">
        <v>16.670000000000002</v>
      </c>
      <c r="T307" s="13">
        <v>4</v>
      </c>
      <c r="U307" s="12">
        <v>33.33</v>
      </c>
      <c r="V307" s="11">
        <v>43.24</v>
      </c>
      <c r="W307" s="11">
        <v>12</v>
      </c>
      <c r="X307" s="11"/>
      <c r="Y307" s="11">
        <v>10.62</v>
      </c>
      <c r="Z307" s="11">
        <v>0.82</v>
      </c>
      <c r="AA307" s="11">
        <v>9465</v>
      </c>
      <c r="AB307" s="13">
        <v>9465000000</v>
      </c>
      <c r="AC307" s="5">
        <v>0.82009649788572048</v>
      </c>
      <c r="AD307">
        <v>14.07</v>
      </c>
      <c r="AE307">
        <v>8.58</v>
      </c>
      <c r="AF307">
        <v>14.07</v>
      </c>
      <c r="AG307" s="5">
        <v>-6.9276986430837821</v>
      </c>
      <c r="AI307">
        <v>3.336524791829866E-2</v>
      </c>
      <c r="AJ307">
        <v>4659.2700000000004</v>
      </c>
      <c r="AK307">
        <v>4659270000</v>
      </c>
      <c r="AL307">
        <f t="shared" si="61"/>
        <v>1</v>
      </c>
      <c r="AM307">
        <f t="shared" si="62"/>
        <v>0</v>
      </c>
      <c r="AN307">
        <f t="shared" si="63"/>
        <v>0</v>
      </c>
      <c r="AO307">
        <v>30</v>
      </c>
      <c r="AP307" s="5">
        <v>1.4771212547196624</v>
      </c>
      <c r="AQ307">
        <v>9000000</v>
      </c>
      <c r="AT307">
        <v>3312000</v>
      </c>
      <c r="AU307">
        <v>12312000</v>
      </c>
      <c r="AW307">
        <v>8769.6</v>
      </c>
      <c r="AX307">
        <v>8769600000</v>
      </c>
      <c r="CG307" s="13"/>
    </row>
    <row r="308" spans="1:85" x14ac:dyDescent="0.3">
      <c r="A308">
        <v>2012</v>
      </c>
      <c r="B308" t="s">
        <v>307</v>
      </c>
      <c r="C308">
        <v>0</v>
      </c>
      <c r="D308">
        <v>4</v>
      </c>
      <c r="E308">
        <v>5</v>
      </c>
      <c r="L308">
        <v>1</v>
      </c>
      <c r="M308">
        <v>1</v>
      </c>
      <c r="N308">
        <v>0</v>
      </c>
      <c r="O308" s="11">
        <v>13</v>
      </c>
      <c r="P308" s="11">
        <v>6</v>
      </c>
      <c r="Q308" s="12">
        <v>46.15</v>
      </c>
      <c r="R308" s="11">
        <v>2</v>
      </c>
      <c r="S308" s="12">
        <v>15.38</v>
      </c>
      <c r="T308" s="13">
        <v>5</v>
      </c>
      <c r="U308" s="12">
        <v>38.46</v>
      </c>
      <c r="V308" s="11">
        <v>31.35</v>
      </c>
      <c r="W308" s="11">
        <v>13</v>
      </c>
      <c r="X308" s="11">
        <v>3.28</v>
      </c>
      <c r="Y308" s="11">
        <v>3.59</v>
      </c>
      <c r="Z308" s="11">
        <v>0.87</v>
      </c>
      <c r="AA308" s="11">
        <v>1498979</v>
      </c>
      <c r="AB308" s="13">
        <v>1498979000000</v>
      </c>
      <c r="AC308" s="5">
        <v>0.87080518940398421</v>
      </c>
      <c r="AD308">
        <v>12.2</v>
      </c>
      <c r="AE308">
        <v>3.51</v>
      </c>
      <c r="AF308">
        <v>4.97</v>
      </c>
      <c r="AG308" s="5">
        <v>12.056301930640348</v>
      </c>
      <c r="AH308">
        <v>0.37211834244330372</v>
      </c>
      <c r="AJ308">
        <v>458170.42</v>
      </c>
      <c r="AK308">
        <v>458170420000</v>
      </c>
      <c r="AL308">
        <f t="shared" si="61"/>
        <v>0</v>
      </c>
      <c r="AM308">
        <f t="shared" si="62"/>
        <v>0</v>
      </c>
      <c r="AN308">
        <f t="shared" si="63"/>
        <v>1</v>
      </c>
      <c r="AO308">
        <v>105</v>
      </c>
      <c r="AP308" s="5">
        <v>2.0211892990699378</v>
      </c>
      <c r="AQ308">
        <v>64225000</v>
      </c>
      <c r="AT308">
        <v>77540000</v>
      </c>
      <c r="AU308">
        <v>141765000</v>
      </c>
      <c r="AW308">
        <v>1388465.9</v>
      </c>
      <c r="AX308">
        <v>1388465900000</v>
      </c>
      <c r="CG308" s="13"/>
    </row>
    <row r="309" spans="1:85" x14ac:dyDescent="0.3">
      <c r="A309">
        <v>2012</v>
      </c>
      <c r="B309" t="s">
        <v>308</v>
      </c>
      <c r="C309">
        <v>1</v>
      </c>
      <c r="F309">
        <v>2.2999999999999998</v>
      </c>
      <c r="G309">
        <v>2300000</v>
      </c>
      <c r="H309">
        <v>1.7</v>
      </c>
      <c r="I309">
        <v>1700000</v>
      </c>
      <c r="J309">
        <f>F309-H309</f>
        <v>0.59999999999999987</v>
      </c>
      <c r="K309">
        <v>599999.99999999988</v>
      </c>
      <c r="M309">
        <v>1</v>
      </c>
      <c r="N309">
        <v>0</v>
      </c>
      <c r="O309" s="11"/>
      <c r="P309" s="11"/>
      <c r="Q309" s="12"/>
      <c r="R309" s="11"/>
      <c r="S309" s="12"/>
      <c r="T309" s="13"/>
      <c r="U309" s="12"/>
      <c r="V309" s="11"/>
      <c r="W309" s="11"/>
      <c r="X309" s="11"/>
      <c r="Y309" s="11">
        <v>-1.77</v>
      </c>
      <c r="Z309" s="11"/>
      <c r="AA309" s="11"/>
      <c r="AB309" s="13"/>
      <c r="AG309" s="5"/>
      <c r="AO309">
        <v>26</v>
      </c>
      <c r="AP309" s="5">
        <v>1.414973347970818</v>
      </c>
      <c r="CG309" s="13"/>
    </row>
    <row r="310" spans="1:85" x14ac:dyDescent="0.3">
      <c r="A310">
        <v>2012</v>
      </c>
      <c r="B310" t="s">
        <v>309</v>
      </c>
      <c r="C310">
        <v>1</v>
      </c>
      <c r="D310">
        <v>6</v>
      </c>
      <c r="E310">
        <v>4</v>
      </c>
      <c r="F310">
        <v>13</v>
      </c>
      <c r="G310">
        <v>13000000</v>
      </c>
      <c r="H310">
        <v>8</v>
      </c>
      <c r="I310">
        <v>8000000</v>
      </c>
      <c r="J310">
        <f>F310-H310</f>
        <v>5</v>
      </c>
      <c r="K310">
        <v>5000000</v>
      </c>
      <c r="L310">
        <v>1</v>
      </c>
      <c r="M310">
        <v>1</v>
      </c>
      <c r="N310">
        <v>0</v>
      </c>
      <c r="O310" s="11">
        <v>14</v>
      </c>
      <c r="P310" s="11">
        <v>7</v>
      </c>
      <c r="Q310" s="12">
        <v>50</v>
      </c>
      <c r="R310" s="11">
        <v>1</v>
      </c>
      <c r="S310" s="12">
        <v>7.14</v>
      </c>
      <c r="T310" s="13">
        <v>6</v>
      </c>
      <c r="U310" s="12">
        <v>42.86</v>
      </c>
      <c r="V310" s="11">
        <v>70.819999999999993</v>
      </c>
      <c r="W310" s="11">
        <v>14</v>
      </c>
      <c r="X310" s="11"/>
      <c r="Y310" s="11">
        <v>10.029999999999999</v>
      </c>
      <c r="Z310" s="11">
        <v>2.44</v>
      </c>
      <c r="AA310" s="11">
        <v>70612</v>
      </c>
      <c r="AB310" s="13">
        <v>70612000000</v>
      </c>
      <c r="AC310" s="5">
        <v>2.4399944659080224</v>
      </c>
      <c r="AD310">
        <v>15.08</v>
      </c>
      <c r="AE310">
        <v>8.52</v>
      </c>
      <c r="AF310">
        <v>11.45</v>
      </c>
      <c r="AG310" s="5">
        <v>6.6354577416911091</v>
      </c>
      <c r="AI310">
        <v>0.15847860538827258</v>
      </c>
      <c r="AJ310">
        <v>91885.92</v>
      </c>
      <c r="AK310">
        <v>91885920000</v>
      </c>
      <c r="AL310">
        <f>IF(AJ310&lt;29957,1,0)</f>
        <v>0</v>
      </c>
      <c r="AM310">
        <f>IF(AND(AJ310&gt;29957,AJ310&lt;96525),1,0)</f>
        <v>1</v>
      </c>
      <c r="AN310">
        <f>IF(AJ310&gt;96525,1,0)</f>
        <v>0</v>
      </c>
      <c r="AO310">
        <v>7</v>
      </c>
      <c r="AP310" s="5">
        <v>0.8450980400142567</v>
      </c>
      <c r="AQ310">
        <v>36000000</v>
      </c>
      <c r="AR310" s="5">
        <v>100</v>
      </c>
      <c r="AT310">
        <v>20250336</v>
      </c>
      <c r="AU310">
        <v>56250336</v>
      </c>
      <c r="AV310">
        <v>23.22</v>
      </c>
      <c r="AW310">
        <v>68731</v>
      </c>
      <c r="AX310">
        <v>68731000000</v>
      </c>
      <c r="CG310" s="13"/>
    </row>
    <row r="311" spans="1:85" x14ac:dyDescent="0.3">
      <c r="A311">
        <v>2012</v>
      </c>
      <c r="B311" t="s">
        <v>310</v>
      </c>
      <c r="C311">
        <v>1</v>
      </c>
      <c r="D311">
        <v>5</v>
      </c>
      <c r="E311">
        <v>4</v>
      </c>
      <c r="F311">
        <v>0.1</v>
      </c>
      <c r="G311">
        <v>100000</v>
      </c>
      <c r="H311">
        <v>0.1</v>
      </c>
      <c r="I311">
        <v>100000</v>
      </c>
      <c r="J311">
        <f>F311-H311</f>
        <v>0</v>
      </c>
      <c r="L311">
        <v>1</v>
      </c>
      <c r="M311">
        <v>0</v>
      </c>
      <c r="N311">
        <v>1</v>
      </c>
      <c r="O311" s="11">
        <v>11</v>
      </c>
      <c r="P311" s="11">
        <v>6</v>
      </c>
      <c r="Q311" s="12">
        <v>54.55</v>
      </c>
      <c r="R311" s="11">
        <v>3</v>
      </c>
      <c r="S311" s="12">
        <v>27.27</v>
      </c>
      <c r="T311" s="13">
        <v>2</v>
      </c>
      <c r="U311" s="12">
        <v>18.18</v>
      </c>
      <c r="V311" s="11">
        <v>63.25</v>
      </c>
      <c r="W311" s="11">
        <v>11</v>
      </c>
      <c r="X311" s="11">
        <v>0.64</v>
      </c>
      <c r="Y311" s="11">
        <v>10.97</v>
      </c>
      <c r="Z311" s="11">
        <v>2.25</v>
      </c>
      <c r="AA311" s="11">
        <v>10683.5</v>
      </c>
      <c r="AB311" s="13">
        <v>10683500000</v>
      </c>
      <c r="AC311" s="5">
        <v>2.2528915246937031</v>
      </c>
      <c r="AD311">
        <v>20.010000000000002</v>
      </c>
      <c r="AE311">
        <v>9.58</v>
      </c>
      <c r="AF311">
        <v>16.920000000000002</v>
      </c>
      <c r="AG311" s="5">
        <v>-17.167732837376597</v>
      </c>
      <c r="AH311">
        <v>0.33309482099237581</v>
      </c>
      <c r="AJ311">
        <v>10994.41</v>
      </c>
      <c r="AK311">
        <v>10994410000</v>
      </c>
      <c r="AL311">
        <f>IF(AJ311&lt;29957,1,0)</f>
        <v>1</v>
      </c>
      <c r="AM311">
        <f>IF(AND(AJ311&gt;29957,AJ311&lt;96525),1,0)</f>
        <v>0</v>
      </c>
      <c r="AN311">
        <f>IF(AJ311&gt;96525,1,0)</f>
        <v>0</v>
      </c>
      <c r="AO311">
        <v>14</v>
      </c>
      <c r="AP311" s="5">
        <v>1.1461280356782377</v>
      </c>
      <c r="AQ311">
        <v>47438363</v>
      </c>
      <c r="AS311">
        <v>5891338</v>
      </c>
      <c r="AT311">
        <v>1296776</v>
      </c>
      <c r="AU311">
        <v>48735139</v>
      </c>
      <c r="CG311" s="13"/>
    </row>
    <row r="312" spans="1:85" x14ac:dyDescent="0.3">
      <c r="A312">
        <v>2012</v>
      </c>
      <c r="B312" t="s">
        <v>311</v>
      </c>
      <c r="C312">
        <v>0</v>
      </c>
      <c r="D312">
        <v>4</v>
      </c>
      <c r="E312">
        <v>5</v>
      </c>
      <c r="L312">
        <v>1</v>
      </c>
      <c r="M312">
        <v>0</v>
      </c>
      <c r="N312">
        <v>0</v>
      </c>
      <c r="O312" s="11">
        <v>10</v>
      </c>
      <c r="P312" s="11">
        <v>5</v>
      </c>
      <c r="Q312" s="12">
        <v>50</v>
      </c>
      <c r="R312" s="11">
        <v>1</v>
      </c>
      <c r="S312" s="12">
        <v>10</v>
      </c>
      <c r="T312" s="13">
        <v>4</v>
      </c>
      <c r="U312" s="12">
        <v>40</v>
      </c>
      <c r="V312" s="11">
        <v>61.98</v>
      </c>
      <c r="W312" s="11">
        <v>10</v>
      </c>
      <c r="X312" s="11"/>
      <c r="Y312" s="11">
        <v>6.1</v>
      </c>
      <c r="Z312" s="11">
        <v>3.53</v>
      </c>
      <c r="AA312" s="11">
        <v>48081.4</v>
      </c>
      <c r="AB312" s="13">
        <v>48081400000</v>
      </c>
      <c r="AC312" s="5">
        <v>3.5266873333106301</v>
      </c>
      <c r="AD312">
        <v>25.2</v>
      </c>
      <c r="AE312">
        <v>8.68</v>
      </c>
      <c r="AF312">
        <v>22.2</v>
      </c>
      <c r="AG312" s="5">
        <v>17.567489482582193</v>
      </c>
      <c r="AH312">
        <v>2.4257260134540597E-2</v>
      </c>
      <c r="AI312">
        <v>3.0916115857747815E-2</v>
      </c>
      <c r="AJ312">
        <v>55348.1</v>
      </c>
      <c r="AK312">
        <v>55348100000</v>
      </c>
      <c r="AL312">
        <f>IF(AJ312&lt;29957,1,0)</f>
        <v>0</v>
      </c>
      <c r="AM312">
        <f>IF(AND(AJ312&gt;29957,AJ312&lt;96525),1,0)</f>
        <v>1</v>
      </c>
      <c r="AN312">
        <f>IF(AJ312&gt;96525,1,0)</f>
        <v>0</v>
      </c>
      <c r="AO312">
        <v>32</v>
      </c>
      <c r="AP312" s="5">
        <v>1.5051499783199058</v>
      </c>
      <c r="AQ312">
        <v>22459391</v>
      </c>
      <c r="AT312">
        <v>11779100</v>
      </c>
      <c r="AU312">
        <v>34238491</v>
      </c>
      <c r="AW312">
        <v>56910</v>
      </c>
      <c r="AX312">
        <v>56910000000</v>
      </c>
      <c r="CG312" s="13"/>
    </row>
    <row r="313" spans="1:85" x14ac:dyDescent="0.3">
      <c r="A313">
        <v>2012</v>
      </c>
      <c r="B313" t="s">
        <v>312</v>
      </c>
      <c r="C313">
        <v>1</v>
      </c>
      <c r="D313">
        <v>11</v>
      </c>
      <c r="E313">
        <v>4</v>
      </c>
      <c r="M313">
        <v>0</v>
      </c>
      <c r="N313">
        <v>0</v>
      </c>
      <c r="O313" s="11">
        <v>9</v>
      </c>
      <c r="P313" s="11">
        <v>4</v>
      </c>
      <c r="Q313" s="12">
        <v>44.44</v>
      </c>
      <c r="R313" s="11">
        <v>3</v>
      </c>
      <c r="S313" s="12">
        <v>33.33</v>
      </c>
      <c r="T313" s="13">
        <v>2</v>
      </c>
      <c r="U313" s="12">
        <v>22.22</v>
      </c>
      <c r="V313" s="11">
        <v>77.11</v>
      </c>
      <c r="W313" s="11">
        <v>9</v>
      </c>
      <c r="X313" s="11">
        <v>100</v>
      </c>
      <c r="Y313" s="11">
        <v>9.5</v>
      </c>
      <c r="Z313" s="11">
        <v>3.68</v>
      </c>
      <c r="AA313" s="11">
        <v>9486.1</v>
      </c>
      <c r="AB313" s="13">
        <v>9486100000</v>
      </c>
      <c r="AC313" s="5">
        <v>3.6766461341290202</v>
      </c>
      <c r="AD313">
        <v>10.17</v>
      </c>
      <c r="AE313">
        <v>4.25</v>
      </c>
      <c r="AF313">
        <v>6.04</v>
      </c>
      <c r="AG313" s="5">
        <v>20.207416719044627</v>
      </c>
      <c r="AI313">
        <v>5.2209150326797387</v>
      </c>
      <c r="AJ313">
        <v>13017.25</v>
      </c>
      <c r="AK313">
        <v>13017250000</v>
      </c>
      <c r="AL313">
        <f>IF(AJ313&lt;29957,1,0)</f>
        <v>1</v>
      </c>
      <c r="AM313">
        <f>IF(AND(AJ313&gt;29957,AJ313&lt;96525),1,0)</f>
        <v>0</v>
      </c>
      <c r="AN313">
        <f>IF(AJ313&gt;96525,1,0)</f>
        <v>0</v>
      </c>
      <c r="AO313">
        <v>34</v>
      </c>
      <c r="AP313" s="5">
        <v>1.5314789170422551</v>
      </c>
      <c r="AW313">
        <v>4167.3</v>
      </c>
      <c r="AX313">
        <v>4167300000</v>
      </c>
      <c r="CG313" s="13"/>
    </row>
    <row r="314" spans="1:85" x14ac:dyDescent="0.3">
      <c r="A314">
        <v>2012</v>
      </c>
      <c r="B314" t="s">
        <v>313</v>
      </c>
      <c r="C314">
        <v>1</v>
      </c>
      <c r="M314">
        <v>0</v>
      </c>
      <c r="N314">
        <v>0</v>
      </c>
      <c r="O314" s="11"/>
      <c r="P314" s="11"/>
      <c r="Q314" s="12"/>
      <c r="R314" s="11"/>
      <c r="S314" s="12"/>
      <c r="T314" s="13"/>
      <c r="U314" s="12"/>
      <c r="V314" s="11"/>
      <c r="W314" s="11"/>
      <c r="X314" s="11"/>
      <c r="Y314" s="11"/>
      <c r="Z314" s="11"/>
      <c r="AA314" s="11"/>
      <c r="AB314" s="13"/>
      <c r="AG314" s="5"/>
      <c r="AO314">
        <v>12</v>
      </c>
      <c r="AP314" s="5">
        <v>1.0791812460476247</v>
      </c>
      <c r="CG314" s="13"/>
    </row>
    <row r="315" spans="1:85" x14ac:dyDescent="0.3">
      <c r="A315">
        <v>2012</v>
      </c>
      <c r="B315" t="s">
        <v>314</v>
      </c>
      <c r="C315">
        <v>1</v>
      </c>
      <c r="D315">
        <v>3</v>
      </c>
      <c r="E315">
        <v>4</v>
      </c>
      <c r="F315">
        <v>3.7</v>
      </c>
      <c r="G315">
        <v>3700000</v>
      </c>
      <c r="H315">
        <v>3.7</v>
      </c>
      <c r="I315">
        <v>3700000</v>
      </c>
      <c r="J315">
        <f t="shared" ref="J315:J321" si="64">F315-H315</f>
        <v>0</v>
      </c>
      <c r="L315">
        <v>0</v>
      </c>
      <c r="M315">
        <v>0</v>
      </c>
      <c r="N315">
        <v>0</v>
      </c>
      <c r="O315" s="11">
        <v>10</v>
      </c>
      <c r="P315" s="11">
        <v>5</v>
      </c>
      <c r="Q315" s="12">
        <v>50</v>
      </c>
      <c r="R315" s="11">
        <v>4</v>
      </c>
      <c r="S315" s="12">
        <v>40</v>
      </c>
      <c r="T315" s="13">
        <v>1</v>
      </c>
      <c r="U315" s="12">
        <v>10</v>
      </c>
      <c r="V315" s="11">
        <v>61.84</v>
      </c>
      <c r="W315" s="11">
        <v>10</v>
      </c>
      <c r="X315" s="11">
        <v>21.17</v>
      </c>
      <c r="Y315" s="11">
        <v>5.47</v>
      </c>
      <c r="Z315" s="11">
        <v>1.88</v>
      </c>
      <c r="AA315" s="11">
        <v>19118.3</v>
      </c>
      <c r="AB315" s="13">
        <v>19118300000</v>
      </c>
      <c r="AC315" s="5">
        <v>1.8783685406329138</v>
      </c>
      <c r="AD315">
        <v>12.17</v>
      </c>
      <c r="AE315">
        <v>5.24</v>
      </c>
      <c r="AF315">
        <v>6.33</v>
      </c>
      <c r="AG315" s="5">
        <v>19.626797409534962</v>
      </c>
      <c r="AH315">
        <v>8.6251192835645599E-2</v>
      </c>
      <c r="AI315">
        <v>0.13029435513469867</v>
      </c>
      <c r="AJ315">
        <v>11714.06</v>
      </c>
      <c r="AK315">
        <v>11714060000</v>
      </c>
      <c r="AL315">
        <f t="shared" ref="AL315:AL321" si="65">IF(AJ315&lt;29957,1,0)</f>
        <v>1</v>
      </c>
      <c r="AM315">
        <f t="shared" ref="AM315:AM321" si="66">IF(AND(AJ315&gt;29957,AJ315&lt;96525),1,0)</f>
        <v>0</v>
      </c>
      <c r="AN315">
        <f t="shared" ref="AN315:AN321" si="67">IF(AJ315&gt;96525,1,0)</f>
        <v>0</v>
      </c>
      <c r="AO315">
        <v>23</v>
      </c>
      <c r="AP315" s="5">
        <v>1.3617278360175928</v>
      </c>
      <c r="AQ315">
        <v>11876000</v>
      </c>
      <c r="AT315">
        <v>210000</v>
      </c>
      <c r="AU315">
        <v>12086000</v>
      </c>
      <c r="AW315">
        <v>19563.5</v>
      </c>
      <c r="AX315">
        <v>19563500000</v>
      </c>
      <c r="CG315" s="13"/>
    </row>
    <row r="316" spans="1:85" x14ac:dyDescent="0.3">
      <c r="A316">
        <v>2012</v>
      </c>
      <c r="B316" t="s">
        <v>315</v>
      </c>
      <c r="C316">
        <v>0</v>
      </c>
      <c r="D316">
        <v>5</v>
      </c>
      <c r="E316">
        <v>5</v>
      </c>
      <c r="F316">
        <v>5.4</v>
      </c>
      <c r="G316">
        <v>5400000</v>
      </c>
      <c r="H316">
        <v>4.3</v>
      </c>
      <c r="I316">
        <v>4300000</v>
      </c>
      <c r="J316">
        <f t="shared" si="64"/>
        <v>1.1000000000000005</v>
      </c>
      <c r="K316">
        <v>1100000.0000000005</v>
      </c>
      <c r="L316">
        <v>1</v>
      </c>
      <c r="M316">
        <v>0</v>
      </c>
      <c r="N316">
        <v>0</v>
      </c>
      <c r="O316" s="11">
        <v>8</v>
      </c>
      <c r="P316" s="11">
        <v>3</v>
      </c>
      <c r="Q316" s="12">
        <v>37.5</v>
      </c>
      <c r="R316" s="11">
        <v>1</v>
      </c>
      <c r="S316" s="12">
        <v>12.5</v>
      </c>
      <c r="T316" s="13">
        <v>4</v>
      </c>
      <c r="U316" s="12">
        <v>50</v>
      </c>
      <c r="V316" s="11">
        <v>80.02</v>
      </c>
      <c r="W316" s="11">
        <v>8</v>
      </c>
      <c r="X316" s="11"/>
      <c r="Y316" s="11">
        <v>8.6999999999999993</v>
      </c>
      <c r="Z316" s="11">
        <v>3.67</v>
      </c>
      <c r="AA316" s="11">
        <v>6558</v>
      </c>
      <c r="AB316" s="13">
        <v>6558000000</v>
      </c>
      <c r="AC316" s="5">
        <v>3.6671126300484449</v>
      </c>
      <c r="AD316">
        <v>22.82</v>
      </c>
      <c r="AE316">
        <v>12.06</v>
      </c>
      <c r="AF316">
        <v>22.35</v>
      </c>
      <c r="AG316" s="5">
        <v>76.572767157008698</v>
      </c>
      <c r="AJ316">
        <v>13957.93</v>
      </c>
      <c r="AK316">
        <v>13957930000</v>
      </c>
      <c r="AL316">
        <f t="shared" si="65"/>
        <v>1</v>
      </c>
      <c r="AM316">
        <f t="shared" si="66"/>
        <v>0</v>
      </c>
      <c r="AN316">
        <f t="shared" si="67"/>
        <v>0</v>
      </c>
      <c r="AO316">
        <v>25</v>
      </c>
      <c r="AP316" s="5">
        <v>1.3979400086720375</v>
      </c>
      <c r="AQ316">
        <v>24270432</v>
      </c>
      <c r="AT316">
        <v>335000</v>
      </c>
      <c r="AU316">
        <v>24605432</v>
      </c>
      <c r="AV316">
        <v>80.02</v>
      </c>
      <c r="CG316" s="13"/>
    </row>
    <row r="317" spans="1:85" x14ac:dyDescent="0.3">
      <c r="A317">
        <v>2012</v>
      </c>
      <c r="B317" t="s">
        <v>316</v>
      </c>
      <c r="C317">
        <v>0</v>
      </c>
      <c r="D317">
        <v>6</v>
      </c>
      <c r="E317">
        <v>4</v>
      </c>
      <c r="F317">
        <v>19.899999999999999</v>
      </c>
      <c r="G317">
        <v>19900000</v>
      </c>
      <c r="H317">
        <v>11.9</v>
      </c>
      <c r="I317">
        <v>11900000</v>
      </c>
      <c r="J317">
        <f t="shared" si="64"/>
        <v>7.9999999999999982</v>
      </c>
      <c r="K317">
        <v>7999999.9999999981</v>
      </c>
      <c r="L317">
        <v>1</v>
      </c>
      <c r="M317">
        <v>1</v>
      </c>
      <c r="N317">
        <v>0</v>
      </c>
      <c r="O317" s="11">
        <v>15</v>
      </c>
      <c r="P317" s="11">
        <v>6</v>
      </c>
      <c r="Q317" s="12">
        <v>40</v>
      </c>
      <c r="R317" s="11">
        <v>1</v>
      </c>
      <c r="S317" s="12">
        <v>6.67</v>
      </c>
      <c r="T317" s="13">
        <v>8</v>
      </c>
      <c r="U317" s="12">
        <v>53.33</v>
      </c>
      <c r="V317" s="11">
        <v>53.4</v>
      </c>
      <c r="W317" s="11">
        <v>15</v>
      </c>
      <c r="X317" s="11"/>
      <c r="Y317" s="11">
        <v>6.62</v>
      </c>
      <c r="Z317" s="11">
        <v>13.7</v>
      </c>
      <c r="AA317" s="11">
        <v>47360.9</v>
      </c>
      <c r="AB317" s="13">
        <v>47360900000</v>
      </c>
      <c r="AC317" s="5">
        <v>13.702038580807947</v>
      </c>
      <c r="AD317">
        <v>48.17</v>
      </c>
      <c r="AE317">
        <v>14.11</v>
      </c>
      <c r="AF317">
        <v>46.69</v>
      </c>
      <c r="AG317" s="5">
        <v>36.417546438594158</v>
      </c>
      <c r="AH317">
        <v>3.6735443580481232E-2</v>
      </c>
      <c r="AI317">
        <v>4.2459493607476215</v>
      </c>
      <c r="AJ317">
        <v>202903.53</v>
      </c>
      <c r="AK317">
        <v>202903530000</v>
      </c>
      <c r="AL317">
        <f t="shared" si="65"/>
        <v>0</v>
      </c>
      <c r="AM317">
        <f t="shared" si="66"/>
        <v>0</v>
      </c>
      <c r="AN317">
        <f t="shared" si="67"/>
        <v>1</v>
      </c>
      <c r="AO317">
        <v>28</v>
      </c>
      <c r="AP317" s="5">
        <v>1.447158031342219</v>
      </c>
      <c r="AQ317">
        <v>12618190</v>
      </c>
      <c r="AT317">
        <v>30512500</v>
      </c>
      <c r="AU317">
        <v>43130690</v>
      </c>
      <c r="AW317">
        <v>102179.9</v>
      </c>
      <c r="AX317">
        <v>102179900000</v>
      </c>
      <c r="CG317" s="13"/>
    </row>
    <row r="318" spans="1:85" x14ac:dyDescent="0.3">
      <c r="A318">
        <v>2012</v>
      </c>
      <c r="B318" t="s">
        <v>317</v>
      </c>
      <c r="C318">
        <v>0</v>
      </c>
      <c r="D318">
        <v>3</v>
      </c>
      <c r="E318">
        <v>4</v>
      </c>
      <c r="F318">
        <v>18.399999999999999</v>
      </c>
      <c r="G318">
        <v>18400000</v>
      </c>
      <c r="H318">
        <v>16.2</v>
      </c>
      <c r="I318">
        <v>16200000</v>
      </c>
      <c r="J318">
        <f t="shared" si="64"/>
        <v>2.1999999999999993</v>
      </c>
      <c r="K318">
        <v>2199999.9999999991</v>
      </c>
      <c r="L318">
        <v>1</v>
      </c>
      <c r="M318">
        <v>1</v>
      </c>
      <c r="N318">
        <v>0</v>
      </c>
      <c r="O318" s="11">
        <v>11</v>
      </c>
      <c r="P318" s="11">
        <v>6</v>
      </c>
      <c r="Q318" s="12">
        <v>54.55</v>
      </c>
      <c r="R318" s="11">
        <v>3</v>
      </c>
      <c r="S318" s="12">
        <v>27.27</v>
      </c>
      <c r="T318" s="13">
        <v>2</v>
      </c>
      <c r="U318" s="12">
        <v>18.18</v>
      </c>
      <c r="V318" s="11">
        <v>71.510000000000005</v>
      </c>
      <c r="W318" s="11">
        <v>11</v>
      </c>
      <c r="X318" s="11"/>
      <c r="Y318" s="11">
        <v>12.83</v>
      </c>
      <c r="Z318" s="11">
        <v>4.03</v>
      </c>
      <c r="AA318" s="11">
        <v>30596.6</v>
      </c>
      <c r="AB318" s="13">
        <v>30596600000</v>
      </c>
      <c r="AC318" s="5">
        <v>4.0291352454374927</v>
      </c>
      <c r="AD318">
        <v>31.72</v>
      </c>
      <c r="AE318">
        <v>12.51</v>
      </c>
      <c r="AF318">
        <v>20.72</v>
      </c>
      <c r="AG318" s="5">
        <v>22.700880484857308</v>
      </c>
      <c r="AH318">
        <v>4.9405343760182472</v>
      </c>
      <c r="AJ318">
        <v>53355.92</v>
      </c>
      <c r="AK318">
        <v>53355920000</v>
      </c>
      <c r="AL318">
        <f t="shared" si="65"/>
        <v>0</v>
      </c>
      <c r="AM318">
        <f t="shared" si="66"/>
        <v>1</v>
      </c>
      <c r="AN318">
        <f t="shared" si="67"/>
        <v>0</v>
      </c>
      <c r="AO318">
        <v>40</v>
      </c>
      <c r="AP318" s="5">
        <v>1.6020599913279623</v>
      </c>
      <c r="AQ318">
        <v>73705000</v>
      </c>
      <c r="AR318" s="5">
        <v>4.9000000000000004</v>
      </c>
      <c r="AT318">
        <v>33593000</v>
      </c>
      <c r="AU318">
        <v>107298000</v>
      </c>
      <c r="AW318">
        <v>32062</v>
      </c>
      <c r="AX318">
        <v>32062000000</v>
      </c>
      <c r="CG318" s="13"/>
    </row>
    <row r="319" spans="1:85" x14ac:dyDescent="0.3">
      <c r="A319">
        <v>2012</v>
      </c>
      <c r="B319" t="s">
        <v>318</v>
      </c>
      <c r="C319">
        <v>0</v>
      </c>
      <c r="D319">
        <v>4</v>
      </c>
      <c r="E319">
        <v>4</v>
      </c>
      <c r="F319">
        <v>7.4</v>
      </c>
      <c r="G319">
        <v>7400000</v>
      </c>
      <c r="H319">
        <v>5.9</v>
      </c>
      <c r="I319">
        <v>5900000</v>
      </c>
      <c r="J319">
        <f t="shared" si="64"/>
        <v>1.5</v>
      </c>
      <c r="K319">
        <v>1500000</v>
      </c>
      <c r="L319">
        <v>1</v>
      </c>
      <c r="M319">
        <v>1</v>
      </c>
      <c r="N319">
        <v>0</v>
      </c>
      <c r="O319" s="11">
        <v>14</v>
      </c>
      <c r="P319" s="11">
        <v>7</v>
      </c>
      <c r="Q319" s="12">
        <v>50</v>
      </c>
      <c r="R319" s="11">
        <v>5</v>
      </c>
      <c r="S319" s="12">
        <v>35.71</v>
      </c>
      <c r="T319" s="13">
        <v>2</v>
      </c>
      <c r="U319" s="12">
        <v>14.29</v>
      </c>
      <c r="V319" s="11">
        <v>52.8</v>
      </c>
      <c r="W319" s="11">
        <v>14</v>
      </c>
      <c r="X319" s="11">
        <v>1.67</v>
      </c>
      <c r="Y319" s="11">
        <v>15.26</v>
      </c>
      <c r="Z319" s="11">
        <v>1.69</v>
      </c>
      <c r="AA319" s="11">
        <v>140944.79999999999</v>
      </c>
      <c r="AB319" s="13">
        <v>140944800000</v>
      </c>
      <c r="AC319" s="5">
        <v>1.6902648137761616</v>
      </c>
      <c r="AD319">
        <v>23.07</v>
      </c>
      <c r="AE319">
        <v>9.81</v>
      </c>
      <c r="AF319">
        <v>12.5</v>
      </c>
      <c r="AG319" s="5">
        <v>14.587061398205691</v>
      </c>
      <c r="AJ319">
        <v>95316.45</v>
      </c>
      <c r="AK319">
        <v>95316450000</v>
      </c>
      <c r="AL319">
        <f t="shared" si="65"/>
        <v>0</v>
      </c>
      <c r="AM319">
        <f t="shared" si="66"/>
        <v>1</v>
      </c>
      <c r="AN319">
        <f t="shared" si="67"/>
        <v>0</v>
      </c>
      <c r="AO319">
        <v>8</v>
      </c>
      <c r="AP319" s="5">
        <v>0.90308998699194343</v>
      </c>
      <c r="AQ319">
        <v>375705000</v>
      </c>
      <c r="AT319">
        <v>5489000</v>
      </c>
      <c r="AU319">
        <v>381194000</v>
      </c>
      <c r="AW319">
        <v>80883.5</v>
      </c>
      <c r="AX319">
        <v>80883500000</v>
      </c>
      <c r="CG319" s="13"/>
    </row>
    <row r="320" spans="1:85" x14ac:dyDescent="0.3">
      <c r="A320">
        <v>2012</v>
      </c>
      <c r="B320" t="s">
        <v>319</v>
      </c>
      <c r="C320">
        <v>1</v>
      </c>
      <c r="D320">
        <v>4</v>
      </c>
      <c r="E320">
        <v>7</v>
      </c>
      <c r="F320">
        <v>6.2</v>
      </c>
      <c r="G320">
        <v>6200000</v>
      </c>
      <c r="H320">
        <v>3.3</v>
      </c>
      <c r="I320">
        <v>3300000</v>
      </c>
      <c r="J320">
        <f t="shared" si="64"/>
        <v>2.9000000000000004</v>
      </c>
      <c r="K320">
        <v>2900000.0000000005</v>
      </c>
      <c r="L320">
        <v>1</v>
      </c>
      <c r="M320">
        <v>0</v>
      </c>
      <c r="N320">
        <v>0</v>
      </c>
      <c r="O320" s="11">
        <v>9</v>
      </c>
      <c r="P320" s="11">
        <v>5</v>
      </c>
      <c r="Q320" s="12">
        <v>55.56</v>
      </c>
      <c r="R320" s="11">
        <v>0</v>
      </c>
      <c r="S320" s="12">
        <v>0</v>
      </c>
      <c r="T320" s="13">
        <v>4</v>
      </c>
      <c r="U320" s="12">
        <v>44.44</v>
      </c>
      <c r="V320" s="11">
        <v>28.6</v>
      </c>
      <c r="W320" s="11">
        <v>9</v>
      </c>
      <c r="X320" s="11">
        <v>0</v>
      </c>
      <c r="Y320" s="11">
        <v>-3.55</v>
      </c>
      <c r="Z320" s="11">
        <v>1.63</v>
      </c>
      <c r="AA320" s="11">
        <v>20368.099999999999</v>
      </c>
      <c r="AB320" s="13">
        <v>20368100000</v>
      </c>
      <c r="AC320" s="5">
        <v>1.6328753739119857</v>
      </c>
      <c r="AD320">
        <v>-6.6</v>
      </c>
      <c r="AE320">
        <v>-3.7</v>
      </c>
      <c r="AF320">
        <v>-5.1100000000000003</v>
      </c>
      <c r="AG320" s="5">
        <v>21.213260358460388</v>
      </c>
      <c r="AI320">
        <v>3.7452100734323999</v>
      </c>
      <c r="AJ320">
        <v>25940.18</v>
      </c>
      <c r="AK320">
        <v>25940180000</v>
      </c>
      <c r="AL320">
        <f t="shared" si="65"/>
        <v>1</v>
      </c>
      <c r="AM320">
        <f t="shared" si="66"/>
        <v>0</v>
      </c>
      <c r="AN320">
        <f t="shared" si="67"/>
        <v>0</v>
      </c>
      <c r="AO320">
        <v>60</v>
      </c>
      <c r="AP320" s="5">
        <v>1.7781512503836434</v>
      </c>
      <c r="AT320">
        <v>6342000</v>
      </c>
      <c r="AU320">
        <v>6342000</v>
      </c>
      <c r="AW320">
        <v>21930.400000000001</v>
      </c>
      <c r="AX320">
        <v>21930400000</v>
      </c>
      <c r="CG320" s="13"/>
    </row>
    <row r="321" spans="1:85" x14ac:dyDescent="0.3">
      <c r="A321">
        <v>2012</v>
      </c>
      <c r="B321" t="s">
        <v>320</v>
      </c>
      <c r="C321">
        <v>0</v>
      </c>
      <c r="D321">
        <v>4</v>
      </c>
      <c r="E321">
        <v>4</v>
      </c>
      <c r="F321">
        <v>8</v>
      </c>
      <c r="G321">
        <v>8000000</v>
      </c>
      <c r="H321">
        <v>6.9</v>
      </c>
      <c r="I321">
        <v>6900000</v>
      </c>
      <c r="J321">
        <f t="shared" si="64"/>
        <v>1.0999999999999996</v>
      </c>
      <c r="K321">
        <v>1099999.9999999995</v>
      </c>
      <c r="L321">
        <v>0</v>
      </c>
      <c r="M321">
        <v>1</v>
      </c>
      <c r="N321">
        <v>0</v>
      </c>
      <c r="O321" s="11">
        <v>12</v>
      </c>
      <c r="P321" s="11">
        <v>4</v>
      </c>
      <c r="Q321" s="12">
        <v>33.33</v>
      </c>
      <c r="R321" s="11">
        <v>3</v>
      </c>
      <c r="S321" s="12">
        <v>25</v>
      </c>
      <c r="T321" s="13">
        <v>5</v>
      </c>
      <c r="U321" s="12">
        <v>41.67</v>
      </c>
      <c r="V321" s="11">
        <v>54.11</v>
      </c>
      <c r="W321" s="11">
        <v>12</v>
      </c>
      <c r="X321" s="11">
        <v>0</v>
      </c>
      <c r="Y321" s="11">
        <v>-1.47</v>
      </c>
      <c r="Z321" s="11">
        <v>0.55000000000000004</v>
      </c>
      <c r="AA321" s="11">
        <v>34277.699999999997</v>
      </c>
      <c r="AB321" s="13">
        <v>34277699999.999996</v>
      </c>
      <c r="AC321" s="5">
        <v>0.55412388763511511</v>
      </c>
      <c r="AG321" s="5">
        <v>9.0460862858671796</v>
      </c>
      <c r="AJ321">
        <v>3287.75</v>
      </c>
      <c r="AK321">
        <v>3287750000</v>
      </c>
      <c r="AL321">
        <f t="shared" si="65"/>
        <v>1</v>
      </c>
      <c r="AM321">
        <f t="shared" si="66"/>
        <v>0</v>
      </c>
      <c r="AN321">
        <f t="shared" si="67"/>
        <v>0</v>
      </c>
      <c r="AO321">
        <v>22</v>
      </c>
      <c r="AP321" s="5">
        <v>1.3424226808222062</v>
      </c>
      <c r="AQ321">
        <v>10853657</v>
      </c>
      <c r="AT321">
        <v>25040000</v>
      </c>
      <c r="AU321">
        <v>35893657</v>
      </c>
      <c r="AW321">
        <v>33777.5</v>
      </c>
      <c r="AX321">
        <v>33777500000</v>
      </c>
      <c r="CG321" s="13"/>
    </row>
    <row r="322" spans="1:85" x14ac:dyDescent="0.3">
      <c r="A322">
        <v>2012</v>
      </c>
      <c r="B322" t="s">
        <v>321</v>
      </c>
      <c r="C322">
        <v>0</v>
      </c>
      <c r="M322">
        <v>0</v>
      </c>
      <c r="N322">
        <v>0</v>
      </c>
      <c r="O322" s="11"/>
      <c r="P322" s="11"/>
      <c r="Q322" s="12"/>
      <c r="R322" s="11"/>
      <c r="S322" s="12"/>
      <c r="T322" s="13"/>
      <c r="U322" s="12"/>
      <c r="V322" s="11"/>
      <c r="W322" s="11"/>
      <c r="X322" s="11"/>
      <c r="Y322" s="11"/>
      <c r="Z322" s="11"/>
      <c r="AA322" s="11"/>
      <c r="AB322" s="13"/>
      <c r="AG322" s="5"/>
      <c r="AO322">
        <v>4</v>
      </c>
      <c r="AP322" s="5">
        <v>0.60205999132796229</v>
      </c>
      <c r="CG322" s="13"/>
    </row>
    <row r="323" spans="1:85" x14ac:dyDescent="0.3">
      <c r="A323">
        <v>2012</v>
      </c>
      <c r="B323" t="s">
        <v>322</v>
      </c>
      <c r="C323">
        <v>1</v>
      </c>
      <c r="D323">
        <v>3</v>
      </c>
      <c r="F323">
        <v>9.9</v>
      </c>
      <c r="G323">
        <v>9900000</v>
      </c>
      <c r="H323">
        <v>7.3</v>
      </c>
      <c r="I323">
        <v>7300000</v>
      </c>
      <c r="J323">
        <f>F323-H323</f>
        <v>2.6000000000000005</v>
      </c>
      <c r="K323">
        <v>2600000.0000000005</v>
      </c>
      <c r="L323">
        <v>0</v>
      </c>
      <c r="M323">
        <v>1</v>
      </c>
      <c r="N323">
        <v>0</v>
      </c>
      <c r="O323" s="11">
        <v>6</v>
      </c>
      <c r="P323" s="11">
        <v>3</v>
      </c>
      <c r="Q323" s="12">
        <v>50</v>
      </c>
      <c r="R323" s="11">
        <v>0</v>
      </c>
      <c r="S323" s="12">
        <v>0</v>
      </c>
      <c r="T323" s="13">
        <v>3</v>
      </c>
      <c r="U323" s="12">
        <v>50</v>
      </c>
      <c r="V323" s="11">
        <v>59.76</v>
      </c>
      <c r="W323" s="11">
        <v>6</v>
      </c>
      <c r="X323" s="11">
        <v>67.09</v>
      </c>
      <c r="Y323" s="11">
        <v>-9.52</v>
      </c>
      <c r="Z323" s="11">
        <v>1.36</v>
      </c>
      <c r="AA323" s="11">
        <v>21256.6</v>
      </c>
      <c r="AB323" s="13">
        <v>21256600000</v>
      </c>
      <c r="AC323" s="5">
        <v>1.3631871499726504</v>
      </c>
      <c r="AD323">
        <v>-20.98</v>
      </c>
      <c r="AE323">
        <v>-7.74</v>
      </c>
      <c r="AF323">
        <v>-9.7899999999999991</v>
      </c>
      <c r="AG323" s="5">
        <v>72.11566979733071</v>
      </c>
      <c r="AJ323">
        <v>9975.36</v>
      </c>
      <c r="AK323">
        <v>9975360000</v>
      </c>
      <c r="AL323">
        <f t="shared" ref="AL323:AL331" si="68">IF(AJ323&lt;29957,1,0)</f>
        <v>1</v>
      </c>
      <c r="AM323">
        <f t="shared" ref="AM323:AM331" si="69">IF(AND(AJ323&gt;29957,AJ323&lt;96525),1,0)</f>
        <v>0</v>
      </c>
      <c r="AN323">
        <f t="shared" ref="AN323:AN331" si="70">IF(AJ323&gt;96525,1,0)</f>
        <v>0</v>
      </c>
      <c r="AO323">
        <v>7</v>
      </c>
      <c r="AP323" s="5">
        <v>0.8450980400142567</v>
      </c>
      <c r="AT323">
        <v>320000</v>
      </c>
      <c r="AU323">
        <v>320000</v>
      </c>
      <c r="AW323">
        <v>16906.7</v>
      </c>
      <c r="AX323">
        <v>16906700000</v>
      </c>
      <c r="CG323" s="13"/>
    </row>
    <row r="324" spans="1:85" x14ac:dyDescent="0.3">
      <c r="A324">
        <v>2012</v>
      </c>
      <c r="B324" t="s">
        <v>323</v>
      </c>
      <c r="C324">
        <v>0</v>
      </c>
      <c r="D324">
        <v>3</v>
      </c>
      <c r="E324">
        <v>4</v>
      </c>
      <c r="F324">
        <v>19.899999999999999</v>
      </c>
      <c r="G324">
        <v>19900000</v>
      </c>
      <c r="H324">
        <v>19</v>
      </c>
      <c r="I324">
        <v>19000000</v>
      </c>
      <c r="J324">
        <f>F324-H324</f>
        <v>0.89999999999999858</v>
      </c>
      <c r="K324">
        <v>899999.9999999986</v>
      </c>
      <c r="L324">
        <v>1</v>
      </c>
      <c r="M324">
        <v>0</v>
      </c>
      <c r="N324">
        <v>0</v>
      </c>
      <c r="O324" s="11">
        <v>13</v>
      </c>
      <c r="P324" s="11">
        <v>6</v>
      </c>
      <c r="Q324" s="12">
        <v>46.15</v>
      </c>
      <c r="R324" s="11">
        <v>4</v>
      </c>
      <c r="S324" s="12">
        <v>30.77</v>
      </c>
      <c r="T324" s="13">
        <v>3</v>
      </c>
      <c r="U324" s="12">
        <v>23.08</v>
      </c>
      <c r="V324" s="11">
        <v>27.67</v>
      </c>
      <c r="W324" s="11">
        <v>13</v>
      </c>
      <c r="X324" s="11">
        <v>9.51</v>
      </c>
      <c r="Y324" s="11">
        <v>7.65</v>
      </c>
      <c r="Z324" s="11">
        <v>2.39</v>
      </c>
      <c r="AA324" s="11">
        <v>104695.5</v>
      </c>
      <c r="AB324" s="13">
        <v>104695500000</v>
      </c>
      <c r="AC324" s="5">
        <v>2.3928638690277229</v>
      </c>
      <c r="AD324">
        <v>14.43</v>
      </c>
      <c r="AE324">
        <v>6.27</v>
      </c>
      <c r="AF324">
        <v>8.2799999999999994</v>
      </c>
      <c r="AG324" s="5">
        <v>33.446753515120839</v>
      </c>
      <c r="AH324">
        <v>0.88041730914340077</v>
      </c>
      <c r="AI324">
        <v>0.67189396673337487</v>
      </c>
      <c r="AJ324">
        <v>60080.74</v>
      </c>
      <c r="AK324">
        <v>60080740000</v>
      </c>
      <c r="AL324">
        <f t="shared" si="68"/>
        <v>0</v>
      </c>
      <c r="AM324">
        <f t="shared" si="69"/>
        <v>1</v>
      </c>
      <c r="AN324">
        <f t="shared" si="70"/>
        <v>0</v>
      </c>
      <c r="AO324">
        <v>27</v>
      </c>
      <c r="AP324" s="5">
        <v>1.4313637641589871</v>
      </c>
      <c r="AQ324">
        <v>123200000</v>
      </c>
      <c r="AT324">
        <v>4440000</v>
      </c>
      <c r="AU324">
        <v>127640000</v>
      </c>
      <c r="AW324">
        <v>91319.8</v>
      </c>
      <c r="AX324">
        <v>91319800000</v>
      </c>
      <c r="CG324" s="13"/>
    </row>
    <row r="325" spans="1:85" x14ac:dyDescent="0.3">
      <c r="A325">
        <v>2012</v>
      </c>
      <c r="B325" t="s">
        <v>324</v>
      </c>
      <c r="C325">
        <v>0</v>
      </c>
      <c r="D325">
        <v>3</v>
      </c>
      <c r="E325">
        <v>4</v>
      </c>
      <c r="L325">
        <v>1</v>
      </c>
      <c r="M325">
        <v>0</v>
      </c>
      <c r="N325">
        <v>0</v>
      </c>
      <c r="O325" s="11">
        <v>7</v>
      </c>
      <c r="P325" s="11">
        <v>4</v>
      </c>
      <c r="Q325" s="12">
        <v>57.14</v>
      </c>
      <c r="R325" s="11">
        <v>2</v>
      </c>
      <c r="S325" s="12">
        <v>28.57</v>
      </c>
      <c r="T325" s="13">
        <v>1</v>
      </c>
      <c r="U325" s="12">
        <v>14.29</v>
      </c>
      <c r="V325" s="11">
        <v>43.47</v>
      </c>
      <c r="W325" s="11">
        <v>7</v>
      </c>
      <c r="X325" s="11">
        <v>75.67</v>
      </c>
      <c r="Y325" s="11">
        <v>4.83</v>
      </c>
      <c r="Z325" s="11">
        <v>0.66</v>
      </c>
      <c r="AA325" s="11">
        <v>53008.6</v>
      </c>
      <c r="AB325" s="13">
        <v>53008600000</v>
      </c>
      <c r="AC325" s="5">
        <v>0.65873922996056922</v>
      </c>
      <c r="AD325">
        <v>11.16</v>
      </c>
      <c r="AE325">
        <v>4.8899999999999997</v>
      </c>
      <c r="AF325">
        <v>6.18</v>
      </c>
      <c r="AG325" s="5">
        <v>30.852920129905868</v>
      </c>
      <c r="AH325">
        <v>9.2545657610513185E-3</v>
      </c>
      <c r="AI325">
        <v>6.7095601767622068E-2</v>
      </c>
      <c r="AJ325">
        <v>8300.7099999999991</v>
      </c>
      <c r="AK325">
        <v>8300709999.999999</v>
      </c>
      <c r="AL325">
        <f t="shared" si="68"/>
        <v>1</v>
      </c>
      <c r="AM325">
        <f t="shared" si="69"/>
        <v>0</v>
      </c>
      <c r="AN325">
        <f t="shared" si="70"/>
        <v>0</v>
      </c>
      <c r="AO325">
        <v>24</v>
      </c>
      <c r="AP325" s="5">
        <v>1.3802112417116059</v>
      </c>
      <c r="AQ325">
        <v>131767198</v>
      </c>
      <c r="AT325">
        <v>700000</v>
      </c>
      <c r="AU325">
        <v>132467198</v>
      </c>
      <c r="AW325">
        <v>54487.6</v>
      </c>
      <c r="AX325">
        <v>54487600000</v>
      </c>
      <c r="CG325" s="13"/>
    </row>
    <row r="326" spans="1:85" x14ac:dyDescent="0.3">
      <c r="A326">
        <v>2012</v>
      </c>
      <c r="B326" t="s">
        <v>325</v>
      </c>
      <c r="C326">
        <v>0</v>
      </c>
      <c r="D326">
        <v>3</v>
      </c>
      <c r="E326">
        <v>6</v>
      </c>
      <c r="F326">
        <v>29.7</v>
      </c>
      <c r="G326">
        <v>29700000</v>
      </c>
      <c r="H326">
        <v>16.2</v>
      </c>
      <c r="I326">
        <v>16200000</v>
      </c>
      <c r="J326">
        <f>F326-H326</f>
        <v>13.5</v>
      </c>
      <c r="K326">
        <v>13500000</v>
      </c>
      <c r="L326">
        <v>1</v>
      </c>
      <c r="M326">
        <v>1</v>
      </c>
      <c r="N326">
        <v>0</v>
      </c>
      <c r="O326" s="11">
        <v>13</v>
      </c>
      <c r="P326" s="11">
        <v>6</v>
      </c>
      <c r="Q326" s="12">
        <v>46.15</v>
      </c>
      <c r="R326" s="11">
        <v>1</v>
      </c>
      <c r="S326" s="12">
        <v>7.69</v>
      </c>
      <c r="T326" s="13">
        <v>6</v>
      </c>
      <c r="U326" s="12">
        <v>46.15</v>
      </c>
      <c r="V326" s="11">
        <v>63.34</v>
      </c>
      <c r="W326" s="11">
        <v>13</v>
      </c>
      <c r="X326" s="11"/>
      <c r="Y326" s="11">
        <v>10.69</v>
      </c>
      <c r="Z326" s="11">
        <v>3.39</v>
      </c>
      <c r="AA326" s="11">
        <v>250661.2</v>
      </c>
      <c r="AB326" s="13">
        <v>250661200000</v>
      </c>
      <c r="AC326" s="5">
        <v>3.3898475660917975</v>
      </c>
      <c r="AD326">
        <v>19.86</v>
      </c>
      <c r="AE326">
        <v>9.99</v>
      </c>
      <c r="AF326">
        <v>13.38</v>
      </c>
      <c r="AG326" s="5">
        <v>39.550840917911621</v>
      </c>
      <c r="AH326">
        <v>3.0365077375231572E-2</v>
      </c>
      <c r="AI326">
        <v>0.5940690596576268</v>
      </c>
      <c r="AJ326">
        <v>415085.6</v>
      </c>
      <c r="AK326">
        <v>415085600000</v>
      </c>
      <c r="AL326">
        <f t="shared" si="68"/>
        <v>0</v>
      </c>
      <c r="AM326">
        <f t="shared" si="69"/>
        <v>0</v>
      </c>
      <c r="AN326">
        <f t="shared" si="70"/>
        <v>1</v>
      </c>
      <c r="AO326">
        <v>12</v>
      </c>
      <c r="AP326" s="5">
        <v>1.0791812460476247</v>
      </c>
      <c r="AQ326">
        <v>50964000</v>
      </c>
      <c r="AT326">
        <v>250740000</v>
      </c>
      <c r="AU326">
        <v>301704000</v>
      </c>
      <c r="AW326">
        <v>240393.1</v>
      </c>
      <c r="AX326">
        <v>240393100000</v>
      </c>
      <c r="CG326" s="13"/>
    </row>
    <row r="327" spans="1:85" x14ac:dyDescent="0.3">
      <c r="A327">
        <v>2012</v>
      </c>
      <c r="B327" t="s">
        <v>326</v>
      </c>
      <c r="C327">
        <v>0</v>
      </c>
      <c r="D327">
        <v>3</v>
      </c>
      <c r="E327">
        <v>4</v>
      </c>
      <c r="L327">
        <v>1</v>
      </c>
      <c r="M327">
        <v>0</v>
      </c>
      <c r="N327">
        <v>0</v>
      </c>
      <c r="O327" s="11">
        <v>7</v>
      </c>
      <c r="P327" s="11">
        <v>5</v>
      </c>
      <c r="Q327" s="12">
        <v>71.430000000000007</v>
      </c>
      <c r="R327" s="11">
        <v>1</v>
      </c>
      <c r="S327" s="12">
        <v>14.29</v>
      </c>
      <c r="T327" s="13">
        <v>1</v>
      </c>
      <c r="U327" s="12">
        <v>14.29</v>
      </c>
      <c r="V327" s="11">
        <v>49.58</v>
      </c>
      <c r="W327" s="11">
        <v>7</v>
      </c>
      <c r="X327" s="11"/>
      <c r="Y327" s="11">
        <v>7.99</v>
      </c>
      <c r="Z327" s="11">
        <v>1.63</v>
      </c>
      <c r="AA327" s="11">
        <v>10019.299999999999</v>
      </c>
      <c r="AB327" s="13">
        <v>10019300000</v>
      </c>
      <c r="AC327" s="5">
        <v>1.6286899318384944</v>
      </c>
      <c r="AD327">
        <v>11.15</v>
      </c>
      <c r="AE327">
        <v>7.52</v>
      </c>
      <c r="AF327">
        <v>10.36</v>
      </c>
      <c r="AG327" s="5">
        <v>6.1626000578647755</v>
      </c>
      <c r="AH327">
        <v>4.5080850290697674</v>
      </c>
      <c r="AI327">
        <v>9.9859193313953494</v>
      </c>
      <c r="AJ327">
        <v>12008.24</v>
      </c>
      <c r="AK327">
        <v>12008240000</v>
      </c>
      <c r="AL327">
        <f t="shared" si="68"/>
        <v>1</v>
      </c>
      <c r="AM327">
        <f t="shared" si="69"/>
        <v>0</v>
      </c>
      <c r="AN327">
        <f t="shared" si="70"/>
        <v>0</v>
      </c>
      <c r="AO327">
        <v>50</v>
      </c>
      <c r="AP327" s="5">
        <v>1.6989700043360185</v>
      </c>
      <c r="AQ327">
        <v>33898000</v>
      </c>
      <c r="AT327">
        <v>830000</v>
      </c>
      <c r="AU327">
        <v>34728000</v>
      </c>
      <c r="AW327">
        <v>10885.5</v>
      </c>
      <c r="AX327">
        <v>10885500000</v>
      </c>
      <c r="CG327" s="13"/>
    </row>
    <row r="328" spans="1:85" x14ac:dyDescent="0.3">
      <c r="A328">
        <v>2012</v>
      </c>
      <c r="B328" t="s">
        <v>327</v>
      </c>
      <c r="C328">
        <v>0</v>
      </c>
      <c r="D328">
        <v>3</v>
      </c>
      <c r="E328">
        <v>5</v>
      </c>
      <c r="F328">
        <v>12.2</v>
      </c>
      <c r="G328">
        <v>12200000</v>
      </c>
      <c r="H328">
        <v>10.7</v>
      </c>
      <c r="I328">
        <v>10700000</v>
      </c>
      <c r="J328">
        <f>F328-H328</f>
        <v>1.5</v>
      </c>
      <c r="K328">
        <v>1500000</v>
      </c>
      <c r="L328">
        <v>1</v>
      </c>
      <c r="M328">
        <v>1</v>
      </c>
      <c r="N328">
        <v>0</v>
      </c>
      <c r="O328" s="11">
        <v>13</v>
      </c>
      <c r="P328" s="11">
        <v>6</v>
      </c>
      <c r="Q328" s="12">
        <v>46.15</v>
      </c>
      <c r="R328" s="11">
        <v>1</v>
      </c>
      <c r="S328" s="12">
        <v>7.69</v>
      </c>
      <c r="T328" s="13">
        <v>6</v>
      </c>
      <c r="U328" s="12">
        <v>46.15</v>
      </c>
      <c r="V328" s="11">
        <v>74.819999999999993</v>
      </c>
      <c r="W328" s="11">
        <v>13</v>
      </c>
      <c r="X328" s="11">
        <v>8.6999999999999993</v>
      </c>
      <c r="Y328" s="11">
        <v>2.0099999999999998</v>
      </c>
      <c r="Z328" s="11">
        <v>12.21</v>
      </c>
      <c r="AA328" s="11">
        <v>33115.5</v>
      </c>
      <c r="AB328" s="13">
        <v>33115500000</v>
      </c>
      <c r="AC328" s="5">
        <v>12.212910845738786</v>
      </c>
      <c r="AD328">
        <v>10.039999999999999</v>
      </c>
      <c r="AE328">
        <v>3.78</v>
      </c>
      <c r="AF328">
        <v>5.31</v>
      </c>
      <c r="AG328" s="5">
        <v>26.00738408079053</v>
      </c>
      <c r="AJ328">
        <v>142567.26</v>
      </c>
      <c r="AK328">
        <v>142567260000</v>
      </c>
      <c r="AL328">
        <f t="shared" si="68"/>
        <v>0</v>
      </c>
      <c r="AM328">
        <f t="shared" si="69"/>
        <v>0</v>
      </c>
      <c r="AN328">
        <f t="shared" si="70"/>
        <v>1</v>
      </c>
      <c r="AO328">
        <v>13</v>
      </c>
      <c r="AP328" s="5">
        <v>1.1139433523068367</v>
      </c>
      <c r="AQ328">
        <v>67018229</v>
      </c>
      <c r="AT328">
        <v>47442609</v>
      </c>
      <c r="AU328">
        <v>114460838</v>
      </c>
      <c r="AV328">
        <v>34.36</v>
      </c>
      <c r="AW328">
        <v>65330.5</v>
      </c>
      <c r="AX328">
        <v>65330500000</v>
      </c>
      <c r="CG328" s="13"/>
    </row>
    <row r="329" spans="1:85" x14ac:dyDescent="0.3">
      <c r="A329">
        <v>2012</v>
      </c>
      <c r="B329" t="s">
        <v>328</v>
      </c>
      <c r="C329">
        <v>0</v>
      </c>
      <c r="D329">
        <v>4</v>
      </c>
      <c r="E329">
        <v>4</v>
      </c>
      <c r="L329">
        <v>1</v>
      </c>
      <c r="M329">
        <v>0</v>
      </c>
      <c r="N329">
        <v>0</v>
      </c>
      <c r="O329" s="11">
        <v>10</v>
      </c>
      <c r="P329" s="11">
        <v>5</v>
      </c>
      <c r="Q329" s="12">
        <v>50</v>
      </c>
      <c r="R329" s="11">
        <v>2</v>
      </c>
      <c r="S329" s="12">
        <v>20</v>
      </c>
      <c r="T329" s="13">
        <v>3</v>
      </c>
      <c r="U329" s="12">
        <v>30</v>
      </c>
      <c r="V329" s="11">
        <v>27.78</v>
      </c>
      <c r="W329" s="11">
        <v>10</v>
      </c>
      <c r="X329" s="11">
        <v>94.42</v>
      </c>
      <c r="Y329" s="11">
        <v>0.59</v>
      </c>
      <c r="Z329" s="11">
        <v>1.46</v>
      </c>
      <c r="AA329" s="11">
        <v>159673.5</v>
      </c>
      <c r="AB329" s="13">
        <v>159673500000</v>
      </c>
      <c r="AC329" s="5">
        <v>1.4580777030557548</v>
      </c>
      <c r="AD329">
        <v>2.52</v>
      </c>
      <c r="AE329">
        <v>0.75</v>
      </c>
      <c r="AF329">
        <v>0.92</v>
      </c>
      <c r="AG329" s="5">
        <v>28.513796068865133</v>
      </c>
      <c r="AH329">
        <v>2.6023129970226478E-2</v>
      </c>
      <c r="AI329">
        <v>5.5279469827930248</v>
      </c>
      <c r="AJ329">
        <v>79268.289999999994</v>
      </c>
      <c r="AK329">
        <v>79268290000</v>
      </c>
      <c r="AL329">
        <f t="shared" si="68"/>
        <v>0</v>
      </c>
      <c r="AM329">
        <f t="shared" si="69"/>
        <v>1</v>
      </c>
      <c r="AN329">
        <f t="shared" si="70"/>
        <v>0</v>
      </c>
      <c r="AO329">
        <v>13</v>
      </c>
      <c r="AP329" s="5">
        <v>1.1139433523068367</v>
      </c>
      <c r="AQ329">
        <v>35756026</v>
      </c>
      <c r="AT329">
        <v>1290000</v>
      </c>
      <c r="AU329">
        <v>37046026</v>
      </c>
      <c r="AW329">
        <v>216671.7</v>
      </c>
      <c r="AX329">
        <v>216671700000</v>
      </c>
      <c r="CG329" s="13"/>
    </row>
    <row r="330" spans="1:85" x14ac:dyDescent="0.3">
      <c r="A330">
        <v>2012</v>
      </c>
      <c r="B330" t="s">
        <v>329</v>
      </c>
      <c r="C330">
        <v>0</v>
      </c>
      <c r="D330">
        <v>3</v>
      </c>
      <c r="E330">
        <v>4</v>
      </c>
      <c r="F330">
        <v>3.4</v>
      </c>
      <c r="G330">
        <v>3400000</v>
      </c>
      <c r="H330">
        <v>2.5</v>
      </c>
      <c r="I330">
        <v>2500000</v>
      </c>
      <c r="J330">
        <f>F330-H330</f>
        <v>0.89999999999999991</v>
      </c>
      <c r="K330">
        <v>899999.99999999988</v>
      </c>
      <c r="L330">
        <v>0</v>
      </c>
      <c r="M330">
        <v>0</v>
      </c>
      <c r="N330">
        <v>0</v>
      </c>
      <c r="O330" s="11">
        <v>6</v>
      </c>
      <c r="P330" s="11">
        <v>1</v>
      </c>
      <c r="Q330" s="12">
        <v>16.670000000000002</v>
      </c>
      <c r="R330" s="11">
        <v>1</v>
      </c>
      <c r="S330" s="12">
        <v>16.670000000000002</v>
      </c>
      <c r="T330" s="13">
        <v>4</v>
      </c>
      <c r="U330" s="12">
        <v>66.67</v>
      </c>
      <c r="V330" s="11">
        <v>30.95</v>
      </c>
      <c r="W330" s="11">
        <v>6</v>
      </c>
      <c r="X330" s="11"/>
      <c r="Y330" s="11">
        <v>5.01</v>
      </c>
      <c r="Z330" s="11">
        <v>2.62</v>
      </c>
      <c r="AA330" s="11">
        <v>19107.3</v>
      </c>
      <c r="AB330" s="13">
        <v>19107300000</v>
      </c>
      <c r="AC330" s="5">
        <v>2.6186121181835564</v>
      </c>
      <c r="AD330">
        <v>12.05</v>
      </c>
      <c r="AE330">
        <v>4.29</v>
      </c>
      <c r="AF330">
        <v>10.59</v>
      </c>
      <c r="AG330" s="5">
        <v>16.242289542767871</v>
      </c>
      <c r="AI330">
        <v>0.23276435380181776</v>
      </c>
      <c r="AJ330">
        <v>11373.34</v>
      </c>
      <c r="AK330">
        <v>11373340000</v>
      </c>
      <c r="AL330">
        <f t="shared" si="68"/>
        <v>1</v>
      </c>
      <c r="AM330">
        <f t="shared" si="69"/>
        <v>0</v>
      </c>
      <c r="AN330">
        <f t="shared" si="70"/>
        <v>0</v>
      </c>
      <c r="AO330">
        <v>17</v>
      </c>
      <c r="AP330" s="5">
        <v>1.2304489213782739</v>
      </c>
      <c r="AQ330">
        <v>24750000</v>
      </c>
      <c r="AT330">
        <v>2438000</v>
      </c>
      <c r="AU330">
        <v>27188000</v>
      </c>
      <c r="AV330">
        <v>18.12</v>
      </c>
      <c r="AW330">
        <v>16188.5</v>
      </c>
      <c r="AX330">
        <v>16188500000</v>
      </c>
      <c r="CG330" s="13"/>
    </row>
    <row r="331" spans="1:85" x14ac:dyDescent="0.3">
      <c r="A331">
        <v>2012</v>
      </c>
      <c r="B331" t="s">
        <v>330</v>
      </c>
      <c r="C331">
        <v>1</v>
      </c>
      <c r="D331">
        <v>4</v>
      </c>
      <c r="E331">
        <v>5</v>
      </c>
      <c r="F331">
        <v>2.6</v>
      </c>
      <c r="G331">
        <v>2600000</v>
      </c>
      <c r="H331">
        <v>1.6</v>
      </c>
      <c r="I331">
        <v>1600000</v>
      </c>
      <c r="J331">
        <f>F331-H331</f>
        <v>1</v>
      </c>
      <c r="K331">
        <v>1000000</v>
      </c>
      <c r="L331">
        <v>1</v>
      </c>
      <c r="M331">
        <v>0</v>
      </c>
      <c r="N331">
        <v>0</v>
      </c>
      <c r="O331" s="11">
        <v>11</v>
      </c>
      <c r="P331" s="11">
        <v>6</v>
      </c>
      <c r="Q331" s="12">
        <v>54.55</v>
      </c>
      <c r="R331" s="11">
        <v>3</v>
      </c>
      <c r="S331" s="12">
        <v>27.27</v>
      </c>
      <c r="T331" s="13">
        <v>2</v>
      </c>
      <c r="U331" s="12">
        <v>18.18</v>
      </c>
      <c r="V331" s="11">
        <v>52.09</v>
      </c>
      <c r="W331" s="11">
        <v>11</v>
      </c>
      <c r="X331" s="11"/>
      <c r="Y331" s="11">
        <v>7.77</v>
      </c>
      <c r="Z331" s="11">
        <v>5.41</v>
      </c>
      <c r="AA331" s="11">
        <v>4971.6000000000004</v>
      </c>
      <c r="AB331" s="13">
        <v>4971600000</v>
      </c>
      <c r="AC331" s="5">
        <v>5.4089909199931094</v>
      </c>
      <c r="AD331">
        <v>30.66</v>
      </c>
      <c r="AE331">
        <v>14.09</v>
      </c>
      <c r="AF331">
        <v>21.44</v>
      </c>
      <c r="AG331" s="5">
        <v>13.351827126246048</v>
      </c>
      <c r="AH331">
        <v>0.2595976807749048</v>
      </c>
      <c r="AI331">
        <v>5.1050398545338105</v>
      </c>
      <c r="AJ331">
        <v>14110.53</v>
      </c>
      <c r="AK331">
        <v>14110530000</v>
      </c>
      <c r="AL331">
        <f t="shared" si="68"/>
        <v>1</v>
      </c>
      <c r="AM331">
        <f t="shared" si="69"/>
        <v>0</v>
      </c>
      <c r="AN331">
        <f t="shared" si="70"/>
        <v>0</v>
      </c>
      <c r="AO331">
        <v>44</v>
      </c>
      <c r="AP331" s="5">
        <v>1.6434526764861872</v>
      </c>
      <c r="AQ331">
        <v>23375910</v>
      </c>
      <c r="AT331">
        <v>7790000</v>
      </c>
      <c r="AU331">
        <v>31165910</v>
      </c>
      <c r="AW331">
        <v>8541</v>
      </c>
      <c r="AX331">
        <v>8541000000</v>
      </c>
      <c r="CG331" s="13"/>
    </row>
    <row r="332" spans="1:85" x14ac:dyDescent="0.3">
      <c r="A332">
        <v>2012</v>
      </c>
      <c r="B332" t="s">
        <v>331</v>
      </c>
      <c r="C332">
        <v>1</v>
      </c>
      <c r="F332">
        <v>2.2999999999999998</v>
      </c>
      <c r="G332">
        <v>2300000</v>
      </c>
      <c r="H332">
        <v>2.2999999999999998</v>
      </c>
      <c r="I332">
        <v>2300000</v>
      </c>
      <c r="J332">
        <f>F332-H332</f>
        <v>0</v>
      </c>
      <c r="M332">
        <v>0</v>
      </c>
      <c r="N332">
        <v>0</v>
      </c>
      <c r="O332" s="11"/>
      <c r="P332" s="11"/>
      <c r="Q332" s="12"/>
      <c r="R332" s="11"/>
      <c r="S332" s="12"/>
      <c r="T332" s="13"/>
      <c r="U332" s="12"/>
      <c r="V332" s="11"/>
      <c r="W332" s="11"/>
      <c r="X332" s="11"/>
      <c r="Y332" s="11">
        <v>4.13</v>
      </c>
      <c r="Z332" s="11"/>
      <c r="AA332" s="11"/>
      <c r="AB332" s="13"/>
      <c r="AG332" s="5"/>
      <c r="AO332">
        <v>29</v>
      </c>
      <c r="AP332" s="5">
        <v>1.4623979978989561</v>
      </c>
      <c r="CG332" s="13"/>
    </row>
    <row r="333" spans="1:85" x14ac:dyDescent="0.3">
      <c r="A333">
        <v>2012</v>
      </c>
      <c r="B333" t="s">
        <v>332</v>
      </c>
      <c r="C333">
        <v>1</v>
      </c>
      <c r="D333">
        <v>4</v>
      </c>
      <c r="E333">
        <v>4</v>
      </c>
      <c r="F333">
        <v>2.5</v>
      </c>
      <c r="G333">
        <v>2500000</v>
      </c>
      <c r="H333">
        <v>2.4</v>
      </c>
      <c r="I333">
        <v>2400000</v>
      </c>
      <c r="J333">
        <f>F333-H333</f>
        <v>0.10000000000000009</v>
      </c>
      <c r="K333">
        <v>100000.00000000009</v>
      </c>
      <c r="L333">
        <v>1</v>
      </c>
      <c r="M333">
        <v>1</v>
      </c>
      <c r="N333">
        <v>0</v>
      </c>
      <c r="O333" s="11">
        <v>7</v>
      </c>
      <c r="P333" s="11">
        <v>3</v>
      </c>
      <c r="Q333" s="12">
        <v>42.86</v>
      </c>
      <c r="R333" s="11">
        <v>3</v>
      </c>
      <c r="S333" s="12">
        <v>42.86</v>
      </c>
      <c r="T333" s="13">
        <v>1</v>
      </c>
      <c r="U333" s="12">
        <v>14.29</v>
      </c>
      <c r="V333" s="11">
        <v>67.38</v>
      </c>
      <c r="W333" s="11">
        <v>7</v>
      </c>
      <c r="X333" s="11"/>
      <c r="Y333" s="11">
        <v>5.19</v>
      </c>
      <c r="Z333" s="11">
        <v>2.7</v>
      </c>
      <c r="AA333" s="11">
        <v>4739.3999999999996</v>
      </c>
      <c r="AB333" s="13">
        <v>4739400000</v>
      </c>
      <c r="AC333" s="5">
        <v>2.7004822361013123</v>
      </c>
      <c r="AD333">
        <v>26.6</v>
      </c>
      <c r="AE333">
        <v>10.9</v>
      </c>
      <c r="AF333">
        <v>16.11</v>
      </c>
      <c r="AG333" s="5">
        <v>32.538563721636351</v>
      </c>
      <c r="AH333">
        <v>0.1810204645169208</v>
      </c>
      <c r="AI333">
        <v>4.1757432577547329</v>
      </c>
      <c r="AJ333">
        <v>5497.91</v>
      </c>
      <c r="AK333">
        <v>5497910000</v>
      </c>
      <c r="AL333">
        <f>IF(AJ333&lt;29957,1,0)</f>
        <v>1</v>
      </c>
      <c r="AM333">
        <f>IF(AND(AJ333&gt;29957,AJ333&lt;96525),1,0)</f>
        <v>0</v>
      </c>
      <c r="AN333">
        <f>IF(AJ333&gt;96525,1,0)</f>
        <v>0</v>
      </c>
      <c r="AO333">
        <v>16</v>
      </c>
      <c r="AP333" s="5">
        <v>1.2041199826559246</v>
      </c>
      <c r="AQ333">
        <v>23945000</v>
      </c>
      <c r="AT333">
        <v>790000</v>
      </c>
      <c r="AU333">
        <v>24735000</v>
      </c>
      <c r="CG333" s="13"/>
    </row>
    <row r="334" spans="1:85" x14ac:dyDescent="0.3">
      <c r="A334">
        <v>2012</v>
      </c>
      <c r="B334" t="s">
        <v>333</v>
      </c>
      <c r="C334">
        <v>1</v>
      </c>
      <c r="M334">
        <v>0</v>
      </c>
      <c r="N334">
        <v>0</v>
      </c>
      <c r="O334" s="11"/>
      <c r="P334" s="11"/>
      <c r="Q334" s="12"/>
      <c r="R334" s="11"/>
      <c r="S334" s="12"/>
      <c r="T334" s="13"/>
      <c r="U334" s="12"/>
      <c r="V334" s="11"/>
      <c r="W334" s="11"/>
      <c r="X334" s="11"/>
      <c r="Y334" s="11"/>
      <c r="Z334" s="11"/>
      <c r="AA334" s="11"/>
      <c r="AB334" s="13"/>
      <c r="AG334" s="5"/>
      <c r="CG334" s="13"/>
    </row>
    <row r="335" spans="1:85" x14ac:dyDescent="0.3">
      <c r="A335">
        <v>2012</v>
      </c>
      <c r="B335" t="s">
        <v>334</v>
      </c>
      <c r="C335">
        <v>1</v>
      </c>
      <c r="D335">
        <v>3</v>
      </c>
      <c r="E335">
        <v>4</v>
      </c>
      <c r="F335">
        <v>2.2999999999999998</v>
      </c>
      <c r="G335">
        <v>2300000</v>
      </c>
      <c r="H335">
        <v>2.1</v>
      </c>
      <c r="I335">
        <v>2100000</v>
      </c>
      <c r="J335">
        <f t="shared" ref="J335:J346" si="71">F335-H335</f>
        <v>0.19999999999999973</v>
      </c>
      <c r="K335">
        <v>199999.99999999974</v>
      </c>
      <c r="L335">
        <v>1</v>
      </c>
      <c r="M335">
        <v>0</v>
      </c>
      <c r="N335">
        <v>0</v>
      </c>
      <c r="O335" s="11">
        <v>9</v>
      </c>
      <c r="P335" s="11">
        <v>6</v>
      </c>
      <c r="Q335" s="12">
        <v>66.67</v>
      </c>
      <c r="R335" s="11">
        <v>2</v>
      </c>
      <c r="S335" s="12">
        <v>22.22</v>
      </c>
      <c r="T335" s="13">
        <v>1</v>
      </c>
      <c r="U335" s="12">
        <v>11.11</v>
      </c>
      <c r="V335" s="11">
        <v>29.84</v>
      </c>
      <c r="W335" s="11">
        <v>9</v>
      </c>
      <c r="X335" s="11"/>
      <c r="Y335" s="11">
        <v>5.0199999999999996</v>
      </c>
      <c r="Z335" s="11">
        <v>3.42</v>
      </c>
      <c r="AA335" s="11">
        <v>11147.1</v>
      </c>
      <c r="AB335" s="13">
        <v>11147100000</v>
      </c>
      <c r="AC335" s="5">
        <v>3.4223416136711862</v>
      </c>
      <c r="AD335">
        <v>17.600000000000001</v>
      </c>
      <c r="AE335">
        <v>7.54</v>
      </c>
      <c r="AF335">
        <v>9.69</v>
      </c>
      <c r="AG335" s="5">
        <v>52.096750626608667</v>
      </c>
      <c r="AI335">
        <v>2.290832237182424E-2</v>
      </c>
      <c r="AJ335">
        <v>13823.25</v>
      </c>
      <c r="AK335">
        <v>13823250000</v>
      </c>
      <c r="AL335">
        <f>IF(AJ335&lt;29957,1,0)</f>
        <v>1</v>
      </c>
      <c r="AM335">
        <f>IF(AND(AJ335&gt;29957,AJ335&lt;96525),1,0)</f>
        <v>0</v>
      </c>
      <c r="AN335">
        <f>IF(AJ335&gt;96525,1,0)</f>
        <v>0</v>
      </c>
      <c r="AO335">
        <v>22</v>
      </c>
      <c r="AP335" s="5">
        <v>1.3424226808222062</v>
      </c>
      <c r="AQ335">
        <v>10110000</v>
      </c>
      <c r="AR335" s="5">
        <v>0</v>
      </c>
      <c r="AU335">
        <v>10110000</v>
      </c>
      <c r="AW335">
        <v>15471.8</v>
      </c>
      <c r="AX335">
        <v>15471800000</v>
      </c>
      <c r="CG335" s="13"/>
    </row>
    <row r="336" spans="1:85" x14ac:dyDescent="0.3">
      <c r="A336">
        <v>2012</v>
      </c>
      <c r="B336" t="s">
        <v>335</v>
      </c>
      <c r="C336">
        <v>0</v>
      </c>
      <c r="D336">
        <v>5</v>
      </c>
      <c r="E336">
        <v>4</v>
      </c>
      <c r="F336">
        <v>7.2</v>
      </c>
      <c r="G336">
        <v>7200000</v>
      </c>
      <c r="H336">
        <v>5.8</v>
      </c>
      <c r="I336">
        <v>5800000</v>
      </c>
      <c r="J336">
        <f t="shared" si="71"/>
        <v>1.4000000000000004</v>
      </c>
      <c r="K336">
        <v>1400000.0000000005</v>
      </c>
      <c r="L336">
        <v>1</v>
      </c>
      <c r="M336">
        <v>0</v>
      </c>
      <c r="N336">
        <v>0</v>
      </c>
      <c r="O336" s="11">
        <v>11</v>
      </c>
      <c r="P336" s="11">
        <v>7</v>
      </c>
      <c r="Q336" s="12">
        <v>63.64</v>
      </c>
      <c r="R336" s="11">
        <v>4</v>
      </c>
      <c r="S336" s="12">
        <v>36.36</v>
      </c>
      <c r="T336" s="13">
        <v>0</v>
      </c>
      <c r="U336" s="12">
        <v>0</v>
      </c>
      <c r="V336" s="11">
        <v>61.01</v>
      </c>
      <c r="W336" s="11">
        <v>11</v>
      </c>
      <c r="X336" s="11"/>
      <c r="Y336" s="11">
        <v>3.2</v>
      </c>
      <c r="Z336" s="11">
        <v>0.65</v>
      </c>
      <c r="AA336" s="11">
        <v>66348.5</v>
      </c>
      <c r="AB336" s="13">
        <v>66348500000</v>
      </c>
      <c r="AC336" s="5">
        <v>0.64952071849950976</v>
      </c>
      <c r="AD336">
        <v>5.92</v>
      </c>
      <c r="AE336">
        <v>2.38</v>
      </c>
      <c r="AF336">
        <v>2.8</v>
      </c>
      <c r="AG336" s="5">
        <v>4.0717696425987517</v>
      </c>
      <c r="AH336">
        <v>1.2620158885661361E-2</v>
      </c>
      <c r="AJ336">
        <v>12803.58</v>
      </c>
      <c r="AK336">
        <v>12803580000</v>
      </c>
      <c r="AL336">
        <f>IF(AJ336&lt;29957,1,0)</f>
        <v>1</v>
      </c>
      <c r="AM336">
        <f>IF(AND(AJ336&gt;29957,AJ336&lt;96525),1,0)</f>
        <v>0</v>
      </c>
      <c r="AN336">
        <f>IF(AJ336&gt;96525,1,0)</f>
        <v>0</v>
      </c>
      <c r="AO336">
        <v>39</v>
      </c>
      <c r="AP336" s="5">
        <v>1.5910646070264991</v>
      </c>
      <c r="AQ336">
        <v>50440000</v>
      </c>
      <c r="AT336">
        <v>520000</v>
      </c>
      <c r="AU336">
        <v>50960000</v>
      </c>
      <c r="AW336">
        <v>50123.6</v>
      </c>
      <c r="AX336">
        <v>50123600000</v>
      </c>
      <c r="CG336" s="13"/>
    </row>
    <row r="337" spans="1:85" x14ac:dyDescent="0.3">
      <c r="A337">
        <v>2012</v>
      </c>
      <c r="B337" t="s">
        <v>336</v>
      </c>
      <c r="C337">
        <v>0</v>
      </c>
      <c r="F337">
        <v>2</v>
      </c>
      <c r="G337">
        <v>2000000</v>
      </c>
      <c r="H337">
        <v>1</v>
      </c>
      <c r="I337">
        <v>1000000</v>
      </c>
      <c r="J337">
        <f t="shared" si="71"/>
        <v>1</v>
      </c>
      <c r="K337">
        <v>1000000</v>
      </c>
      <c r="M337">
        <v>0</v>
      </c>
      <c r="N337">
        <v>0</v>
      </c>
      <c r="O337" s="11"/>
      <c r="P337" s="11"/>
      <c r="Q337" s="12"/>
      <c r="R337" s="11"/>
      <c r="S337" s="12"/>
      <c r="T337" s="13"/>
      <c r="U337" s="12"/>
      <c r="V337" s="11"/>
      <c r="W337" s="11"/>
      <c r="X337" s="11"/>
      <c r="Y337" s="11">
        <v>0.66</v>
      </c>
      <c r="Z337" s="11"/>
      <c r="AA337" s="11"/>
      <c r="AB337" s="13"/>
      <c r="AG337" s="5"/>
      <c r="AO337">
        <v>17</v>
      </c>
      <c r="AP337" s="5">
        <v>1.2304489213782739</v>
      </c>
      <c r="CG337" s="13"/>
    </row>
    <row r="338" spans="1:85" x14ac:dyDescent="0.3">
      <c r="A338">
        <v>2012</v>
      </c>
      <c r="B338" t="s">
        <v>337</v>
      </c>
      <c r="C338">
        <v>0</v>
      </c>
      <c r="D338">
        <v>5</v>
      </c>
      <c r="E338">
        <v>4</v>
      </c>
      <c r="F338">
        <v>12.1</v>
      </c>
      <c r="G338">
        <v>12100000</v>
      </c>
      <c r="H338">
        <v>5.4</v>
      </c>
      <c r="I338">
        <v>5400000</v>
      </c>
      <c r="J338">
        <f t="shared" si="71"/>
        <v>6.6999999999999993</v>
      </c>
      <c r="K338">
        <v>6699999.9999999991</v>
      </c>
      <c r="L338">
        <v>1</v>
      </c>
      <c r="M338">
        <v>1</v>
      </c>
      <c r="N338">
        <v>0</v>
      </c>
      <c r="O338" s="11">
        <v>8</v>
      </c>
      <c r="P338" s="11">
        <v>5</v>
      </c>
      <c r="Q338" s="12">
        <v>62.5</v>
      </c>
      <c r="R338" s="11">
        <v>3</v>
      </c>
      <c r="S338" s="12">
        <v>37.5</v>
      </c>
      <c r="T338" s="13">
        <v>0</v>
      </c>
      <c r="U338" s="12">
        <v>0</v>
      </c>
      <c r="V338" s="11">
        <v>55.13</v>
      </c>
      <c r="W338" s="11">
        <v>8</v>
      </c>
      <c r="X338" s="11"/>
      <c r="Y338" s="11">
        <v>23.33</v>
      </c>
      <c r="Z338" s="11">
        <v>1.34</v>
      </c>
      <c r="AA338" s="11">
        <v>204164.6</v>
      </c>
      <c r="AB338" s="13">
        <v>204164600000</v>
      </c>
      <c r="AC338" s="5">
        <v>1.340816771468841</v>
      </c>
      <c r="AD338">
        <v>15.56</v>
      </c>
      <c r="AE338">
        <v>12.06</v>
      </c>
      <c r="AF338">
        <v>13.3</v>
      </c>
      <c r="AG338" s="5">
        <v>-11.246822183513025</v>
      </c>
      <c r="AJ338">
        <v>169214.05</v>
      </c>
      <c r="AK338">
        <v>169214050000</v>
      </c>
      <c r="AL338">
        <f t="shared" ref="AL338:AL349" si="72">IF(AJ338&lt;29957,1,0)</f>
        <v>0</v>
      </c>
      <c r="AM338">
        <f t="shared" ref="AM338:AM349" si="73">IF(AND(AJ338&gt;29957,AJ338&lt;96525),1,0)</f>
        <v>0</v>
      </c>
      <c r="AN338">
        <f t="shared" ref="AN338:AN349" si="74">IF(AJ338&gt;96525,1,0)</f>
        <v>1</v>
      </c>
      <c r="AO338">
        <v>47</v>
      </c>
      <c r="AP338" s="5">
        <v>1.6720978579357173</v>
      </c>
      <c r="AQ338">
        <v>75700000</v>
      </c>
      <c r="AT338">
        <v>6370000</v>
      </c>
      <c r="AU338">
        <v>82070000</v>
      </c>
      <c r="AV338">
        <v>55.13</v>
      </c>
      <c r="AW338">
        <v>28448.799999999999</v>
      </c>
      <c r="AX338">
        <v>28448800000</v>
      </c>
      <c r="CG338" s="13"/>
    </row>
    <row r="339" spans="1:85" x14ac:dyDescent="0.3">
      <c r="A339">
        <v>2012</v>
      </c>
      <c r="B339" t="s">
        <v>338</v>
      </c>
      <c r="C339">
        <v>0</v>
      </c>
      <c r="D339">
        <v>4</v>
      </c>
      <c r="F339">
        <v>0.9</v>
      </c>
      <c r="G339">
        <v>900000</v>
      </c>
      <c r="H339">
        <v>0.5</v>
      </c>
      <c r="I339">
        <v>500000</v>
      </c>
      <c r="J339">
        <f t="shared" si="71"/>
        <v>0.4</v>
      </c>
      <c r="K339">
        <v>400000</v>
      </c>
      <c r="L339">
        <v>1</v>
      </c>
      <c r="M339">
        <v>0</v>
      </c>
      <c r="N339">
        <v>0</v>
      </c>
      <c r="O339" s="11">
        <v>10</v>
      </c>
      <c r="P339" s="11">
        <v>4</v>
      </c>
      <c r="Q339" s="12">
        <v>40</v>
      </c>
      <c r="R339" s="11">
        <v>4</v>
      </c>
      <c r="S339" s="12">
        <v>40</v>
      </c>
      <c r="T339" s="13">
        <v>2</v>
      </c>
      <c r="U339" s="12">
        <v>20</v>
      </c>
      <c r="V339" s="11">
        <v>74.989999999999995</v>
      </c>
      <c r="W339" s="11">
        <v>10</v>
      </c>
      <c r="X339" s="11"/>
      <c r="Y339" s="11">
        <v>11.51</v>
      </c>
      <c r="Z339" s="11">
        <v>2.31</v>
      </c>
      <c r="AA339" s="11">
        <v>4048.3</v>
      </c>
      <c r="AB339" s="13">
        <v>4048300000</v>
      </c>
      <c r="AC339" s="5">
        <v>2.3116370841877192</v>
      </c>
      <c r="AD339">
        <v>33.17</v>
      </c>
      <c r="AE339">
        <v>16.55</v>
      </c>
      <c r="AF339">
        <v>18.899999999999999</v>
      </c>
      <c r="AG339" s="5">
        <v>41.612623651415085</v>
      </c>
      <c r="AJ339">
        <v>4120.1400000000003</v>
      </c>
      <c r="AK339">
        <v>4120140000.0000005</v>
      </c>
      <c r="AL339">
        <f t="shared" si="72"/>
        <v>1</v>
      </c>
      <c r="AM339">
        <f t="shared" si="73"/>
        <v>0</v>
      </c>
      <c r="AN339">
        <f t="shared" si="74"/>
        <v>0</v>
      </c>
      <c r="AO339">
        <v>23</v>
      </c>
      <c r="AP339" s="5">
        <v>1.3617278360175928</v>
      </c>
      <c r="AQ339">
        <v>13806000</v>
      </c>
      <c r="AT339">
        <v>270000</v>
      </c>
      <c r="AU339">
        <v>14076000</v>
      </c>
      <c r="CG339" s="13"/>
    </row>
    <row r="340" spans="1:85" x14ac:dyDescent="0.3">
      <c r="A340">
        <v>2012</v>
      </c>
      <c r="B340" t="s">
        <v>339</v>
      </c>
      <c r="C340">
        <v>1</v>
      </c>
      <c r="D340">
        <v>4</v>
      </c>
      <c r="E340">
        <v>7</v>
      </c>
      <c r="F340">
        <v>40.6</v>
      </c>
      <c r="G340">
        <v>40600000</v>
      </c>
      <c r="H340">
        <v>40.6</v>
      </c>
      <c r="I340">
        <v>40600000</v>
      </c>
      <c r="J340">
        <f t="shared" si="71"/>
        <v>0</v>
      </c>
      <c r="L340">
        <v>1</v>
      </c>
      <c r="M340">
        <v>1</v>
      </c>
      <c r="N340">
        <v>0</v>
      </c>
      <c r="O340" s="11">
        <v>16</v>
      </c>
      <c r="P340" s="11">
        <v>7</v>
      </c>
      <c r="Q340" s="12">
        <v>43.75</v>
      </c>
      <c r="R340" s="11">
        <v>1</v>
      </c>
      <c r="S340" s="12">
        <v>6.25</v>
      </c>
      <c r="T340" s="13">
        <v>8</v>
      </c>
      <c r="U340" s="12">
        <v>50</v>
      </c>
      <c r="V340" s="11">
        <v>45.96</v>
      </c>
      <c r="W340" s="11">
        <v>16</v>
      </c>
      <c r="X340" s="11"/>
      <c r="Y340" s="11">
        <v>3.48</v>
      </c>
      <c r="Z340" s="11">
        <v>2.57</v>
      </c>
      <c r="AA340" s="11">
        <v>338930.6</v>
      </c>
      <c r="AB340" s="13">
        <v>338930600000</v>
      </c>
      <c r="AC340" s="5">
        <v>2.569570895879163</v>
      </c>
      <c r="AD340">
        <v>5.36</v>
      </c>
      <c r="AE340">
        <v>2.09</v>
      </c>
      <c r="AF340">
        <v>2.67</v>
      </c>
      <c r="AG340" s="5">
        <v>26.235166856669078</v>
      </c>
      <c r="AI340">
        <v>2.1967613010417839</v>
      </c>
      <c r="AJ340">
        <v>326913.90000000002</v>
      </c>
      <c r="AK340">
        <v>326913900000</v>
      </c>
      <c r="AL340">
        <f t="shared" si="72"/>
        <v>0</v>
      </c>
      <c r="AM340">
        <f t="shared" si="73"/>
        <v>0</v>
      </c>
      <c r="AN340">
        <f t="shared" si="74"/>
        <v>1</v>
      </c>
      <c r="AQ340">
        <v>33130000</v>
      </c>
      <c r="AT340">
        <v>1240000</v>
      </c>
      <c r="AU340">
        <v>34370000</v>
      </c>
      <c r="AW340">
        <v>224074.5</v>
      </c>
      <c r="AX340">
        <v>224074500000</v>
      </c>
      <c r="CG340" s="13"/>
    </row>
    <row r="341" spans="1:85" x14ac:dyDescent="0.3">
      <c r="A341">
        <v>2012</v>
      </c>
      <c r="B341" t="s">
        <v>340</v>
      </c>
      <c r="C341">
        <v>0</v>
      </c>
      <c r="D341">
        <v>4</v>
      </c>
      <c r="E341">
        <v>5</v>
      </c>
      <c r="F341">
        <v>34.299999999999997</v>
      </c>
      <c r="G341">
        <v>34300000</v>
      </c>
      <c r="H341">
        <v>20</v>
      </c>
      <c r="I341">
        <v>20000000</v>
      </c>
      <c r="J341">
        <f t="shared" si="71"/>
        <v>14.299999999999997</v>
      </c>
      <c r="K341">
        <v>14299999.999999996</v>
      </c>
      <c r="L341">
        <v>1</v>
      </c>
      <c r="M341">
        <v>1</v>
      </c>
      <c r="N341">
        <v>0</v>
      </c>
      <c r="O341" s="11">
        <v>11</v>
      </c>
      <c r="P341" s="11">
        <v>5</v>
      </c>
      <c r="Q341" s="12">
        <v>45.45</v>
      </c>
      <c r="R341" s="11">
        <v>1</v>
      </c>
      <c r="S341" s="12">
        <v>9.09</v>
      </c>
      <c r="T341" s="13">
        <v>5</v>
      </c>
      <c r="U341" s="12">
        <v>45.45</v>
      </c>
      <c r="V341" s="11">
        <v>30.15</v>
      </c>
      <c r="W341" s="11">
        <v>11</v>
      </c>
      <c r="X341" s="11"/>
      <c r="Y341" s="11">
        <v>5.84</v>
      </c>
      <c r="Z341" s="11">
        <v>2.81</v>
      </c>
      <c r="AA341" s="11">
        <v>42457.4</v>
      </c>
      <c r="AB341" s="13">
        <v>42457400000</v>
      </c>
      <c r="AC341" s="5">
        <v>2.8097620465370743</v>
      </c>
      <c r="AD341">
        <v>21.6</v>
      </c>
      <c r="AE341">
        <v>7.33</v>
      </c>
      <c r="AF341">
        <v>19.18</v>
      </c>
      <c r="AG341" s="5">
        <v>0.60502586815758208</v>
      </c>
      <c r="AH341">
        <v>4.9846085940740227E-2</v>
      </c>
      <c r="AI341">
        <v>0.48247967154853899</v>
      </c>
      <c r="AJ341">
        <v>37141.81</v>
      </c>
      <c r="AK341">
        <v>37141810000</v>
      </c>
      <c r="AL341">
        <f t="shared" si="72"/>
        <v>0</v>
      </c>
      <c r="AM341">
        <f t="shared" si="73"/>
        <v>1</v>
      </c>
      <c r="AN341">
        <f t="shared" si="74"/>
        <v>0</v>
      </c>
      <c r="AO341">
        <v>58</v>
      </c>
      <c r="AP341" s="5">
        <v>1.7634279935629371</v>
      </c>
      <c r="AQ341">
        <v>17534000</v>
      </c>
      <c r="AT341">
        <v>6380000</v>
      </c>
      <c r="AU341">
        <v>23914000</v>
      </c>
      <c r="AW341">
        <v>55777.1</v>
      </c>
      <c r="AX341">
        <v>55777100000</v>
      </c>
      <c r="CG341" s="13"/>
    </row>
    <row r="342" spans="1:85" x14ac:dyDescent="0.3">
      <c r="A342">
        <v>2012</v>
      </c>
      <c r="B342" t="s">
        <v>341</v>
      </c>
      <c r="C342">
        <v>0</v>
      </c>
      <c r="D342">
        <v>4</v>
      </c>
      <c r="E342">
        <v>4</v>
      </c>
      <c r="F342">
        <v>2</v>
      </c>
      <c r="G342">
        <v>2000000</v>
      </c>
      <c r="H342">
        <v>1.7</v>
      </c>
      <c r="I342">
        <v>1700000</v>
      </c>
      <c r="J342">
        <f t="shared" si="71"/>
        <v>0.30000000000000004</v>
      </c>
      <c r="K342">
        <v>300000.00000000006</v>
      </c>
      <c r="L342">
        <v>0</v>
      </c>
      <c r="M342">
        <v>0</v>
      </c>
      <c r="N342">
        <v>0</v>
      </c>
      <c r="O342" s="11">
        <v>10</v>
      </c>
      <c r="P342" s="11">
        <v>3</v>
      </c>
      <c r="Q342" s="12">
        <v>30</v>
      </c>
      <c r="R342" s="11">
        <v>1</v>
      </c>
      <c r="S342" s="12">
        <v>10</v>
      </c>
      <c r="T342" s="13">
        <v>6</v>
      </c>
      <c r="U342" s="12">
        <v>60</v>
      </c>
      <c r="V342" s="11">
        <v>75</v>
      </c>
      <c r="W342" s="11">
        <v>10</v>
      </c>
      <c r="X342" s="11"/>
      <c r="Y342" s="11">
        <v>13.27</v>
      </c>
      <c r="Z342" s="11">
        <v>5.79</v>
      </c>
      <c r="AA342" s="11">
        <v>6854.6</v>
      </c>
      <c r="AB342" s="13">
        <v>6854600000</v>
      </c>
      <c r="AC342" s="5">
        <v>5.7939360168984368</v>
      </c>
      <c r="AD342">
        <v>33.49</v>
      </c>
      <c r="AE342">
        <v>25.46</v>
      </c>
      <c r="AF342">
        <v>33.47</v>
      </c>
      <c r="AG342" s="5">
        <v>16.797185683695311</v>
      </c>
      <c r="AH342">
        <v>0.75604794705918299</v>
      </c>
      <c r="AJ342">
        <v>29033.68</v>
      </c>
      <c r="AK342">
        <v>29033680000</v>
      </c>
      <c r="AL342">
        <f t="shared" si="72"/>
        <v>1</v>
      </c>
      <c r="AM342">
        <f t="shared" si="73"/>
        <v>0</v>
      </c>
      <c r="AN342">
        <f t="shared" si="74"/>
        <v>0</v>
      </c>
      <c r="AO342">
        <v>8</v>
      </c>
      <c r="AP342" s="5">
        <v>0.90308998699194343</v>
      </c>
      <c r="AQ342">
        <v>8774000</v>
      </c>
      <c r="AT342">
        <v>3060000</v>
      </c>
      <c r="AU342">
        <v>11834000</v>
      </c>
      <c r="AV342">
        <v>75</v>
      </c>
      <c r="CG342" s="13"/>
    </row>
    <row r="343" spans="1:85" x14ac:dyDescent="0.3">
      <c r="A343">
        <v>2012</v>
      </c>
      <c r="B343" t="s">
        <v>342</v>
      </c>
      <c r="C343">
        <v>0</v>
      </c>
      <c r="D343">
        <v>4</v>
      </c>
      <c r="E343">
        <v>8</v>
      </c>
      <c r="F343">
        <v>7.4</v>
      </c>
      <c r="G343">
        <v>7400000</v>
      </c>
      <c r="H343">
        <v>7.4</v>
      </c>
      <c r="I343">
        <v>7400000</v>
      </c>
      <c r="J343">
        <f t="shared" si="71"/>
        <v>0</v>
      </c>
      <c r="L343">
        <v>1</v>
      </c>
      <c r="M343">
        <v>0</v>
      </c>
      <c r="N343">
        <v>0</v>
      </c>
      <c r="O343" s="11">
        <v>12</v>
      </c>
      <c r="P343" s="11">
        <v>6</v>
      </c>
      <c r="Q343" s="12">
        <v>50</v>
      </c>
      <c r="R343" s="11">
        <v>5</v>
      </c>
      <c r="S343" s="12">
        <v>41.67</v>
      </c>
      <c r="T343" s="13">
        <v>1</v>
      </c>
      <c r="U343" s="12">
        <v>8.33</v>
      </c>
      <c r="V343" s="11">
        <v>37.869999999999997</v>
      </c>
      <c r="W343" s="11">
        <v>12</v>
      </c>
      <c r="X343" s="11"/>
      <c r="Y343" s="11">
        <v>1.06</v>
      </c>
      <c r="Z343" s="11">
        <v>0.87</v>
      </c>
      <c r="AA343" s="11">
        <v>159674.20000000001</v>
      </c>
      <c r="AB343" s="13">
        <v>159674200000</v>
      </c>
      <c r="AC343" s="5">
        <v>0.8669329628055974</v>
      </c>
      <c r="AD343">
        <v>2.5</v>
      </c>
      <c r="AE343">
        <v>0.74</v>
      </c>
      <c r="AF343">
        <v>1.1200000000000001</v>
      </c>
      <c r="AG343" s="5">
        <v>11.499856263875351</v>
      </c>
      <c r="AJ343">
        <v>30659.33</v>
      </c>
      <c r="AK343">
        <v>30659330000</v>
      </c>
      <c r="AL343">
        <f t="shared" si="72"/>
        <v>0</v>
      </c>
      <c r="AM343">
        <f t="shared" si="73"/>
        <v>1</v>
      </c>
      <c r="AN343">
        <f t="shared" si="74"/>
        <v>0</v>
      </c>
      <c r="AO343">
        <v>17</v>
      </c>
      <c r="AP343" s="5">
        <v>1.2304489213782739</v>
      </c>
      <c r="AQ343">
        <v>29270000</v>
      </c>
      <c r="AT343">
        <v>968000</v>
      </c>
      <c r="AU343">
        <v>30238000</v>
      </c>
      <c r="AV343">
        <v>6.39</v>
      </c>
      <c r="AW343">
        <v>93838.399999999994</v>
      </c>
      <c r="AX343">
        <v>93838400000</v>
      </c>
      <c r="CG343" s="13"/>
    </row>
    <row r="344" spans="1:85" x14ac:dyDescent="0.3">
      <c r="A344">
        <v>2012</v>
      </c>
      <c r="B344" t="s">
        <v>343</v>
      </c>
      <c r="C344">
        <v>0</v>
      </c>
      <c r="D344">
        <v>4</v>
      </c>
      <c r="E344">
        <v>5</v>
      </c>
      <c r="F344">
        <v>16.2</v>
      </c>
      <c r="G344">
        <v>16200000</v>
      </c>
      <c r="H344">
        <v>15.5</v>
      </c>
      <c r="I344">
        <v>15500000</v>
      </c>
      <c r="J344">
        <f t="shared" si="71"/>
        <v>0.69999999999999929</v>
      </c>
      <c r="K344">
        <v>699999.9999999993</v>
      </c>
      <c r="L344">
        <v>1</v>
      </c>
      <c r="M344">
        <v>1</v>
      </c>
      <c r="N344">
        <v>0</v>
      </c>
      <c r="O344" s="11">
        <v>9</v>
      </c>
      <c r="P344" s="11">
        <v>5</v>
      </c>
      <c r="Q344" s="12">
        <v>55.56</v>
      </c>
      <c r="R344" s="11">
        <v>3</v>
      </c>
      <c r="S344" s="12">
        <v>33.33</v>
      </c>
      <c r="T344" s="13">
        <v>1</v>
      </c>
      <c r="U344" s="12">
        <v>11.11</v>
      </c>
      <c r="V344" s="11">
        <v>46.57</v>
      </c>
      <c r="W344" s="11">
        <v>9</v>
      </c>
      <c r="X344" s="11"/>
      <c r="Y344" s="11">
        <v>1.1599999999999999</v>
      </c>
      <c r="Z344" s="11">
        <v>0.55000000000000004</v>
      </c>
      <c r="AA344" s="11">
        <v>36123.300000000003</v>
      </c>
      <c r="AB344" s="13">
        <v>36123300000</v>
      </c>
      <c r="AC344" s="5">
        <v>0.54823549871146149</v>
      </c>
      <c r="AD344">
        <v>5.34</v>
      </c>
      <c r="AE344">
        <v>1.17</v>
      </c>
      <c r="AF344">
        <v>1.48</v>
      </c>
      <c r="AG344" s="5">
        <v>50.01712455568719</v>
      </c>
      <c r="AI344">
        <v>0.81386344494389662</v>
      </c>
      <c r="AJ344">
        <v>4036.71</v>
      </c>
      <c r="AK344">
        <v>4036710000</v>
      </c>
      <c r="AL344">
        <f t="shared" si="72"/>
        <v>1</v>
      </c>
      <c r="AM344">
        <f t="shared" si="73"/>
        <v>0</v>
      </c>
      <c r="AN344">
        <f t="shared" si="74"/>
        <v>0</v>
      </c>
      <c r="AO344">
        <v>27</v>
      </c>
      <c r="AP344" s="5">
        <v>1.4313637641589871</v>
      </c>
      <c r="AQ344">
        <v>27240000</v>
      </c>
      <c r="AT344">
        <v>604000</v>
      </c>
      <c r="AU344">
        <v>27844000</v>
      </c>
      <c r="AW344">
        <v>36510.6</v>
      </c>
      <c r="AX344">
        <v>36510600000</v>
      </c>
      <c r="CG344" s="13"/>
    </row>
    <row r="345" spans="1:85" x14ac:dyDescent="0.3">
      <c r="A345">
        <v>2012</v>
      </c>
      <c r="B345" t="s">
        <v>344</v>
      </c>
      <c r="C345">
        <v>0</v>
      </c>
      <c r="D345">
        <v>5</v>
      </c>
      <c r="E345">
        <v>4</v>
      </c>
      <c r="F345">
        <v>9.3000000000000007</v>
      </c>
      <c r="G345">
        <v>9300000</v>
      </c>
      <c r="H345">
        <v>7.1</v>
      </c>
      <c r="I345">
        <v>7100000</v>
      </c>
      <c r="J345">
        <f t="shared" si="71"/>
        <v>2.2000000000000011</v>
      </c>
      <c r="K345">
        <v>2200000.0000000009</v>
      </c>
      <c r="L345">
        <v>1</v>
      </c>
      <c r="M345">
        <v>0</v>
      </c>
      <c r="N345">
        <v>0</v>
      </c>
      <c r="O345" s="11">
        <v>8</v>
      </c>
      <c r="P345" s="11">
        <v>3</v>
      </c>
      <c r="Q345" s="12">
        <v>37.5</v>
      </c>
      <c r="R345" s="11">
        <v>3</v>
      </c>
      <c r="S345" s="12">
        <v>37.5</v>
      </c>
      <c r="T345" s="13">
        <v>2</v>
      </c>
      <c r="U345" s="12">
        <v>25</v>
      </c>
      <c r="V345" s="11">
        <v>75</v>
      </c>
      <c r="W345" s="11">
        <v>8</v>
      </c>
      <c r="X345" s="11"/>
      <c r="Y345" s="11">
        <v>4.55</v>
      </c>
      <c r="Z345" s="11">
        <v>5.72</v>
      </c>
      <c r="AA345" s="11">
        <v>12050.4</v>
      </c>
      <c r="AB345" s="13">
        <v>12050400000</v>
      </c>
      <c r="AC345" s="5">
        <v>5.7165469827180493</v>
      </c>
      <c r="AD345">
        <v>31.53</v>
      </c>
      <c r="AE345">
        <v>10.23</v>
      </c>
      <c r="AF345">
        <v>29.61</v>
      </c>
      <c r="AG345" s="5">
        <v>-2.1925571867531608</v>
      </c>
      <c r="AH345">
        <v>1.2831700863591622</v>
      </c>
      <c r="AI345">
        <v>1.8437715985171639</v>
      </c>
      <c r="AJ345">
        <v>25203.09</v>
      </c>
      <c r="AK345">
        <v>25203090000</v>
      </c>
      <c r="AL345">
        <f t="shared" si="72"/>
        <v>1</v>
      </c>
      <c r="AM345">
        <f t="shared" si="73"/>
        <v>0</v>
      </c>
      <c r="AN345">
        <f t="shared" si="74"/>
        <v>0</v>
      </c>
      <c r="AO345">
        <v>52</v>
      </c>
      <c r="AP345" s="5">
        <v>1.716003343634799</v>
      </c>
      <c r="AQ345">
        <v>74286173</v>
      </c>
      <c r="AU345">
        <v>74286173</v>
      </c>
      <c r="AV345">
        <v>75</v>
      </c>
      <c r="CG345" s="13"/>
    </row>
    <row r="346" spans="1:85" x14ac:dyDescent="0.3">
      <c r="A346">
        <v>2012</v>
      </c>
      <c r="B346" t="s">
        <v>345</v>
      </c>
      <c r="C346">
        <v>1</v>
      </c>
      <c r="D346">
        <v>4</v>
      </c>
      <c r="E346">
        <v>6</v>
      </c>
      <c r="F346">
        <v>46</v>
      </c>
      <c r="G346">
        <v>46000000</v>
      </c>
      <c r="H346">
        <v>46</v>
      </c>
      <c r="I346">
        <v>46000000</v>
      </c>
      <c r="J346">
        <f t="shared" si="71"/>
        <v>0</v>
      </c>
      <c r="L346">
        <v>1</v>
      </c>
      <c r="M346">
        <v>0</v>
      </c>
      <c r="N346">
        <v>0</v>
      </c>
      <c r="O346" s="11">
        <v>13</v>
      </c>
      <c r="P346" s="11">
        <v>8</v>
      </c>
      <c r="Q346" s="12">
        <v>61.54</v>
      </c>
      <c r="R346" s="11">
        <v>3</v>
      </c>
      <c r="S346" s="12">
        <v>23.08</v>
      </c>
      <c r="T346" s="13">
        <v>2</v>
      </c>
      <c r="U346" s="12">
        <v>15.38</v>
      </c>
      <c r="V346" s="11">
        <v>78.41</v>
      </c>
      <c r="W346" s="11">
        <v>13</v>
      </c>
      <c r="X346" s="11"/>
      <c r="Y346" s="11">
        <v>14.29</v>
      </c>
      <c r="Z346" s="11">
        <v>4.1399999999999997</v>
      </c>
      <c r="AA346" s="11">
        <v>437880</v>
      </c>
      <c r="AB346" s="13">
        <v>437880000000</v>
      </c>
      <c r="AC346" s="5">
        <v>4.1440678121478589</v>
      </c>
      <c r="AD346">
        <v>22.2</v>
      </c>
      <c r="AE346">
        <v>13.61</v>
      </c>
      <c r="AF346">
        <v>18.12</v>
      </c>
      <c r="AG346" s="5">
        <v>19.811363169252903</v>
      </c>
      <c r="AI346">
        <v>1.861784107021762</v>
      </c>
      <c r="AJ346">
        <v>1082098.6200000001</v>
      </c>
      <c r="AK346">
        <v>1082098620000.0001</v>
      </c>
      <c r="AL346">
        <f t="shared" si="72"/>
        <v>0</v>
      </c>
      <c r="AM346">
        <f t="shared" si="73"/>
        <v>0</v>
      </c>
      <c r="AN346">
        <f t="shared" si="74"/>
        <v>1</v>
      </c>
      <c r="AO346">
        <v>67</v>
      </c>
      <c r="AP346" s="5">
        <v>1.8260748027008262</v>
      </c>
      <c r="AQ346">
        <v>82517988</v>
      </c>
      <c r="AR346" s="5">
        <v>100</v>
      </c>
      <c r="AT346">
        <v>14170000</v>
      </c>
      <c r="AU346">
        <v>96687988</v>
      </c>
      <c r="AW346">
        <v>373083</v>
      </c>
      <c r="AX346">
        <v>373083000000</v>
      </c>
      <c r="CG346" s="13"/>
    </row>
    <row r="347" spans="1:85" x14ac:dyDescent="0.3">
      <c r="A347">
        <v>2012</v>
      </c>
      <c r="B347" t="s">
        <v>346</v>
      </c>
      <c r="C347">
        <v>0</v>
      </c>
      <c r="D347">
        <v>5</v>
      </c>
      <c r="E347">
        <v>4</v>
      </c>
      <c r="L347">
        <v>1</v>
      </c>
      <c r="M347">
        <v>0</v>
      </c>
      <c r="N347">
        <v>0</v>
      </c>
      <c r="O347" s="11">
        <v>8</v>
      </c>
      <c r="P347" s="11">
        <v>5</v>
      </c>
      <c r="Q347" s="12">
        <v>62.5</v>
      </c>
      <c r="R347" s="11">
        <v>2</v>
      </c>
      <c r="S347" s="12">
        <v>25</v>
      </c>
      <c r="T347" s="13">
        <v>1</v>
      </c>
      <c r="U347" s="12">
        <v>12.5</v>
      </c>
      <c r="V347" s="11">
        <v>73.64</v>
      </c>
      <c r="W347" s="11">
        <v>8</v>
      </c>
      <c r="X347" s="11">
        <v>87.06</v>
      </c>
      <c r="Y347" s="11">
        <v>15.41</v>
      </c>
      <c r="Z347" s="11">
        <v>36.619999999999997</v>
      </c>
      <c r="AA347" s="11">
        <v>66351.7</v>
      </c>
      <c r="AB347" s="13">
        <v>66351700000</v>
      </c>
      <c r="AC347" s="5">
        <v>36.61467703746473</v>
      </c>
      <c r="AD347">
        <v>148.52000000000001</v>
      </c>
      <c r="AE347">
        <v>10.53</v>
      </c>
      <c r="AF347">
        <v>13.81</v>
      </c>
      <c r="AG347" s="5">
        <v>15.954324913054375</v>
      </c>
      <c r="AH347">
        <v>1.7286201812444595</v>
      </c>
      <c r="AJ347">
        <v>65513.8</v>
      </c>
      <c r="AK347">
        <v>65513800000</v>
      </c>
      <c r="AL347">
        <f t="shared" si="72"/>
        <v>0</v>
      </c>
      <c r="AM347">
        <f t="shared" si="73"/>
        <v>1</v>
      </c>
      <c r="AN347">
        <f t="shared" si="74"/>
        <v>0</v>
      </c>
      <c r="AO347">
        <v>33</v>
      </c>
      <c r="AP347" s="5">
        <v>1.5185139398778873</v>
      </c>
      <c r="AQ347">
        <v>19600000</v>
      </c>
      <c r="AR347" s="5">
        <v>100</v>
      </c>
      <c r="AT347">
        <v>19526000</v>
      </c>
      <c r="AU347">
        <v>39126000</v>
      </c>
      <c r="AW347">
        <v>56151.9</v>
      </c>
      <c r="AX347">
        <v>56151900000</v>
      </c>
      <c r="CG347" s="13"/>
    </row>
    <row r="348" spans="1:85" x14ac:dyDescent="0.3">
      <c r="A348">
        <v>2012</v>
      </c>
      <c r="B348" t="s">
        <v>347</v>
      </c>
      <c r="C348">
        <v>1</v>
      </c>
      <c r="D348">
        <v>4</v>
      </c>
      <c r="E348">
        <v>6</v>
      </c>
      <c r="F348">
        <v>26</v>
      </c>
      <c r="G348">
        <v>26000000</v>
      </c>
      <c r="H348">
        <v>20</v>
      </c>
      <c r="I348">
        <v>20000000</v>
      </c>
      <c r="J348">
        <f>F348-H348</f>
        <v>6</v>
      </c>
      <c r="K348">
        <v>6000000</v>
      </c>
      <c r="L348">
        <v>1</v>
      </c>
      <c r="M348">
        <v>0</v>
      </c>
      <c r="N348">
        <v>0</v>
      </c>
      <c r="O348" s="11">
        <v>8</v>
      </c>
      <c r="P348" s="11">
        <v>4</v>
      </c>
      <c r="Q348" s="12">
        <v>50</v>
      </c>
      <c r="R348" s="11">
        <v>1</v>
      </c>
      <c r="S348" s="12">
        <v>12.5</v>
      </c>
      <c r="T348" s="13">
        <v>3</v>
      </c>
      <c r="U348" s="12">
        <v>37.5</v>
      </c>
      <c r="V348" s="11">
        <v>43.65</v>
      </c>
      <c r="W348" s="11">
        <v>8</v>
      </c>
      <c r="X348" s="11">
        <v>34.590000000000003</v>
      </c>
      <c r="Y348" s="11">
        <v>18.170000000000002</v>
      </c>
      <c r="Z348" s="11">
        <v>3.99</v>
      </c>
      <c r="AA348" s="11">
        <v>44496</v>
      </c>
      <c r="AB348" s="13">
        <v>44496000000</v>
      </c>
      <c r="AC348" s="5">
        <v>3.9871029524406665</v>
      </c>
      <c r="AD348">
        <v>17.64</v>
      </c>
      <c r="AE348">
        <v>13.61</v>
      </c>
      <c r="AF348">
        <v>17.63</v>
      </c>
      <c r="AG348" s="5">
        <v>1.0535761765487901</v>
      </c>
      <c r="AI348">
        <v>4.9235323137641833</v>
      </c>
      <c r="AJ348">
        <v>121524.11</v>
      </c>
      <c r="AK348">
        <v>121524110000</v>
      </c>
      <c r="AL348">
        <f t="shared" si="72"/>
        <v>0</v>
      </c>
      <c r="AM348">
        <f t="shared" si="73"/>
        <v>0</v>
      </c>
      <c r="AN348">
        <f t="shared" si="74"/>
        <v>1</v>
      </c>
      <c r="AO348">
        <v>30</v>
      </c>
      <c r="AP348" s="5">
        <v>1.4771212547196624</v>
      </c>
      <c r="AQ348">
        <v>55000000</v>
      </c>
      <c r="AT348">
        <v>8915000</v>
      </c>
      <c r="AU348">
        <v>63915000</v>
      </c>
      <c r="AV348">
        <v>17.97</v>
      </c>
      <c r="AW348">
        <v>36996</v>
      </c>
      <c r="AX348">
        <v>36996000000</v>
      </c>
      <c r="CG348" s="13"/>
    </row>
    <row r="349" spans="1:85" x14ac:dyDescent="0.3">
      <c r="A349">
        <v>2012</v>
      </c>
      <c r="B349" t="s">
        <v>348</v>
      </c>
      <c r="C349">
        <v>1</v>
      </c>
      <c r="D349">
        <v>3</v>
      </c>
      <c r="E349">
        <v>8</v>
      </c>
      <c r="L349">
        <v>1</v>
      </c>
      <c r="M349">
        <v>1</v>
      </c>
      <c r="N349">
        <v>0</v>
      </c>
      <c r="O349" s="11">
        <v>10</v>
      </c>
      <c r="P349" s="11">
        <v>7</v>
      </c>
      <c r="Q349" s="12">
        <v>70</v>
      </c>
      <c r="R349" s="11">
        <v>1</v>
      </c>
      <c r="S349" s="12">
        <v>10</v>
      </c>
      <c r="T349" s="13">
        <v>2</v>
      </c>
      <c r="U349" s="12">
        <v>20</v>
      </c>
      <c r="V349" s="11">
        <v>48.05</v>
      </c>
      <c r="W349" s="11">
        <v>10</v>
      </c>
      <c r="X349" s="11"/>
      <c r="Y349" s="11">
        <v>8.3699999999999992</v>
      </c>
      <c r="Z349" s="11">
        <v>1.77</v>
      </c>
      <c r="AA349" s="11">
        <v>13108.4</v>
      </c>
      <c r="AB349" s="13">
        <v>13108400000</v>
      </c>
      <c r="AC349" s="5">
        <v>1.7704646489817819</v>
      </c>
      <c r="AD349">
        <v>29.8</v>
      </c>
      <c r="AE349">
        <v>12.81</v>
      </c>
      <c r="AF349">
        <v>20.21</v>
      </c>
      <c r="AG349" s="5">
        <v>57.054880566463751</v>
      </c>
      <c r="AI349">
        <v>0.58397753588329404</v>
      </c>
      <c r="AJ349">
        <v>7811.59</v>
      </c>
      <c r="AK349">
        <v>7811590000</v>
      </c>
      <c r="AL349">
        <f t="shared" si="72"/>
        <v>1</v>
      </c>
      <c r="AM349">
        <f t="shared" si="73"/>
        <v>0</v>
      </c>
      <c r="AN349">
        <f t="shared" si="74"/>
        <v>0</v>
      </c>
      <c r="AQ349">
        <v>13110000</v>
      </c>
      <c r="AR349" s="5">
        <v>0.7</v>
      </c>
      <c r="AT349">
        <v>10105000</v>
      </c>
      <c r="AU349">
        <v>23215000</v>
      </c>
      <c r="AV349">
        <v>2.37</v>
      </c>
      <c r="AW349">
        <v>21208</v>
      </c>
      <c r="AX349">
        <v>21208000000</v>
      </c>
      <c r="CG349" s="13"/>
    </row>
    <row r="350" spans="1:85" x14ac:dyDescent="0.3">
      <c r="A350">
        <v>2013</v>
      </c>
      <c r="B350" t="s">
        <v>1</v>
      </c>
      <c r="C350">
        <v>0</v>
      </c>
      <c r="D350">
        <v>3</v>
      </c>
      <c r="E350">
        <v>4</v>
      </c>
      <c r="F350">
        <v>6.7</v>
      </c>
      <c r="G350">
        <v>6700000</v>
      </c>
      <c r="H350">
        <v>4.5999999999999996</v>
      </c>
      <c r="I350">
        <v>4600000</v>
      </c>
      <c r="J350">
        <v>2.1000000000000005</v>
      </c>
      <c r="K350">
        <v>2100000.0000000005</v>
      </c>
      <c r="L350">
        <v>1</v>
      </c>
      <c r="M350">
        <v>0</v>
      </c>
      <c r="N350">
        <v>0</v>
      </c>
      <c r="O350" s="11">
        <v>10</v>
      </c>
      <c r="P350" s="11">
        <v>3</v>
      </c>
      <c r="Q350" s="12">
        <v>30</v>
      </c>
      <c r="R350" s="11">
        <v>4</v>
      </c>
      <c r="S350" s="12">
        <v>40</v>
      </c>
      <c r="T350" s="11">
        <v>3</v>
      </c>
      <c r="U350" s="12">
        <v>30</v>
      </c>
      <c r="V350" s="12">
        <v>76</v>
      </c>
      <c r="W350" s="13">
        <v>5</v>
      </c>
      <c r="X350" s="11"/>
      <c r="Y350" s="11">
        <v>2.74</v>
      </c>
      <c r="Z350" s="11">
        <v>6.29</v>
      </c>
      <c r="AA350" s="11"/>
      <c r="AB350" s="13"/>
      <c r="AC350" s="5">
        <v>6.2917685343933405</v>
      </c>
      <c r="AD350">
        <v>7.2</v>
      </c>
      <c r="AE350">
        <v>3.94</v>
      </c>
      <c r="AF350">
        <v>6.01</v>
      </c>
      <c r="AG350" s="5">
        <v>12.320303419587706</v>
      </c>
      <c r="AH350" s="7"/>
      <c r="AI350" s="8"/>
      <c r="AJ350" s="1"/>
      <c r="AO350" s="9">
        <v>26</v>
      </c>
      <c r="AP350" s="5">
        <v>1.414973347970818</v>
      </c>
      <c r="AQ350">
        <v>55207600</v>
      </c>
      <c r="AT350">
        <v>2970000</v>
      </c>
      <c r="AU350">
        <v>58177600</v>
      </c>
      <c r="AV350">
        <v>75</v>
      </c>
      <c r="CG350" s="13"/>
    </row>
    <row r="351" spans="1:85" x14ac:dyDescent="0.3">
      <c r="A351">
        <v>2013</v>
      </c>
      <c r="B351" t="s">
        <v>2</v>
      </c>
      <c r="C351">
        <v>1</v>
      </c>
      <c r="D351">
        <v>3</v>
      </c>
      <c r="E351">
        <v>4</v>
      </c>
      <c r="L351">
        <v>0</v>
      </c>
      <c r="M351">
        <v>0</v>
      </c>
      <c r="N351">
        <v>0</v>
      </c>
      <c r="O351" s="11">
        <v>8</v>
      </c>
      <c r="P351" s="11">
        <v>0</v>
      </c>
      <c r="Q351" s="12">
        <v>0</v>
      </c>
      <c r="R351" s="11">
        <v>2</v>
      </c>
      <c r="S351" s="12">
        <v>25</v>
      </c>
      <c r="T351" s="11">
        <v>6</v>
      </c>
      <c r="U351" s="12">
        <v>75</v>
      </c>
      <c r="V351" s="12">
        <v>66.28</v>
      </c>
      <c r="W351" s="13">
        <v>0</v>
      </c>
      <c r="X351" s="11">
        <v>53.5</v>
      </c>
      <c r="Y351" s="11">
        <v>15.11</v>
      </c>
      <c r="Z351" s="11"/>
      <c r="AA351" s="11">
        <v>502.4</v>
      </c>
      <c r="AB351" s="13">
        <v>502400000</v>
      </c>
      <c r="AD351">
        <v>13.56</v>
      </c>
      <c r="AE351">
        <v>8.39</v>
      </c>
      <c r="AF351">
        <v>12.48</v>
      </c>
      <c r="AG351" s="5">
        <v>24.394874228761289</v>
      </c>
      <c r="AH351" s="7"/>
      <c r="AI351" s="8"/>
      <c r="AJ351" s="1"/>
      <c r="AO351" s="9">
        <v>20</v>
      </c>
      <c r="AP351" s="5">
        <v>1.301029995663981</v>
      </c>
      <c r="CG351" s="13"/>
    </row>
    <row r="352" spans="1:85" x14ac:dyDescent="0.3">
      <c r="A352">
        <v>2013</v>
      </c>
      <c r="B352" t="s">
        <v>3</v>
      </c>
      <c r="C352">
        <v>0</v>
      </c>
      <c r="D352">
        <v>6</v>
      </c>
      <c r="E352">
        <v>4</v>
      </c>
      <c r="L352">
        <v>1</v>
      </c>
      <c r="M352">
        <v>0</v>
      </c>
      <c r="N352">
        <v>0</v>
      </c>
      <c r="O352" s="11">
        <v>9</v>
      </c>
      <c r="P352" s="11">
        <v>4</v>
      </c>
      <c r="Q352" s="12">
        <v>44.44</v>
      </c>
      <c r="R352" s="11">
        <v>1</v>
      </c>
      <c r="S352" s="12">
        <v>11.11</v>
      </c>
      <c r="T352" s="11">
        <v>4</v>
      </c>
      <c r="U352" s="12">
        <v>44.44</v>
      </c>
      <c r="V352" s="12">
        <v>75</v>
      </c>
      <c r="W352" s="13">
        <v>5</v>
      </c>
      <c r="X352" s="11"/>
      <c r="Y352" s="11">
        <v>1.73</v>
      </c>
      <c r="Z352" s="11">
        <v>3.99</v>
      </c>
      <c r="AA352" s="11">
        <v>69646.5</v>
      </c>
      <c r="AB352" s="13">
        <v>69646500000</v>
      </c>
      <c r="AC352" s="5">
        <v>3.9865416648516869</v>
      </c>
      <c r="AD352">
        <v>5.43</v>
      </c>
      <c r="AE352">
        <v>2.04</v>
      </c>
      <c r="AF352">
        <v>5.0999999999999996</v>
      </c>
      <c r="AG352" s="5">
        <v>3.7847847757487085</v>
      </c>
      <c r="AH352" s="7">
        <v>0.10636235766579355</v>
      </c>
      <c r="AI352" s="8"/>
      <c r="AJ352">
        <v>148494.79</v>
      </c>
      <c r="AK352">
        <v>148494790000</v>
      </c>
      <c r="AL352">
        <f t="shared" ref="AL352:AL358" si="75">IF(AJ352&lt;29957,1,0)</f>
        <v>0</v>
      </c>
      <c r="AM352">
        <f t="shared" ref="AM352:AM358" si="76">IF(AND(AJ352&gt;29957,AJ352&lt;96525),1,0)</f>
        <v>0</v>
      </c>
      <c r="AN352">
        <f t="shared" ref="AN352:AN358" si="77">IF(AJ352&gt;96525,1,0)</f>
        <v>1</v>
      </c>
      <c r="AO352" s="9">
        <v>64</v>
      </c>
      <c r="AP352" s="5">
        <v>1.8061799739838869</v>
      </c>
      <c r="AQ352">
        <v>28271000</v>
      </c>
      <c r="AT352">
        <v>3255000</v>
      </c>
      <c r="AU352">
        <v>31526000</v>
      </c>
      <c r="AW352">
        <v>81967.7</v>
      </c>
      <c r="AX352">
        <v>81967700000</v>
      </c>
      <c r="CG352" s="13"/>
    </row>
    <row r="353" spans="1:85" x14ac:dyDescent="0.3">
      <c r="A353">
        <v>2013</v>
      </c>
      <c r="B353" t="s">
        <v>4</v>
      </c>
      <c r="C353">
        <v>0</v>
      </c>
      <c r="D353">
        <v>8</v>
      </c>
      <c r="E353">
        <v>5</v>
      </c>
      <c r="L353">
        <v>1</v>
      </c>
      <c r="M353">
        <v>0</v>
      </c>
      <c r="N353">
        <v>1</v>
      </c>
      <c r="O353" s="11">
        <v>14</v>
      </c>
      <c r="P353" s="11">
        <v>7</v>
      </c>
      <c r="Q353" s="12">
        <v>50</v>
      </c>
      <c r="R353" s="11">
        <v>2</v>
      </c>
      <c r="S353" s="12">
        <v>14.29</v>
      </c>
      <c r="T353" s="11">
        <v>5</v>
      </c>
      <c r="U353" s="12">
        <v>35.71</v>
      </c>
      <c r="V353" s="12">
        <v>50.3</v>
      </c>
      <c r="W353" s="13">
        <v>5</v>
      </c>
      <c r="X353" s="11"/>
      <c r="Y353" s="11">
        <v>10.15</v>
      </c>
      <c r="Z353" s="11">
        <v>2.95</v>
      </c>
      <c r="AA353" s="11">
        <v>121446.6</v>
      </c>
      <c r="AB353" s="13">
        <v>121446600000</v>
      </c>
      <c r="AC353" s="5">
        <v>2.9479681036292487</v>
      </c>
      <c r="AD353">
        <v>18.2</v>
      </c>
      <c r="AE353">
        <v>10.77</v>
      </c>
      <c r="AF353">
        <v>17.38</v>
      </c>
      <c r="AG353" s="5">
        <v>12.947032486332333</v>
      </c>
      <c r="AH353" s="7">
        <v>5.2129639697839979E-2</v>
      </c>
      <c r="AI353" s="8">
        <v>0.82016233745466627</v>
      </c>
      <c r="AJ353">
        <v>268888.90000000002</v>
      </c>
      <c r="AK353">
        <v>268888900000.00003</v>
      </c>
      <c r="AL353">
        <f t="shared" si="75"/>
        <v>0</v>
      </c>
      <c r="AM353">
        <f t="shared" si="76"/>
        <v>0</v>
      </c>
      <c r="AN353">
        <f t="shared" si="77"/>
        <v>1</v>
      </c>
      <c r="AO353" s="9">
        <v>77</v>
      </c>
      <c r="AP353" s="5">
        <v>1.8864907251724818</v>
      </c>
      <c r="AQ353">
        <v>60502000</v>
      </c>
      <c r="AS353">
        <v>60502000</v>
      </c>
      <c r="AT353">
        <v>21626000</v>
      </c>
      <c r="AU353">
        <v>82128000</v>
      </c>
      <c r="AV353">
        <v>0.28999999999999998</v>
      </c>
      <c r="AW353">
        <v>124582.1</v>
      </c>
      <c r="AX353">
        <v>124582100000</v>
      </c>
      <c r="CG353" s="13"/>
    </row>
    <row r="354" spans="1:85" x14ac:dyDescent="0.3">
      <c r="A354">
        <v>2013</v>
      </c>
      <c r="B354" t="s">
        <v>5</v>
      </c>
      <c r="C354">
        <v>0</v>
      </c>
      <c r="D354">
        <v>4</v>
      </c>
      <c r="E354">
        <v>4</v>
      </c>
      <c r="F354">
        <v>6.7</v>
      </c>
      <c r="G354">
        <v>6700000</v>
      </c>
      <c r="H354">
        <v>6</v>
      </c>
      <c r="I354">
        <v>6000000</v>
      </c>
      <c r="J354">
        <v>0.70000000000000018</v>
      </c>
      <c r="K354">
        <v>700000.00000000023</v>
      </c>
      <c r="L354">
        <v>1</v>
      </c>
      <c r="M354">
        <v>0</v>
      </c>
      <c r="N354">
        <v>0</v>
      </c>
      <c r="O354" s="11">
        <v>9</v>
      </c>
      <c r="P354" s="11">
        <v>5</v>
      </c>
      <c r="Q354" s="12">
        <v>55.56</v>
      </c>
      <c r="R354" s="11">
        <v>2</v>
      </c>
      <c r="S354" s="12">
        <v>22.22</v>
      </c>
      <c r="T354" s="11">
        <v>2</v>
      </c>
      <c r="U354" s="12">
        <v>22.22</v>
      </c>
      <c r="V354" s="12">
        <v>61.65</v>
      </c>
      <c r="W354" s="13">
        <v>5</v>
      </c>
      <c r="X354" s="11"/>
      <c r="Y354" s="11">
        <v>11.32</v>
      </c>
      <c r="Z354" s="11">
        <v>2.82</v>
      </c>
      <c r="AA354" s="11">
        <v>18524.599999999999</v>
      </c>
      <c r="AB354" s="13">
        <v>18524600000</v>
      </c>
      <c r="AC354" s="5">
        <v>2.8227672385515041</v>
      </c>
      <c r="AD354">
        <v>15.78</v>
      </c>
      <c r="AE354">
        <v>12.57</v>
      </c>
      <c r="AF354">
        <v>14.63</v>
      </c>
      <c r="AG354" s="5">
        <v>24.276643653600388</v>
      </c>
      <c r="AH354" s="7"/>
      <c r="AI354" s="8">
        <v>7.6174308582124053E-3</v>
      </c>
      <c r="AJ354">
        <v>30941.8</v>
      </c>
      <c r="AK354">
        <v>30941800000</v>
      </c>
      <c r="AL354">
        <f t="shared" si="75"/>
        <v>0</v>
      </c>
      <c r="AM354">
        <f t="shared" si="76"/>
        <v>1</v>
      </c>
      <c r="AN354">
        <f t="shared" si="77"/>
        <v>0</v>
      </c>
      <c r="AO354" s="9">
        <v>22</v>
      </c>
      <c r="AP354" s="5">
        <v>1.3424226808222062</v>
      </c>
      <c r="AQ354">
        <v>8557000</v>
      </c>
      <c r="AT354">
        <v>295000</v>
      </c>
      <c r="AU354">
        <v>8852000</v>
      </c>
      <c r="AW354">
        <v>21625.5</v>
      </c>
      <c r="AX354">
        <v>21625500000</v>
      </c>
      <c r="CG354" s="13"/>
    </row>
    <row r="355" spans="1:85" x14ac:dyDescent="0.3">
      <c r="A355">
        <v>2013</v>
      </c>
      <c r="B355" t="s">
        <v>6</v>
      </c>
      <c r="C355">
        <v>0</v>
      </c>
      <c r="D355">
        <v>3</v>
      </c>
      <c r="E355">
        <v>5</v>
      </c>
      <c r="F355">
        <v>1.5</v>
      </c>
      <c r="G355">
        <v>1500000</v>
      </c>
      <c r="H355">
        <v>1.1000000000000001</v>
      </c>
      <c r="I355">
        <v>1100000</v>
      </c>
      <c r="J355">
        <v>0.39999999999999991</v>
      </c>
      <c r="K355">
        <v>399999.99999999988</v>
      </c>
      <c r="L355">
        <v>0</v>
      </c>
      <c r="M355">
        <v>0</v>
      </c>
      <c r="N355">
        <v>0</v>
      </c>
      <c r="O355" s="11">
        <v>8</v>
      </c>
      <c r="P355" s="11">
        <v>3</v>
      </c>
      <c r="Q355" s="12">
        <v>37.5</v>
      </c>
      <c r="R355" s="11">
        <v>1</v>
      </c>
      <c r="S355" s="12">
        <v>12.5</v>
      </c>
      <c r="T355" s="11">
        <v>4</v>
      </c>
      <c r="U355" s="12">
        <v>50</v>
      </c>
      <c r="V355" s="12">
        <v>45.32</v>
      </c>
      <c r="W355" s="13">
        <v>11</v>
      </c>
      <c r="X355" s="11">
        <v>20.62</v>
      </c>
      <c r="Y355" s="11">
        <v>3.17</v>
      </c>
      <c r="Z355" s="11"/>
      <c r="AA355" s="11">
        <v>9974</v>
      </c>
      <c r="AB355" s="13">
        <v>9974000000</v>
      </c>
      <c r="AD355">
        <v>21.89</v>
      </c>
      <c r="AE355">
        <v>8.4600000000000009</v>
      </c>
      <c r="AF355">
        <v>10.14</v>
      </c>
      <c r="AG355" s="5">
        <v>46.266402832743175</v>
      </c>
      <c r="AH355" s="7"/>
      <c r="AI355" s="8"/>
      <c r="AJ355">
        <v>3861.2</v>
      </c>
      <c r="AK355">
        <v>3861200000</v>
      </c>
      <c r="AL355">
        <f t="shared" si="75"/>
        <v>1</v>
      </c>
      <c r="AM355">
        <f t="shared" si="76"/>
        <v>0</v>
      </c>
      <c r="AN355">
        <f t="shared" si="77"/>
        <v>0</v>
      </c>
      <c r="AO355" s="9">
        <v>27</v>
      </c>
      <c r="AP355" s="5">
        <v>1.4313637641589871</v>
      </c>
      <c r="AQ355">
        <v>9160000</v>
      </c>
      <c r="AT355">
        <v>19200000</v>
      </c>
      <c r="AU355">
        <v>28360000</v>
      </c>
      <c r="AW355">
        <v>27900.400000000001</v>
      </c>
      <c r="AX355">
        <v>27900400000</v>
      </c>
      <c r="CG355" s="13"/>
    </row>
    <row r="356" spans="1:85" x14ac:dyDescent="0.3">
      <c r="A356">
        <v>2013</v>
      </c>
      <c r="B356" t="s">
        <v>7</v>
      </c>
      <c r="C356">
        <v>0</v>
      </c>
      <c r="D356">
        <v>9</v>
      </c>
      <c r="E356">
        <v>5</v>
      </c>
      <c r="L356">
        <v>1</v>
      </c>
      <c r="M356">
        <v>0</v>
      </c>
      <c r="N356">
        <v>0</v>
      </c>
      <c r="O356" s="11">
        <v>17</v>
      </c>
      <c r="P356" s="11">
        <v>8</v>
      </c>
      <c r="Q356" s="12">
        <v>47.06</v>
      </c>
      <c r="R356" s="11">
        <v>6</v>
      </c>
      <c r="S356" s="12">
        <v>35.29</v>
      </c>
      <c r="T356" s="11">
        <v>3</v>
      </c>
      <c r="U356" s="12">
        <v>17.649999999999999</v>
      </c>
      <c r="V356" s="12">
        <v>55.9</v>
      </c>
      <c r="W356" s="13">
        <v>5</v>
      </c>
      <c r="X356" s="11"/>
      <c r="Y356" s="11">
        <v>5.72</v>
      </c>
      <c r="Z356" s="11">
        <v>1.08</v>
      </c>
      <c r="AA356" s="11">
        <v>21759.9</v>
      </c>
      <c r="AB356" s="13">
        <v>21759900000</v>
      </c>
      <c r="AC356" s="5">
        <v>1.0842640494918689</v>
      </c>
      <c r="AD356">
        <v>19.22</v>
      </c>
      <c r="AE356">
        <v>6.78</v>
      </c>
      <c r="AF356">
        <v>9.19</v>
      </c>
      <c r="AG356" s="5">
        <v>27.265800089645907</v>
      </c>
      <c r="AH356" s="7">
        <v>0.3852181875814461</v>
      </c>
      <c r="AI356" s="8">
        <v>0.1545275243898144</v>
      </c>
      <c r="AJ356">
        <v>7991.13</v>
      </c>
      <c r="AK356">
        <v>7991130000</v>
      </c>
      <c r="AL356">
        <f t="shared" si="75"/>
        <v>1</v>
      </c>
      <c r="AM356">
        <f t="shared" si="76"/>
        <v>0</v>
      </c>
      <c r="AN356">
        <f t="shared" si="77"/>
        <v>0</v>
      </c>
      <c r="AO356" s="9">
        <v>29</v>
      </c>
      <c r="AP356" s="5">
        <v>1.4623979978989561</v>
      </c>
      <c r="AQ356">
        <v>76901099</v>
      </c>
      <c r="AT356">
        <v>1439945</v>
      </c>
      <c r="AU356">
        <v>78341044</v>
      </c>
      <c r="AW356">
        <v>28230.6</v>
      </c>
      <c r="AX356">
        <v>28230600000</v>
      </c>
      <c r="CG356" s="13"/>
    </row>
    <row r="357" spans="1:85" x14ac:dyDescent="0.3">
      <c r="A357">
        <v>2013</v>
      </c>
      <c r="B357" t="s">
        <v>8</v>
      </c>
      <c r="C357">
        <v>1</v>
      </c>
      <c r="D357">
        <v>6</v>
      </c>
      <c r="E357">
        <v>4</v>
      </c>
      <c r="F357">
        <v>10.8</v>
      </c>
      <c r="G357">
        <v>10800000</v>
      </c>
      <c r="H357">
        <v>10.8</v>
      </c>
      <c r="I357">
        <v>10800000</v>
      </c>
      <c r="J357">
        <v>0</v>
      </c>
      <c r="L357">
        <v>1</v>
      </c>
      <c r="M357">
        <v>0</v>
      </c>
      <c r="N357">
        <v>0</v>
      </c>
      <c r="O357" s="11">
        <v>12</v>
      </c>
      <c r="P357" s="11">
        <v>6</v>
      </c>
      <c r="Q357" s="12">
        <v>50</v>
      </c>
      <c r="R357" s="11">
        <v>3</v>
      </c>
      <c r="S357" s="12">
        <v>25</v>
      </c>
      <c r="T357" s="11">
        <v>3</v>
      </c>
      <c r="U357" s="12">
        <v>25</v>
      </c>
      <c r="V357" s="12">
        <v>77.5</v>
      </c>
      <c r="W357" s="13">
        <v>5</v>
      </c>
      <c r="X357" s="11"/>
      <c r="Y357" s="11">
        <v>40.57</v>
      </c>
      <c r="Z357" s="11">
        <v>4.29</v>
      </c>
      <c r="AA357" s="11">
        <v>211388.4</v>
      </c>
      <c r="AB357" s="13">
        <v>211388400000</v>
      </c>
      <c r="AC357" s="5">
        <v>4.2861557220770896</v>
      </c>
      <c r="AD357">
        <v>28.53</v>
      </c>
      <c r="AE357">
        <v>6.69</v>
      </c>
      <c r="AF357">
        <v>7.77</v>
      </c>
      <c r="AG357" s="5"/>
      <c r="AH357" s="7"/>
      <c r="AI357" s="8">
        <v>7.8785252612791692E-2</v>
      </c>
      <c r="AJ357">
        <v>270458.2</v>
      </c>
      <c r="AK357">
        <v>270458200000</v>
      </c>
      <c r="AL357">
        <f t="shared" si="75"/>
        <v>0</v>
      </c>
      <c r="AM357">
        <f t="shared" si="76"/>
        <v>0</v>
      </c>
      <c r="AN357">
        <f t="shared" si="77"/>
        <v>1</v>
      </c>
      <c r="AO357" s="9">
        <v>15</v>
      </c>
      <c r="AP357" s="5">
        <v>1.1760912590556811</v>
      </c>
      <c r="AQ357">
        <v>72422000</v>
      </c>
      <c r="AT357">
        <v>6088000</v>
      </c>
      <c r="AU357">
        <v>78510000</v>
      </c>
      <c r="AW357">
        <v>46799.5</v>
      </c>
      <c r="AX357">
        <v>46799500000</v>
      </c>
      <c r="CG357" s="13"/>
    </row>
    <row r="358" spans="1:85" x14ac:dyDescent="0.3">
      <c r="A358">
        <v>2013</v>
      </c>
      <c r="B358" t="s">
        <v>9</v>
      </c>
      <c r="C358">
        <v>0</v>
      </c>
      <c r="D358">
        <v>4</v>
      </c>
      <c r="E358">
        <v>4</v>
      </c>
      <c r="L358">
        <v>1</v>
      </c>
      <c r="M358">
        <v>1</v>
      </c>
      <c r="N358">
        <v>0</v>
      </c>
      <c r="O358" s="11">
        <v>8</v>
      </c>
      <c r="P358" s="11">
        <v>4</v>
      </c>
      <c r="Q358" s="12">
        <v>50</v>
      </c>
      <c r="R358" s="11">
        <v>2</v>
      </c>
      <c r="S358" s="12">
        <v>25</v>
      </c>
      <c r="T358" s="11">
        <v>2</v>
      </c>
      <c r="U358" s="12">
        <v>25</v>
      </c>
      <c r="V358" s="12">
        <v>68.319999999999993</v>
      </c>
      <c r="W358" s="13">
        <v>4</v>
      </c>
      <c r="X358" s="11">
        <v>26.66</v>
      </c>
      <c r="Y358" s="11">
        <v>-32.94</v>
      </c>
      <c r="Z358" s="11">
        <v>2</v>
      </c>
      <c r="AA358" s="11">
        <v>547011.4</v>
      </c>
      <c r="AB358" s="13">
        <v>547011400000</v>
      </c>
      <c r="AC358" s="5">
        <v>1.9965618599567287</v>
      </c>
      <c r="AD358">
        <v>-43.42</v>
      </c>
      <c r="AE358">
        <v>-4.3499999999999996</v>
      </c>
      <c r="AF358">
        <v>-5.0599999999999996</v>
      </c>
      <c r="AG358" s="5">
        <v>168.68590149404918</v>
      </c>
      <c r="AH358" s="7"/>
      <c r="AI358" s="8"/>
      <c r="AJ358">
        <v>147664.89000000001</v>
      </c>
      <c r="AK358">
        <v>147664890000</v>
      </c>
      <c r="AL358">
        <f t="shared" si="75"/>
        <v>0</v>
      </c>
      <c r="AM358">
        <f t="shared" si="76"/>
        <v>0</v>
      </c>
      <c r="AN358">
        <f t="shared" si="77"/>
        <v>1</v>
      </c>
      <c r="AO358" s="9">
        <v>17</v>
      </c>
      <c r="AP358" s="5">
        <v>1.2304489213782739</v>
      </c>
      <c r="AQ358">
        <v>20100000</v>
      </c>
      <c r="AT358">
        <v>710000</v>
      </c>
      <c r="AU358">
        <v>20810000</v>
      </c>
      <c r="AV358">
        <v>4.17</v>
      </c>
      <c r="AW358">
        <v>154764.70000000001</v>
      </c>
      <c r="AX358">
        <v>154764700000</v>
      </c>
      <c r="CG358" s="13"/>
    </row>
    <row r="359" spans="1:85" x14ac:dyDescent="0.3">
      <c r="A359">
        <v>2013</v>
      </c>
      <c r="B359" t="s">
        <v>10</v>
      </c>
      <c r="C359">
        <v>1</v>
      </c>
      <c r="M359">
        <v>0</v>
      </c>
      <c r="N359">
        <v>0</v>
      </c>
      <c r="O359" s="11"/>
      <c r="P359" s="11"/>
      <c r="Q359" s="12"/>
      <c r="R359" s="11"/>
      <c r="S359" s="12"/>
      <c r="T359" s="11">
        <v>0</v>
      </c>
      <c r="U359" s="12"/>
      <c r="V359" s="12" t="s">
        <v>366</v>
      </c>
      <c r="W359" s="13"/>
      <c r="X359" s="11"/>
      <c r="Y359" s="11"/>
      <c r="Z359" s="11"/>
      <c r="AA359" s="11"/>
      <c r="AB359" s="13"/>
      <c r="AG359" s="5"/>
      <c r="AH359" s="7"/>
      <c r="AI359" s="8"/>
      <c r="AO359" s="9"/>
      <c r="CG359" s="13"/>
    </row>
    <row r="360" spans="1:85" x14ac:dyDescent="0.3">
      <c r="A360">
        <v>2013</v>
      </c>
      <c r="B360" t="s">
        <v>11</v>
      </c>
      <c r="C360">
        <v>1</v>
      </c>
      <c r="M360">
        <v>0</v>
      </c>
      <c r="N360">
        <v>0</v>
      </c>
      <c r="O360" s="11">
        <v>2</v>
      </c>
      <c r="P360" s="11">
        <v>0</v>
      </c>
      <c r="Q360" s="12">
        <v>0</v>
      </c>
      <c r="R360" s="11">
        <v>0</v>
      </c>
      <c r="S360" s="12">
        <v>0</v>
      </c>
      <c r="T360" s="11">
        <v>2</v>
      </c>
      <c r="U360" s="12">
        <v>100</v>
      </c>
      <c r="V360" s="12" t="s">
        <v>366</v>
      </c>
      <c r="W360" s="13"/>
      <c r="X360" s="11"/>
      <c r="Y360" s="11">
        <v>-4.7300000000000004</v>
      </c>
      <c r="Z360" s="11"/>
      <c r="AA360" s="11"/>
      <c r="AB360" s="13"/>
      <c r="AD360">
        <v>-16.559999999999999</v>
      </c>
      <c r="AE360">
        <v>-4.42</v>
      </c>
      <c r="AF360">
        <v>-5.35</v>
      </c>
      <c r="AG360" s="5"/>
      <c r="AH360" s="7"/>
      <c r="AI360" s="8"/>
      <c r="AO360" s="9">
        <v>6</v>
      </c>
      <c r="AP360" s="5">
        <v>0.77815125038364352</v>
      </c>
      <c r="CG360" s="13"/>
    </row>
    <row r="361" spans="1:85" x14ac:dyDescent="0.3">
      <c r="A361">
        <v>2013</v>
      </c>
      <c r="B361" t="s">
        <v>12</v>
      </c>
      <c r="C361">
        <v>0</v>
      </c>
      <c r="M361">
        <v>0</v>
      </c>
      <c r="N361">
        <v>0</v>
      </c>
      <c r="O361" s="11"/>
      <c r="P361" s="11"/>
      <c r="Q361" s="12"/>
      <c r="R361" s="11"/>
      <c r="S361" s="12"/>
      <c r="T361" s="11">
        <v>0</v>
      </c>
      <c r="U361" s="12"/>
      <c r="V361" s="12" t="s">
        <v>366</v>
      </c>
      <c r="W361" s="13"/>
      <c r="X361" s="11"/>
      <c r="Y361" s="11">
        <v>21.74</v>
      </c>
      <c r="Z361" s="11"/>
      <c r="AA361" s="11">
        <v>3978.3</v>
      </c>
      <c r="AB361" s="13">
        <v>3978300000</v>
      </c>
      <c r="AD361">
        <v>38.64</v>
      </c>
      <c r="AE361">
        <v>13.62</v>
      </c>
      <c r="AF361">
        <v>15.55</v>
      </c>
      <c r="AG361" s="5">
        <v>1224.4979919678713</v>
      </c>
      <c r="AH361" s="7"/>
      <c r="AI361" s="8"/>
      <c r="AO361" s="9">
        <v>24</v>
      </c>
      <c r="AP361" s="5">
        <v>1.3802112417116059</v>
      </c>
      <c r="CG361" s="13"/>
    </row>
    <row r="362" spans="1:85" x14ac:dyDescent="0.3">
      <c r="A362">
        <v>2013</v>
      </c>
      <c r="B362" t="s">
        <v>13</v>
      </c>
      <c r="C362">
        <v>1</v>
      </c>
      <c r="D362">
        <v>3</v>
      </c>
      <c r="E362">
        <v>4</v>
      </c>
      <c r="L362">
        <v>1</v>
      </c>
      <c r="M362">
        <v>1</v>
      </c>
      <c r="N362">
        <v>1</v>
      </c>
      <c r="O362" s="11">
        <v>9</v>
      </c>
      <c r="P362" s="11">
        <v>5</v>
      </c>
      <c r="Q362" s="12">
        <v>55.56</v>
      </c>
      <c r="R362" s="11">
        <v>2</v>
      </c>
      <c r="S362" s="12">
        <v>22.22</v>
      </c>
      <c r="T362" s="11">
        <v>2</v>
      </c>
      <c r="U362" s="12">
        <v>22.22</v>
      </c>
      <c r="V362" s="12">
        <v>62.43</v>
      </c>
      <c r="W362" s="13">
        <v>5</v>
      </c>
      <c r="X362" s="11"/>
      <c r="Y362" s="11">
        <v>0.82</v>
      </c>
      <c r="Z362" s="11">
        <v>1.28</v>
      </c>
      <c r="AA362" s="11">
        <v>10096.200000000001</v>
      </c>
      <c r="AB362" s="13">
        <v>10096200000</v>
      </c>
      <c r="AC362" s="5">
        <v>1.2777212614445574</v>
      </c>
      <c r="AD362">
        <v>12.56</v>
      </c>
      <c r="AE362">
        <v>1.76</v>
      </c>
      <c r="AF362">
        <v>2.31</v>
      </c>
      <c r="AG362" s="5">
        <v>2123.8675082388427</v>
      </c>
      <c r="AH362" s="7"/>
      <c r="AI362" s="8">
        <v>8.7908996606712725E-3</v>
      </c>
      <c r="AJ362">
        <v>5975.26</v>
      </c>
      <c r="AK362">
        <v>5975260000</v>
      </c>
      <c r="AL362">
        <f>IF(AJ362&lt;29957,1,0)</f>
        <v>1</v>
      </c>
      <c r="AM362">
        <f>IF(AND(AJ362&gt;29957,AJ362&lt;96525),1,0)</f>
        <v>0</v>
      </c>
      <c r="AN362">
        <f>IF(AJ362&gt;96525,1,0)</f>
        <v>0</v>
      </c>
      <c r="AO362" s="9">
        <v>57</v>
      </c>
      <c r="AP362" s="5">
        <v>1.7558748556724912</v>
      </c>
      <c r="AQ362">
        <v>45000000</v>
      </c>
      <c r="AS362">
        <v>22500000</v>
      </c>
      <c r="AT362">
        <v>514000</v>
      </c>
      <c r="AU362">
        <v>45514000</v>
      </c>
      <c r="AV362">
        <v>62.43</v>
      </c>
      <c r="AW362">
        <v>50305.2</v>
      </c>
      <c r="AX362">
        <v>50305200000</v>
      </c>
      <c r="CG362" s="13"/>
    </row>
    <row r="363" spans="1:85" x14ac:dyDescent="0.3">
      <c r="A363">
        <v>2013</v>
      </c>
      <c r="B363" t="s">
        <v>14</v>
      </c>
      <c r="C363">
        <v>0</v>
      </c>
      <c r="D363">
        <v>3</v>
      </c>
      <c r="L363">
        <v>0</v>
      </c>
      <c r="M363">
        <v>0</v>
      </c>
      <c r="N363">
        <v>0</v>
      </c>
      <c r="O363" s="11">
        <v>11</v>
      </c>
      <c r="P363" s="11">
        <v>6</v>
      </c>
      <c r="Q363" s="12">
        <v>54.55</v>
      </c>
      <c r="R363" s="11">
        <v>3</v>
      </c>
      <c r="S363" s="12">
        <v>27.27</v>
      </c>
      <c r="T363" s="11">
        <v>2</v>
      </c>
      <c r="U363" s="12">
        <v>18.18</v>
      </c>
      <c r="V363" s="12">
        <v>72.7</v>
      </c>
      <c r="W363" s="13">
        <v>4</v>
      </c>
      <c r="X363" s="11">
        <v>6.46</v>
      </c>
      <c r="Y363" s="11">
        <v>11.89</v>
      </c>
      <c r="Z363" s="11">
        <v>4.37</v>
      </c>
      <c r="AA363" s="11">
        <v>7189</v>
      </c>
      <c r="AB363" s="13">
        <v>7189000000</v>
      </c>
      <c r="AC363" s="5">
        <v>4.3674648454336928</v>
      </c>
      <c r="AD363">
        <v>32.42</v>
      </c>
      <c r="AE363">
        <v>16.37</v>
      </c>
      <c r="AF363">
        <v>22.07</v>
      </c>
      <c r="AG363" s="5">
        <v>-79.010099742801572</v>
      </c>
      <c r="AH363" s="7">
        <v>3.9823670053795586</v>
      </c>
      <c r="AI363" s="8">
        <v>0.74822816155751004</v>
      </c>
      <c r="AJ363">
        <v>8948.81</v>
      </c>
      <c r="AK363">
        <v>8948810000</v>
      </c>
      <c r="AL363">
        <f>IF(AJ363&lt;29957,1,0)</f>
        <v>1</v>
      </c>
      <c r="AM363">
        <f>IF(AND(AJ363&gt;29957,AJ363&lt;96525),1,0)</f>
        <v>0</v>
      </c>
      <c r="AN363">
        <f>IF(AJ363&gt;96525,1,0)</f>
        <v>0</v>
      </c>
      <c r="AO363" s="9">
        <v>34</v>
      </c>
      <c r="AP363" s="5">
        <v>1.5314789170422551</v>
      </c>
      <c r="AQ363">
        <v>43686000</v>
      </c>
      <c r="AT363">
        <v>15705000</v>
      </c>
      <c r="AU363">
        <v>59391000</v>
      </c>
      <c r="AW363">
        <v>12159.9</v>
      </c>
      <c r="AX363">
        <v>12159900000</v>
      </c>
      <c r="CG363" s="13"/>
    </row>
    <row r="364" spans="1:85" x14ac:dyDescent="0.3">
      <c r="A364">
        <v>2013</v>
      </c>
      <c r="B364" t="s">
        <v>15</v>
      </c>
      <c r="C364">
        <v>0</v>
      </c>
      <c r="D364">
        <v>6</v>
      </c>
      <c r="E364">
        <v>4</v>
      </c>
      <c r="F364">
        <v>13</v>
      </c>
      <c r="G364">
        <v>13000000</v>
      </c>
      <c r="H364">
        <v>5</v>
      </c>
      <c r="I364">
        <v>5000000</v>
      </c>
      <c r="J364">
        <v>8</v>
      </c>
      <c r="K364">
        <v>8000000</v>
      </c>
      <c r="L364">
        <v>1</v>
      </c>
      <c r="M364">
        <v>0</v>
      </c>
      <c r="N364">
        <v>0</v>
      </c>
      <c r="O364" s="11">
        <v>10</v>
      </c>
      <c r="P364" s="11">
        <v>4</v>
      </c>
      <c r="Q364" s="12">
        <v>40</v>
      </c>
      <c r="R364" s="11">
        <v>2</v>
      </c>
      <c r="S364" s="12">
        <v>20</v>
      </c>
      <c r="T364" s="11">
        <v>4</v>
      </c>
      <c r="U364" s="12">
        <v>40</v>
      </c>
      <c r="V364" s="12">
        <v>72.959999999999994</v>
      </c>
      <c r="W364" s="13">
        <v>4</v>
      </c>
      <c r="X364" s="11"/>
      <c r="Y364" s="11">
        <v>7.3</v>
      </c>
      <c r="Z364" s="11">
        <v>3.23</v>
      </c>
      <c r="AA364" s="11"/>
      <c r="AB364" s="13"/>
      <c r="AC364" s="5">
        <v>3.2303483545916976</v>
      </c>
      <c r="AD364">
        <v>14.83</v>
      </c>
      <c r="AE364">
        <v>8.2100000000000009</v>
      </c>
      <c r="AF364">
        <v>14.83</v>
      </c>
      <c r="AG364" s="5">
        <v>260.18943491098315</v>
      </c>
      <c r="AH364" s="7"/>
      <c r="AI364" s="8"/>
      <c r="AO364" s="9">
        <v>59</v>
      </c>
      <c r="AP364" s="5">
        <v>1.7708520116421442</v>
      </c>
      <c r="AQ364">
        <v>66510000</v>
      </c>
      <c r="AT364">
        <v>4120000</v>
      </c>
      <c r="AU364">
        <v>70630000</v>
      </c>
      <c r="AV364">
        <v>72.959999999999994</v>
      </c>
      <c r="CG364" s="13"/>
    </row>
    <row r="365" spans="1:85" x14ac:dyDescent="0.3">
      <c r="A365">
        <v>2013</v>
      </c>
      <c r="B365" t="s">
        <v>16</v>
      </c>
      <c r="C365">
        <v>0</v>
      </c>
      <c r="D365">
        <v>3</v>
      </c>
      <c r="E365">
        <v>4</v>
      </c>
      <c r="L365">
        <v>1</v>
      </c>
      <c r="M365">
        <v>0</v>
      </c>
      <c r="N365">
        <v>0</v>
      </c>
      <c r="O365" s="11">
        <v>7</v>
      </c>
      <c r="P365" s="11">
        <v>4</v>
      </c>
      <c r="Q365" s="12">
        <v>57.14</v>
      </c>
      <c r="R365" s="11">
        <v>3</v>
      </c>
      <c r="S365" s="12">
        <v>42.86</v>
      </c>
      <c r="T365" s="11">
        <v>0</v>
      </c>
      <c r="U365" s="12">
        <v>0</v>
      </c>
      <c r="V365" s="12">
        <v>74.13</v>
      </c>
      <c r="W365" s="13">
        <v>5</v>
      </c>
      <c r="X365" s="11"/>
      <c r="Y365" s="11">
        <v>10.45</v>
      </c>
      <c r="Z365" s="11"/>
      <c r="AA365" s="11">
        <v>11567.5</v>
      </c>
      <c r="AB365" s="13">
        <v>11567500000</v>
      </c>
      <c r="AD365">
        <v>35.89</v>
      </c>
      <c r="AE365">
        <v>14.12</v>
      </c>
      <c r="AF365">
        <v>22.42</v>
      </c>
      <c r="AG365" s="5">
        <v>-28.998421248142648</v>
      </c>
      <c r="AH365" s="7">
        <v>4.8590992027938187</v>
      </c>
      <c r="AI365" s="8"/>
      <c r="AJ365">
        <v>13667.4</v>
      </c>
      <c r="AK365">
        <v>13667400000</v>
      </c>
      <c r="AL365">
        <f>IF(AJ365&lt;29957,1,0)</f>
        <v>1</v>
      </c>
      <c r="AM365">
        <f>IF(AND(AJ365&gt;29957,AJ365&lt;96525),1,0)</f>
        <v>0</v>
      </c>
      <c r="AN365">
        <f>IF(AJ365&gt;96525,1,0)</f>
        <v>0</v>
      </c>
      <c r="AO365" s="9">
        <v>3</v>
      </c>
      <c r="AP365" s="5">
        <v>0.47712125471966244</v>
      </c>
      <c r="AQ365">
        <v>145174000</v>
      </c>
      <c r="AT365">
        <v>1550000</v>
      </c>
      <c r="AU365">
        <v>146724000</v>
      </c>
      <c r="AW365">
        <v>18709.2</v>
      </c>
      <c r="AX365">
        <v>18709200000</v>
      </c>
      <c r="CG365" s="13"/>
    </row>
    <row r="366" spans="1:85" x14ac:dyDescent="0.3">
      <c r="A366">
        <v>2013</v>
      </c>
      <c r="B366" t="s">
        <v>17</v>
      </c>
      <c r="C366">
        <v>0</v>
      </c>
      <c r="M366">
        <v>0</v>
      </c>
      <c r="N366">
        <v>0</v>
      </c>
      <c r="O366" s="11"/>
      <c r="P366" s="11"/>
      <c r="Q366" s="12"/>
      <c r="R366" s="11"/>
      <c r="S366" s="12"/>
      <c r="T366" s="11">
        <v>0</v>
      </c>
      <c r="U366" s="12"/>
      <c r="V366" s="12" t="s">
        <v>366</v>
      </c>
      <c r="W366" s="13"/>
      <c r="X366" s="11"/>
      <c r="Y366" s="11">
        <v>19.260000000000002</v>
      </c>
      <c r="Z366" s="11"/>
      <c r="AA366" s="11"/>
      <c r="AB366" s="13"/>
      <c r="AD366">
        <v>23.17</v>
      </c>
      <c r="AE366">
        <v>13.66</v>
      </c>
      <c r="AF366">
        <v>15.63</v>
      </c>
      <c r="AG366" s="5">
        <v>63.720699474646437</v>
      </c>
      <c r="AH366" s="7"/>
      <c r="AI366" s="8"/>
      <c r="AO366" s="9">
        <v>40</v>
      </c>
      <c r="AP366" s="5">
        <v>1.6020599913279623</v>
      </c>
      <c r="CG366" s="13"/>
    </row>
    <row r="367" spans="1:85" x14ac:dyDescent="0.3">
      <c r="A367">
        <v>2013</v>
      </c>
      <c r="B367" t="s">
        <v>18</v>
      </c>
      <c r="C367">
        <v>1</v>
      </c>
      <c r="D367">
        <v>6</v>
      </c>
      <c r="E367">
        <v>4</v>
      </c>
      <c r="L367">
        <v>1</v>
      </c>
      <c r="M367">
        <v>0</v>
      </c>
      <c r="N367">
        <v>0</v>
      </c>
      <c r="O367" s="11">
        <v>9</v>
      </c>
      <c r="P367" s="11">
        <v>4</v>
      </c>
      <c r="Q367" s="12">
        <v>44.44</v>
      </c>
      <c r="R367" s="11">
        <v>3</v>
      </c>
      <c r="S367" s="12">
        <v>33.33</v>
      </c>
      <c r="T367" s="11">
        <v>2</v>
      </c>
      <c r="U367" s="12">
        <v>22.22</v>
      </c>
      <c r="V367" s="12">
        <v>72.09</v>
      </c>
      <c r="W367" s="13">
        <v>6</v>
      </c>
      <c r="X367" s="11"/>
      <c r="Y367" s="11">
        <v>4.46</v>
      </c>
      <c r="Z367" s="11">
        <v>1.23</v>
      </c>
      <c r="AA367" s="11">
        <v>31858.5</v>
      </c>
      <c r="AB367" s="13">
        <v>31858500000</v>
      </c>
      <c r="AC367" s="5">
        <v>1.2333229658997131</v>
      </c>
      <c r="AD367">
        <v>11.33</v>
      </c>
      <c r="AE367">
        <v>5.78</v>
      </c>
      <c r="AF367">
        <v>7.68</v>
      </c>
      <c r="AG367" s="5"/>
      <c r="AH367" s="7"/>
      <c r="AI367" s="8"/>
      <c r="AJ367">
        <v>16193.25</v>
      </c>
      <c r="AK367">
        <v>16193250000</v>
      </c>
      <c r="AL367">
        <f>IF(AJ367&lt;29957,1,0)</f>
        <v>1</v>
      </c>
      <c r="AM367">
        <f>IF(AND(AJ367&gt;29957,AJ367&lt;96525),1,0)</f>
        <v>0</v>
      </c>
      <c r="AN367">
        <f>IF(AJ367&gt;96525,1,0)</f>
        <v>0</v>
      </c>
      <c r="AO367" s="9">
        <v>20</v>
      </c>
      <c r="AP367" s="5">
        <v>1.301029995663981</v>
      </c>
      <c r="AQ367">
        <v>136361754</v>
      </c>
      <c r="AT367">
        <v>5266245</v>
      </c>
      <c r="AU367">
        <v>141627999</v>
      </c>
      <c r="AW367">
        <v>48495.7</v>
      </c>
      <c r="AX367">
        <v>48495700000</v>
      </c>
      <c r="CG367" s="13"/>
    </row>
    <row r="368" spans="1:85" x14ac:dyDescent="0.3">
      <c r="A368">
        <v>2013</v>
      </c>
      <c r="B368" t="s">
        <v>19</v>
      </c>
      <c r="C368">
        <v>0</v>
      </c>
      <c r="D368">
        <v>4</v>
      </c>
      <c r="E368">
        <v>4</v>
      </c>
      <c r="F368">
        <v>2.6</v>
      </c>
      <c r="G368">
        <v>2600000</v>
      </c>
      <c r="H368">
        <v>2.2000000000000002</v>
      </c>
      <c r="I368">
        <v>2200000</v>
      </c>
      <c r="J368">
        <v>0.39999999999999991</v>
      </c>
      <c r="K368">
        <v>399999.99999999988</v>
      </c>
      <c r="L368">
        <v>1</v>
      </c>
      <c r="M368">
        <v>0</v>
      </c>
      <c r="N368">
        <v>0</v>
      </c>
      <c r="O368" s="11">
        <v>9</v>
      </c>
      <c r="P368" s="11">
        <v>4</v>
      </c>
      <c r="Q368" s="12">
        <v>44.44</v>
      </c>
      <c r="R368" s="11">
        <v>1</v>
      </c>
      <c r="S368" s="12">
        <v>11.11</v>
      </c>
      <c r="T368" s="11">
        <v>4</v>
      </c>
      <c r="U368" s="12">
        <v>44.44</v>
      </c>
      <c r="V368" s="12">
        <v>52.06</v>
      </c>
      <c r="W368" s="13">
        <v>5</v>
      </c>
      <c r="X368" s="11">
        <v>4.6100000000000003</v>
      </c>
      <c r="Y368" s="11">
        <v>8.8699999999999992</v>
      </c>
      <c r="Z368" s="11">
        <v>4.46</v>
      </c>
      <c r="AA368" s="11"/>
      <c r="AB368" s="13"/>
      <c r="AC368" s="5">
        <v>4.4642274637894568</v>
      </c>
      <c r="AD368">
        <v>31.57</v>
      </c>
      <c r="AE368">
        <v>18.95</v>
      </c>
      <c r="AF368">
        <v>28.91</v>
      </c>
      <c r="AG368" s="5">
        <v>-22.622358500708135</v>
      </c>
      <c r="AH368" s="7"/>
      <c r="AI368" s="8"/>
      <c r="AO368" s="9">
        <v>28</v>
      </c>
      <c r="AP368" s="5">
        <v>1.447158031342219</v>
      </c>
      <c r="AQ368">
        <v>258830000</v>
      </c>
      <c r="AT368">
        <v>141480000</v>
      </c>
      <c r="AU368">
        <v>400310000</v>
      </c>
      <c r="AV368">
        <v>31.52</v>
      </c>
      <c r="CG368" s="13"/>
    </row>
    <row r="369" spans="1:85" x14ac:dyDescent="0.3">
      <c r="A369">
        <v>2013</v>
      </c>
      <c r="B369" t="s">
        <v>20</v>
      </c>
      <c r="C369">
        <v>0</v>
      </c>
      <c r="D369">
        <v>6</v>
      </c>
      <c r="E369">
        <v>5</v>
      </c>
      <c r="L369">
        <v>1</v>
      </c>
      <c r="M369">
        <v>0</v>
      </c>
      <c r="N369">
        <v>0</v>
      </c>
      <c r="O369" s="11">
        <v>14</v>
      </c>
      <c r="P369" s="11">
        <v>8</v>
      </c>
      <c r="Q369" s="12">
        <v>57.14</v>
      </c>
      <c r="R369" s="11">
        <v>1</v>
      </c>
      <c r="S369" s="12">
        <v>7.14</v>
      </c>
      <c r="T369" s="11">
        <v>5</v>
      </c>
      <c r="U369" s="12">
        <v>35.71</v>
      </c>
      <c r="V369" s="12">
        <v>50.6</v>
      </c>
      <c r="W369" s="13">
        <v>5</v>
      </c>
      <c r="X369" s="11"/>
      <c r="Y369" s="11">
        <v>10.55</v>
      </c>
      <c r="Z369" s="11">
        <v>3.05</v>
      </c>
      <c r="AA369" s="11">
        <v>124611.9</v>
      </c>
      <c r="AB369" s="13">
        <v>124611900000</v>
      </c>
      <c r="AC369" s="5">
        <v>3.0518570871428494</v>
      </c>
      <c r="AD369">
        <v>14.22</v>
      </c>
      <c r="AE369">
        <v>9.94</v>
      </c>
      <c r="AF369">
        <v>14.09</v>
      </c>
      <c r="AG369" s="5">
        <v>325.23130456156787</v>
      </c>
      <c r="AH369" s="7">
        <v>1.8063926429240441E-4</v>
      </c>
      <c r="AI369" s="8">
        <v>0.81034773961572615</v>
      </c>
      <c r="AJ369">
        <v>309824.84999999998</v>
      </c>
      <c r="AK369">
        <v>309824850000</v>
      </c>
      <c r="AL369">
        <f>IF(AJ369&lt;29957,1,0)</f>
        <v>0</v>
      </c>
      <c r="AM369">
        <f>IF(AND(AJ369&gt;29957,AJ369&lt;96525),1,0)</f>
        <v>0</v>
      </c>
      <c r="AN369">
        <f>IF(AJ369&gt;96525,1,0)</f>
        <v>1</v>
      </c>
      <c r="AO369" s="9">
        <v>32</v>
      </c>
      <c r="AP369" s="5">
        <v>1.5051499783199058</v>
      </c>
      <c r="AQ369">
        <v>61636682</v>
      </c>
      <c r="AT369">
        <v>29159314</v>
      </c>
      <c r="AU369">
        <v>90795996</v>
      </c>
      <c r="AV369">
        <v>50.59</v>
      </c>
      <c r="AW369">
        <v>104084.6</v>
      </c>
      <c r="AX369">
        <v>104084600000</v>
      </c>
      <c r="CG369" s="13"/>
    </row>
    <row r="370" spans="1:85" x14ac:dyDescent="0.3">
      <c r="A370">
        <v>2013</v>
      </c>
      <c r="B370" t="s">
        <v>21</v>
      </c>
      <c r="C370">
        <v>1</v>
      </c>
      <c r="D370">
        <v>3</v>
      </c>
      <c r="E370">
        <v>5</v>
      </c>
      <c r="F370">
        <v>15.7</v>
      </c>
      <c r="G370">
        <v>15700000</v>
      </c>
      <c r="H370">
        <v>12.9</v>
      </c>
      <c r="I370">
        <v>12900000</v>
      </c>
      <c r="J370">
        <v>2.7999999999999989</v>
      </c>
      <c r="K370">
        <v>2799999.9999999991</v>
      </c>
      <c r="L370">
        <v>1</v>
      </c>
      <c r="M370">
        <v>0</v>
      </c>
      <c r="N370">
        <v>0</v>
      </c>
      <c r="O370" s="11">
        <v>16</v>
      </c>
      <c r="P370" s="11">
        <v>8</v>
      </c>
      <c r="Q370" s="12">
        <v>50</v>
      </c>
      <c r="R370" s="11">
        <v>5</v>
      </c>
      <c r="S370" s="12">
        <v>31.25</v>
      </c>
      <c r="T370" s="11">
        <v>3</v>
      </c>
      <c r="U370" s="12">
        <v>18.75</v>
      </c>
      <c r="V370" s="12">
        <v>34.35</v>
      </c>
      <c r="W370" s="13">
        <v>5</v>
      </c>
      <c r="X370" s="11">
        <v>40.72</v>
      </c>
      <c r="Y370" s="11">
        <v>7.83</v>
      </c>
      <c r="Z370" s="11">
        <v>4.25</v>
      </c>
      <c r="AA370" s="11">
        <v>48462</v>
      </c>
      <c r="AB370" s="13">
        <v>48462000000</v>
      </c>
      <c r="AC370" s="5">
        <v>4.2536255429315757</v>
      </c>
      <c r="AD370">
        <v>11.28</v>
      </c>
      <c r="AE370">
        <v>6.73</v>
      </c>
      <c r="AF370">
        <v>8.15</v>
      </c>
      <c r="AG370" s="5"/>
      <c r="AH370" s="7"/>
      <c r="AI370" s="8">
        <v>2.1537180085734899</v>
      </c>
      <c r="AJ370">
        <v>109540.19</v>
      </c>
      <c r="AK370">
        <v>109540190000</v>
      </c>
      <c r="AL370">
        <f>IF(AJ370&lt;29957,1,0)</f>
        <v>0</v>
      </c>
      <c r="AM370">
        <f>IF(AND(AJ370&gt;29957,AJ370&lt;96525),1,0)</f>
        <v>0</v>
      </c>
      <c r="AN370">
        <f>IF(AJ370&gt;96525,1,0)</f>
        <v>1</v>
      </c>
      <c r="AO370" s="9">
        <v>34</v>
      </c>
      <c r="AP370" s="5">
        <v>1.5314789170422551</v>
      </c>
      <c r="AQ370">
        <v>36630000</v>
      </c>
      <c r="AT370">
        <v>1042000</v>
      </c>
      <c r="AU370">
        <v>37672000</v>
      </c>
      <c r="AW370">
        <v>37697.599999999999</v>
      </c>
      <c r="AX370">
        <v>37697600000</v>
      </c>
      <c r="CG370" s="13"/>
    </row>
    <row r="371" spans="1:85" x14ac:dyDescent="0.3">
      <c r="A371">
        <v>2013</v>
      </c>
      <c r="B371" t="s">
        <v>22</v>
      </c>
      <c r="C371">
        <v>0</v>
      </c>
      <c r="D371">
        <v>4</v>
      </c>
      <c r="E371">
        <v>4</v>
      </c>
      <c r="F371">
        <v>47.6</v>
      </c>
      <c r="G371">
        <v>47600000</v>
      </c>
      <c r="H371">
        <v>38.1</v>
      </c>
      <c r="I371">
        <v>38100000</v>
      </c>
      <c r="J371">
        <v>9.5</v>
      </c>
      <c r="K371">
        <v>9500000</v>
      </c>
      <c r="L371">
        <v>1</v>
      </c>
      <c r="M371">
        <v>1</v>
      </c>
      <c r="N371">
        <v>0</v>
      </c>
      <c r="O371" s="11">
        <v>17</v>
      </c>
      <c r="P371" s="11">
        <v>11</v>
      </c>
      <c r="Q371" s="12">
        <v>64.709999999999994</v>
      </c>
      <c r="R371" s="11">
        <v>3</v>
      </c>
      <c r="S371" s="12">
        <v>17.649999999999999</v>
      </c>
      <c r="T371" s="11">
        <v>3</v>
      </c>
      <c r="U371" s="12">
        <v>17.649999999999999</v>
      </c>
      <c r="V371" s="12">
        <v>43.37</v>
      </c>
      <c r="W371" s="13">
        <v>4</v>
      </c>
      <c r="X371" s="11">
        <v>15.15</v>
      </c>
      <c r="Y371" s="11">
        <v>4.09</v>
      </c>
      <c r="Z371" s="11">
        <v>1.85</v>
      </c>
      <c r="AA371" s="11">
        <v>92867.9</v>
      </c>
      <c r="AB371" s="13">
        <v>92867900000</v>
      </c>
      <c r="AC371" s="5">
        <v>1.8540325669849094</v>
      </c>
      <c r="AD371">
        <v>18.18</v>
      </c>
      <c r="AE371">
        <v>6.17</v>
      </c>
      <c r="AF371">
        <v>9.6300000000000008</v>
      </c>
      <c r="AG371" s="5">
        <v>337.118487504325</v>
      </c>
      <c r="AH371" s="7">
        <v>0.67906031008314871</v>
      </c>
      <c r="AI371" s="8">
        <v>0.50506517555644315</v>
      </c>
      <c r="AJ371">
        <v>44858.2</v>
      </c>
      <c r="AK371">
        <v>44858200000</v>
      </c>
      <c r="AL371">
        <f>IF(AJ371&lt;29957,1,0)</f>
        <v>0</v>
      </c>
      <c r="AM371">
        <f>IF(AND(AJ371&gt;29957,AJ371&lt;96525),1,0)</f>
        <v>1</v>
      </c>
      <c r="AN371">
        <f>IF(AJ371&gt;96525,1,0)</f>
        <v>0</v>
      </c>
      <c r="AO371" s="9">
        <v>41</v>
      </c>
      <c r="AP371" s="5">
        <v>1.6127838567197355</v>
      </c>
      <c r="AQ371">
        <v>388070000</v>
      </c>
      <c r="AT371">
        <v>20960000</v>
      </c>
      <c r="AU371">
        <v>409030000</v>
      </c>
      <c r="AV371">
        <v>0.39</v>
      </c>
      <c r="AW371">
        <v>143178.4</v>
      </c>
      <c r="AX371">
        <v>143178400000</v>
      </c>
      <c r="CG371" s="13"/>
    </row>
    <row r="372" spans="1:85" x14ac:dyDescent="0.3">
      <c r="A372">
        <v>2013</v>
      </c>
      <c r="B372" t="s">
        <v>23</v>
      </c>
      <c r="C372">
        <v>0</v>
      </c>
      <c r="D372">
        <v>3</v>
      </c>
      <c r="F372">
        <v>14.6</v>
      </c>
      <c r="G372">
        <v>14600000</v>
      </c>
      <c r="H372">
        <v>7.3</v>
      </c>
      <c r="I372">
        <v>7300000</v>
      </c>
      <c r="J372">
        <v>7.3</v>
      </c>
      <c r="K372">
        <v>7300000</v>
      </c>
      <c r="L372">
        <v>0</v>
      </c>
      <c r="M372">
        <v>1</v>
      </c>
      <c r="N372">
        <v>0</v>
      </c>
      <c r="O372" s="11">
        <v>14</v>
      </c>
      <c r="P372" s="11">
        <v>6</v>
      </c>
      <c r="Q372" s="12">
        <v>42.86</v>
      </c>
      <c r="R372" s="11">
        <v>3</v>
      </c>
      <c r="S372" s="12">
        <v>21.43</v>
      </c>
      <c r="T372" s="11">
        <v>5</v>
      </c>
      <c r="U372" s="12">
        <v>35.71</v>
      </c>
      <c r="V372" s="12">
        <v>38.61</v>
      </c>
      <c r="W372" s="13">
        <v>8</v>
      </c>
      <c r="X372" s="11">
        <v>7.05</v>
      </c>
      <c r="Y372" s="11">
        <v>3</v>
      </c>
      <c r="Z372" s="11">
        <v>1.83</v>
      </c>
      <c r="AA372" s="11"/>
      <c r="AB372" s="13"/>
      <c r="AC372" s="5">
        <v>1.8269229369902309</v>
      </c>
      <c r="AD372">
        <v>14.27</v>
      </c>
      <c r="AE372">
        <v>3.83</v>
      </c>
      <c r="AF372">
        <v>6.38</v>
      </c>
      <c r="AG372" s="5">
        <v>7.8444001320608567</v>
      </c>
      <c r="AH372" s="7"/>
      <c r="AI372" s="8"/>
      <c r="AO372" s="9">
        <v>65</v>
      </c>
      <c r="AP372" s="5">
        <v>1.8129133566428552</v>
      </c>
      <c r="AQ372">
        <v>62502930</v>
      </c>
      <c r="AT372">
        <v>21400000</v>
      </c>
      <c r="AU372">
        <v>83902930</v>
      </c>
      <c r="AV372">
        <v>38.61</v>
      </c>
      <c r="CG372" s="13"/>
    </row>
    <row r="373" spans="1:85" x14ac:dyDescent="0.3">
      <c r="A373">
        <v>2013</v>
      </c>
      <c r="B373" t="s">
        <v>24</v>
      </c>
      <c r="C373">
        <v>0</v>
      </c>
      <c r="D373">
        <v>5</v>
      </c>
      <c r="E373">
        <v>5</v>
      </c>
      <c r="F373">
        <v>6</v>
      </c>
      <c r="G373">
        <v>6000000</v>
      </c>
      <c r="H373">
        <v>6</v>
      </c>
      <c r="I373">
        <v>6000000</v>
      </c>
      <c r="J373">
        <v>0</v>
      </c>
      <c r="L373">
        <v>1</v>
      </c>
      <c r="M373">
        <v>0</v>
      </c>
      <c r="N373">
        <v>0</v>
      </c>
      <c r="O373" s="11">
        <v>18</v>
      </c>
      <c r="P373" s="11">
        <v>4</v>
      </c>
      <c r="Q373" s="12">
        <v>22.22</v>
      </c>
      <c r="R373" s="11">
        <v>2</v>
      </c>
      <c r="S373" s="12">
        <v>11.11</v>
      </c>
      <c r="T373" s="11">
        <v>12</v>
      </c>
      <c r="U373" s="12">
        <v>66.67</v>
      </c>
      <c r="V373" s="12">
        <v>67.430000000000007</v>
      </c>
      <c r="W373" s="13">
        <v>4</v>
      </c>
      <c r="X373" s="11"/>
      <c r="Y373" s="11">
        <v>4.09</v>
      </c>
      <c r="Z373" s="11">
        <v>1.18</v>
      </c>
      <c r="AA373" s="11">
        <v>124428.9</v>
      </c>
      <c r="AB373" s="13">
        <v>124428900000</v>
      </c>
      <c r="AC373" s="5">
        <v>1.1808616188295811</v>
      </c>
      <c r="AD373">
        <v>5.88</v>
      </c>
      <c r="AE373">
        <v>0.8</v>
      </c>
      <c r="AF373">
        <v>2.16</v>
      </c>
      <c r="AG373" s="5">
        <v>-87.9295540210518</v>
      </c>
      <c r="AH373" s="7"/>
      <c r="AI373" s="8"/>
      <c r="AJ373">
        <v>10859.24</v>
      </c>
      <c r="AK373">
        <v>10859240000</v>
      </c>
      <c r="AL373">
        <f>IF(AJ373&lt;29957,1,0)</f>
        <v>1</v>
      </c>
      <c r="AM373">
        <f>IF(AND(AJ373&gt;29957,AJ373&lt;96525),1,0)</f>
        <v>0</v>
      </c>
      <c r="AN373">
        <f>IF(AJ373&gt;96525,1,0)</f>
        <v>0</v>
      </c>
      <c r="AO373" s="9">
        <v>20</v>
      </c>
      <c r="AP373" s="5">
        <v>1.301029995663981</v>
      </c>
      <c r="AQ373">
        <v>50008500</v>
      </c>
      <c r="AR373" s="5">
        <v>2.2000000000000002</v>
      </c>
      <c r="AT373">
        <v>980000</v>
      </c>
      <c r="AU373">
        <v>50988500</v>
      </c>
      <c r="AW373">
        <v>18526.7</v>
      </c>
      <c r="AX373">
        <v>18526700000</v>
      </c>
      <c r="CG373" s="13"/>
    </row>
    <row r="374" spans="1:85" x14ac:dyDescent="0.3">
      <c r="A374">
        <v>2013</v>
      </c>
      <c r="B374" t="s">
        <v>25</v>
      </c>
      <c r="C374">
        <v>0</v>
      </c>
      <c r="D374">
        <v>4</v>
      </c>
      <c r="E374">
        <v>5</v>
      </c>
      <c r="L374">
        <v>1</v>
      </c>
      <c r="M374">
        <v>0</v>
      </c>
      <c r="N374">
        <v>1</v>
      </c>
      <c r="O374" s="11">
        <v>16</v>
      </c>
      <c r="P374" s="11">
        <v>7</v>
      </c>
      <c r="Q374" s="12">
        <v>43.75</v>
      </c>
      <c r="R374" s="11">
        <v>2</v>
      </c>
      <c r="S374" s="12">
        <v>12.5</v>
      </c>
      <c r="T374" s="11">
        <v>7</v>
      </c>
      <c r="U374" s="12">
        <v>43.75</v>
      </c>
      <c r="V374" s="12">
        <v>52.79</v>
      </c>
      <c r="W374" s="13">
        <v>10</v>
      </c>
      <c r="X374" s="11">
        <v>17.670000000000002</v>
      </c>
      <c r="Y374" s="11">
        <v>9.07</v>
      </c>
      <c r="Z374" s="11">
        <v>14.3</v>
      </c>
      <c r="AA374" s="11">
        <v>68684.7</v>
      </c>
      <c r="AB374" s="13">
        <v>68684700000</v>
      </c>
      <c r="AC374" s="5">
        <v>14.300567008067359</v>
      </c>
      <c r="AD374">
        <v>35.840000000000003</v>
      </c>
      <c r="AE374">
        <v>18.22</v>
      </c>
      <c r="AF374">
        <v>32.82</v>
      </c>
      <c r="AG374" s="5">
        <v>785.38171185165925</v>
      </c>
      <c r="AH374" s="7">
        <v>0.36233552396543039</v>
      </c>
      <c r="AI374" s="8">
        <v>3.3571608899925844</v>
      </c>
      <c r="AJ374">
        <v>425169.22</v>
      </c>
      <c r="AK374">
        <v>425169220000</v>
      </c>
      <c r="AL374">
        <f>IF(AJ374&lt;29957,1,0)</f>
        <v>0</v>
      </c>
      <c r="AM374">
        <f>IF(AND(AJ374&gt;29957,AJ374&lt;96525),1,0)</f>
        <v>0</v>
      </c>
      <c r="AN374">
        <f>IF(AJ374&gt;96525,1,0)</f>
        <v>1</v>
      </c>
      <c r="AO374" s="9">
        <v>68</v>
      </c>
      <c r="AP374" s="5">
        <v>1.8325089127062362</v>
      </c>
      <c r="AQ374">
        <v>47030130</v>
      </c>
      <c r="AS374">
        <v>47030130</v>
      </c>
      <c r="AT374">
        <v>30090000</v>
      </c>
      <c r="AU374">
        <v>77120130</v>
      </c>
      <c r="AW374">
        <v>147283.4</v>
      </c>
      <c r="AX374">
        <v>147283400000</v>
      </c>
      <c r="CG374" s="13"/>
    </row>
    <row r="375" spans="1:85" x14ac:dyDescent="0.3">
      <c r="A375">
        <v>2013</v>
      </c>
      <c r="B375" t="s">
        <v>26</v>
      </c>
      <c r="C375">
        <v>1</v>
      </c>
      <c r="M375">
        <v>0</v>
      </c>
      <c r="N375">
        <v>0</v>
      </c>
      <c r="O375" s="11"/>
      <c r="P375" s="11"/>
      <c r="Q375" s="12"/>
      <c r="R375" s="11"/>
      <c r="S375" s="12"/>
      <c r="T375" s="11">
        <v>0</v>
      </c>
      <c r="U375" s="12"/>
      <c r="V375" s="12" t="s">
        <v>366</v>
      </c>
      <c r="W375" s="13"/>
      <c r="X375" s="11"/>
      <c r="Y375" s="11">
        <v>16.940000000000001</v>
      </c>
      <c r="Z375" s="11"/>
      <c r="AA375" s="11"/>
      <c r="AB375" s="13"/>
      <c r="AD375">
        <v>0.34</v>
      </c>
      <c r="AE375">
        <v>0.31</v>
      </c>
      <c r="AF375">
        <v>0.33</v>
      </c>
      <c r="AG375" s="5">
        <v>-99.992735745740063</v>
      </c>
      <c r="AH375" s="7"/>
      <c r="AI375" s="8"/>
      <c r="AO375" s="9">
        <v>5</v>
      </c>
      <c r="AP375" s="5">
        <v>0.69897000433601875</v>
      </c>
      <c r="CG375" s="13"/>
    </row>
    <row r="376" spans="1:85" x14ac:dyDescent="0.3">
      <c r="A376">
        <v>2013</v>
      </c>
      <c r="B376" t="s">
        <v>27</v>
      </c>
      <c r="C376">
        <v>0</v>
      </c>
      <c r="D376">
        <v>3</v>
      </c>
      <c r="E376">
        <v>4</v>
      </c>
      <c r="F376">
        <v>1.7</v>
      </c>
      <c r="G376">
        <v>1700000</v>
      </c>
      <c r="H376">
        <v>1.1000000000000001</v>
      </c>
      <c r="I376">
        <v>1100000</v>
      </c>
      <c r="J376">
        <v>0.59999999999999987</v>
      </c>
      <c r="K376">
        <v>599999.99999999988</v>
      </c>
      <c r="L376">
        <v>0</v>
      </c>
      <c r="M376">
        <v>1</v>
      </c>
      <c r="N376">
        <v>0</v>
      </c>
      <c r="O376" s="11">
        <v>6</v>
      </c>
      <c r="P376" s="11">
        <v>2</v>
      </c>
      <c r="Q376" s="12">
        <v>33.33</v>
      </c>
      <c r="R376" s="11">
        <v>2</v>
      </c>
      <c r="S376" s="12">
        <v>33.33</v>
      </c>
      <c r="T376" s="11">
        <v>2</v>
      </c>
      <c r="U376" s="12">
        <v>33.33</v>
      </c>
      <c r="V376" s="12">
        <v>63.82</v>
      </c>
      <c r="W376" s="13">
        <v>4</v>
      </c>
      <c r="X376" s="11"/>
      <c r="Y376" s="11">
        <v>6.85</v>
      </c>
      <c r="Z376" s="11">
        <v>3.82</v>
      </c>
      <c r="AA376" s="11">
        <v>5676</v>
      </c>
      <c r="AB376" s="13">
        <v>5676000000</v>
      </c>
      <c r="AC376" s="5">
        <v>3.8154317804965854</v>
      </c>
      <c r="AD376">
        <v>29.3</v>
      </c>
      <c r="AE376">
        <v>11.74</v>
      </c>
      <c r="AF376">
        <v>20.34</v>
      </c>
      <c r="AG376" s="5">
        <v>311468.96551724139</v>
      </c>
      <c r="AH376" s="7">
        <v>2.8775385977533065E-2</v>
      </c>
      <c r="AI376" s="8"/>
      <c r="AJ376">
        <v>7979.02</v>
      </c>
      <c r="AK376">
        <v>7979020000</v>
      </c>
      <c r="AL376">
        <f>IF(AJ376&lt;29957,1,0)</f>
        <v>1</v>
      </c>
      <c r="AM376">
        <f>IF(AND(AJ376&gt;29957,AJ376&lt;96525),1,0)</f>
        <v>0</v>
      </c>
      <c r="AN376">
        <f>IF(AJ376&gt;96525,1,0)</f>
        <v>0</v>
      </c>
      <c r="AO376" s="9">
        <v>17</v>
      </c>
      <c r="AP376" s="5">
        <v>1.2304489213782739</v>
      </c>
      <c r="AQ376">
        <v>20140000</v>
      </c>
      <c r="AT376">
        <v>200000</v>
      </c>
      <c r="AU376">
        <v>20340000</v>
      </c>
      <c r="AV376">
        <v>9.18</v>
      </c>
      <c r="AW376">
        <v>11786.1</v>
      </c>
      <c r="AX376">
        <v>11786100000</v>
      </c>
      <c r="CG376" s="13"/>
    </row>
    <row r="377" spans="1:85" x14ac:dyDescent="0.3">
      <c r="A377">
        <v>2013</v>
      </c>
      <c r="B377" t="s">
        <v>28</v>
      </c>
      <c r="C377">
        <v>0</v>
      </c>
      <c r="D377">
        <v>4</v>
      </c>
      <c r="E377">
        <v>5</v>
      </c>
      <c r="F377">
        <v>8.4</v>
      </c>
      <c r="G377">
        <v>8400000</v>
      </c>
      <c r="H377">
        <v>5.5</v>
      </c>
      <c r="I377">
        <v>5500000</v>
      </c>
      <c r="J377">
        <v>2.9000000000000004</v>
      </c>
      <c r="K377">
        <v>2900000.0000000005</v>
      </c>
      <c r="L377">
        <v>1</v>
      </c>
      <c r="M377">
        <v>0</v>
      </c>
      <c r="N377">
        <v>0</v>
      </c>
      <c r="O377" s="11">
        <v>12</v>
      </c>
      <c r="P377" s="11">
        <v>8</v>
      </c>
      <c r="Q377" s="12">
        <v>66.67</v>
      </c>
      <c r="R377" s="11">
        <v>3</v>
      </c>
      <c r="S377" s="12">
        <v>25</v>
      </c>
      <c r="T377" s="11">
        <v>1</v>
      </c>
      <c r="U377" s="12">
        <v>8.33</v>
      </c>
      <c r="V377" s="12">
        <v>50.36</v>
      </c>
      <c r="W377" s="13">
        <v>5</v>
      </c>
      <c r="X377" s="11"/>
      <c r="Y377" s="11">
        <v>5.36</v>
      </c>
      <c r="Z377" s="11">
        <v>1.37</v>
      </c>
      <c r="AA377" s="11">
        <v>15745.1</v>
      </c>
      <c r="AB377" s="13">
        <v>15745100000</v>
      </c>
      <c r="AC377" s="5">
        <v>1.3669168418711342</v>
      </c>
      <c r="AD377">
        <v>19.829999999999998</v>
      </c>
      <c r="AE377">
        <v>8.34</v>
      </c>
      <c r="AF377">
        <v>12.04</v>
      </c>
      <c r="AG377" s="5">
        <v>246.63640577301132</v>
      </c>
      <c r="AH377" s="7">
        <v>0.59387679822943573</v>
      </c>
      <c r="AI377" s="8"/>
      <c r="AJ377">
        <v>12546.91</v>
      </c>
      <c r="AK377">
        <v>12546910000</v>
      </c>
      <c r="AL377">
        <f>IF(AJ377&lt;29957,1,0)</f>
        <v>1</v>
      </c>
      <c r="AM377">
        <f>IF(AND(AJ377&gt;29957,AJ377&lt;96525),1,0)</f>
        <v>0</v>
      </c>
      <c r="AN377">
        <f>IF(AJ377&gt;96525,1,0)</f>
        <v>0</v>
      </c>
      <c r="AO377" s="9">
        <v>38</v>
      </c>
      <c r="AP377" s="5">
        <v>1.5797835966168099</v>
      </c>
      <c r="AQ377">
        <v>48334999</v>
      </c>
      <c r="AR377" s="5">
        <v>12.7</v>
      </c>
      <c r="AT377">
        <v>6592000</v>
      </c>
      <c r="AU377">
        <v>54926999</v>
      </c>
      <c r="AW377">
        <v>26143</v>
      </c>
      <c r="AX377">
        <v>26143000000</v>
      </c>
      <c r="CG377" s="13"/>
    </row>
    <row r="378" spans="1:85" x14ac:dyDescent="0.3">
      <c r="A378">
        <v>2013</v>
      </c>
      <c r="B378" t="s">
        <v>29</v>
      </c>
      <c r="C378">
        <v>0</v>
      </c>
      <c r="D378">
        <v>3</v>
      </c>
      <c r="E378">
        <v>4</v>
      </c>
      <c r="L378">
        <v>1</v>
      </c>
      <c r="M378">
        <v>0</v>
      </c>
      <c r="N378">
        <v>0</v>
      </c>
      <c r="O378" s="11">
        <v>12</v>
      </c>
      <c r="P378" s="11">
        <v>5</v>
      </c>
      <c r="Q378" s="12">
        <v>41.67</v>
      </c>
      <c r="R378" s="11">
        <v>4</v>
      </c>
      <c r="S378" s="12">
        <v>33.33</v>
      </c>
      <c r="T378" s="11">
        <v>3</v>
      </c>
      <c r="U378" s="12">
        <v>25</v>
      </c>
      <c r="V378" s="12">
        <v>54.76</v>
      </c>
      <c r="W378" s="13">
        <v>6</v>
      </c>
      <c r="X378" s="11">
        <v>22.54</v>
      </c>
      <c r="Y378" s="11">
        <v>5.2</v>
      </c>
      <c r="Z378" s="11">
        <v>1.5</v>
      </c>
      <c r="AA378" s="11">
        <v>74433.5</v>
      </c>
      <c r="AB378" s="13">
        <v>74433500000</v>
      </c>
      <c r="AC378" s="5">
        <v>1.5037091246526222</v>
      </c>
      <c r="AD378">
        <v>12.64</v>
      </c>
      <c r="AE378">
        <v>4.5199999999999996</v>
      </c>
      <c r="AF378">
        <v>5.46</v>
      </c>
      <c r="AG378" s="5">
        <v>213.15690631944659</v>
      </c>
      <c r="AH378" s="7">
        <v>3.8758760159452801</v>
      </c>
      <c r="AI378" s="8"/>
      <c r="AJ378">
        <v>55138.37</v>
      </c>
      <c r="AK378">
        <v>55138370000</v>
      </c>
      <c r="AL378">
        <f>IF(AJ378&lt;29957,1,0)</f>
        <v>0</v>
      </c>
      <c r="AM378">
        <f>IF(AND(AJ378&gt;29957,AJ378&lt;96525),1,0)</f>
        <v>1</v>
      </c>
      <c r="AN378">
        <f>IF(AJ378&gt;96525,1,0)</f>
        <v>0</v>
      </c>
      <c r="AO378" s="9">
        <v>27</v>
      </c>
      <c r="AP378" s="5">
        <v>1.4313637641589871</v>
      </c>
      <c r="AQ378">
        <v>46675989</v>
      </c>
      <c r="AT378">
        <v>7288740</v>
      </c>
      <c r="AU378">
        <v>53964729</v>
      </c>
      <c r="AW378">
        <v>82614.399999999994</v>
      </c>
      <c r="AX378">
        <v>82614400000</v>
      </c>
      <c r="CG378" s="13"/>
    </row>
    <row r="379" spans="1:85" x14ac:dyDescent="0.3">
      <c r="A379">
        <v>2013</v>
      </c>
      <c r="B379" t="s">
        <v>30</v>
      </c>
      <c r="C379">
        <v>0</v>
      </c>
      <c r="D379">
        <v>4</v>
      </c>
      <c r="E379">
        <v>4</v>
      </c>
      <c r="F379">
        <v>1.3</v>
      </c>
      <c r="G379">
        <v>1300000</v>
      </c>
      <c r="H379">
        <v>0.9</v>
      </c>
      <c r="I379">
        <v>900000</v>
      </c>
      <c r="J379">
        <v>0.4</v>
      </c>
      <c r="K379">
        <v>400000</v>
      </c>
      <c r="L379">
        <v>1</v>
      </c>
      <c r="M379">
        <v>0</v>
      </c>
      <c r="N379">
        <v>0</v>
      </c>
      <c r="O379" s="11">
        <v>9</v>
      </c>
      <c r="P379" s="11">
        <v>5</v>
      </c>
      <c r="Q379" s="12">
        <v>55.56</v>
      </c>
      <c r="R379" s="11">
        <v>1</v>
      </c>
      <c r="S379" s="12">
        <v>11.11</v>
      </c>
      <c r="T379" s="11">
        <v>3</v>
      </c>
      <c r="U379" s="12">
        <v>33.33</v>
      </c>
      <c r="V379" s="12">
        <v>41.79</v>
      </c>
      <c r="W379" s="13">
        <v>6</v>
      </c>
      <c r="X379" s="11">
        <v>19.39</v>
      </c>
      <c r="Y379" s="11">
        <v>4.82</v>
      </c>
      <c r="Z379" s="11">
        <v>0.8</v>
      </c>
      <c r="AA379" s="11">
        <v>2604.3000000000002</v>
      </c>
      <c r="AB379" s="13">
        <v>2604300000</v>
      </c>
      <c r="AC379" s="5">
        <v>0.79900423993069647</v>
      </c>
      <c r="AD379">
        <v>28.52</v>
      </c>
      <c r="AE379">
        <v>14.1</v>
      </c>
      <c r="AF379">
        <v>18.97</v>
      </c>
      <c r="AG379" s="5">
        <v>-86.296135659201738</v>
      </c>
      <c r="AH379" s="7"/>
      <c r="AI379" s="8">
        <v>1.8526523806583092E-2</v>
      </c>
      <c r="AJ379">
        <v>1473.27</v>
      </c>
      <c r="AK379">
        <v>1473270000</v>
      </c>
      <c r="AL379">
        <f>IF(AJ379&lt;29957,1,0)</f>
        <v>1</v>
      </c>
      <c r="AM379">
        <f>IF(AND(AJ379&gt;29957,AJ379&lt;96525),1,0)</f>
        <v>0</v>
      </c>
      <c r="AN379">
        <f>IF(AJ379&gt;96525,1,0)</f>
        <v>0</v>
      </c>
      <c r="AO379" s="9">
        <v>20</v>
      </c>
      <c r="AP379" s="5">
        <v>1.301029995663981</v>
      </c>
      <c r="AQ379">
        <v>43080000</v>
      </c>
      <c r="AT379">
        <v>235000</v>
      </c>
      <c r="AU379">
        <v>43315000</v>
      </c>
      <c r="AW379">
        <v>11313.2</v>
      </c>
      <c r="AX379">
        <v>11313200000</v>
      </c>
      <c r="CG379" s="13"/>
    </row>
    <row r="380" spans="1:85" x14ac:dyDescent="0.3">
      <c r="A380">
        <v>2013</v>
      </c>
      <c r="B380" t="s">
        <v>31</v>
      </c>
      <c r="C380">
        <v>1</v>
      </c>
      <c r="M380">
        <v>0</v>
      </c>
      <c r="N380">
        <v>0</v>
      </c>
      <c r="O380" s="11"/>
      <c r="P380" s="11"/>
      <c r="Q380" s="12"/>
      <c r="R380" s="11"/>
      <c r="S380" s="12"/>
      <c r="T380" s="11">
        <v>0</v>
      </c>
      <c r="U380" s="12"/>
      <c r="V380" s="12" t="s">
        <v>366</v>
      </c>
      <c r="W380" s="13"/>
      <c r="X380" s="11"/>
      <c r="Y380" s="11">
        <v>2.5499999999999998</v>
      </c>
      <c r="Z380" s="11"/>
      <c r="AA380" s="11"/>
      <c r="AB380" s="13"/>
      <c r="AD380">
        <v>12.66</v>
      </c>
      <c r="AE380">
        <v>6.58</v>
      </c>
      <c r="AF380">
        <v>7.82</v>
      </c>
      <c r="AG380" s="5">
        <v>824.19358938511994</v>
      </c>
      <c r="AH380" s="7"/>
      <c r="AI380" s="8"/>
      <c r="AO380" s="9">
        <v>13</v>
      </c>
      <c r="AP380" s="5">
        <v>1.1139433523068367</v>
      </c>
      <c r="CG380" s="13"/>
    </row>
    <row r="381" spans="1:85" x14ac:dyDescent="0.3">
      <c r="A381">
        <v>2013</v>
      </c>
      <c r="B381" t="s">
        <v>32</v>
      </c>
      <c r="C381">
        <v>0</v>
      </c>
      <c r="D381">
        <v>4</v>
      </c>
      <c r="E381">
        <v>4</v>
      </c>
      <c r="F381">
        <v>11.4</v>
      </c>
      <c r="G381">
        <v>11400000</v>
      </c>
      <c r="H381">
        <v>11.4</v>
      </c>
      <c r="I381">
        <v>11400000</v>
      </c>
      <c r="J381">
        <v>0</v>
      </c>
      <c r="L381">
        <v>1</v>
      </c>
      <c r="M381">
        <v>0</v>
      </c>
      <c r="N381">
        <v>0</v>
      </c>
      <c r="O381" s="11">
        <v>17</v>
      </c>
      <c r="P381" s="11">
        <v>9</v>
      </c>
      <c r="Q381" s="12">
        <v>52.94</v>
      </c>
      <c r="R381" s="11">
        <v>4</v>
      </c>
      <c r="S381" s="12">
        <v>23.53</v>
      </c>
      <c r="T381" s="11">
        <v>4</v>
      </c>
      <c r="U381" s="12">
        <v>23.53</v>
      </c>
      <c r="V381" s="12">
        <v>50.02</v>
      </c>
      <c r="W381" s="13">
        <v>6</v>
      </c>
      <c r="X381" s="11">
        <v>0.12</v>
      </c>
      <c r="Y381" s="11">
        <v>13.26</v>
      </c>
      <c r="Z381" s="11">
        <v>6.26</v>
      </c>
      <c r="AA381" s="11">
        <v>128339.8</v>
      </c>
      <c r="AB381" s="13">
        <v>128339800000</v>
      </c>
      <c r="AC381" s="5">
        <v>6.2597397978769171</v>
      </c>
      <c r="AD381">
        <v>40.99</v>
      </c>
      <c r="AE381">
        <v>24</v>
      </c>
      <c r="AF381">
        <v>40.24</v>
      </c>
      <c r="AG381" s="5">
        <v>32804.784837657295</v>
      </c>
      <c r="AH381" s="7">
        <v>0.61093036574144233</v>
      </c>
      <c r="AI381" s="8">
        <v>0.95345739846587552</v>
      </c>
      <c r="AJ381">
        <v>616684.52</v>
      </c>
      <c r="AK381">
        <v>616684520000</v>
      </c>
      <c r="AL381">
        <f>IF(AJ381&lt;29957,1,0)</f>
        <v>0</v>
      </c>
      <c r="AM381">
        <f>IF(AND(AJ381&gt;29957,AJ381&lt;96525),1,0)</f>
        <v>0</v>
      </c>
      <c r="AN381">
        <f>IF(AJ381&gt;96525,1,0)</f>
        <v>1</v>
      </c>
      <c r="AO381" s="9">
        <v>6</v>
      </c>
      <c r="AP381" s="5">
        <v>0.77815125038364352</v>
      </c>
      <c r="AQ381">
        <v>356830407</v>
      </c>
      <c r="AT381">
        <v>12300000</v>
      </c>
      <c r="AU381">
        <v>369130407</v>
      </c>
      <c r="AW381">
        <v>211864.8</v>
      </c>
      <c r="AX381">
        <v>211864800000</v>
      </c>
      <c r="CG381" s="13"/>
    </row>
    <row r="382" spans="1:85" x14ac:dyDescent="0.3">
      <c r="A382">
        <v>2013</v>
      </c>
      <c r="B382" t="s">
        <v>33</v>
      </c>
      <c r="C382">
        <v>0</v>
      </c>
      <c r="D382">
        <v>4</v>
      </c>
      <c r="E382">
        <v>4</v>
      </c>
      <c r="L382">
        <v>1</v>
      </c>
      <c r="M382">
        <v>0</v>
      </c>
      <c r="N382">
        <v>0</v>
      </c>
      <c r="O382" s="11">
        <v>9</v>
      </c>
      <c r="P382" s="11">
        <v>4</v>
      </c>
      <c r="Q382" s="12">
        <v>44.44</v>
      </c>
      <c r="R382" s="11">
        <v>3</v>
      </c>
      <c r="S382" s="12">
        <v>33.33</v>
      </c>
      <c r="T382" s="11">
        <v>2</v>
      </c>
      <c r="U382" s="12">
        <v>22.22</v>
      </c>
      <c r="V382" s="12">
        <v>84.75</v>
      </c>
      <c r="W382" s="13">
        <v>7</v>
      </c>
      <c r="X382" s="11"/>
      <c r="Y382" s="11"/>
      <c r="Z382" s="11"/>
      <c r="AA382" s="11">
        <v>5551.5</v>
      </c>
      <c r="AB382" s="13">
        <v>5551500000</v>
      </c>
      <c r="AE382">
        <v>31.67</v>
      </c>
      <c r="AF382">
        <v>36.5</v>
      </c>
      <c r="AG382" s="5">
        <v>-97.046851157345998</v>
      </c>
      <c r="AH382" s="7"/>
      <c r="AI382" s="8">
        <v>6.8960970464135016</v>
      </c>
      <c r="AJ382">
        <v>34544.5</v>
      </c>
      <c r="AK382">
        <v>34544500000</v>
      </c>
      <c r="AL382">
        <f>IF(AJ382&lt;29957,1,0)</f>
        <v>0</v>
      </c>
      <c r="AM382">
        <f>IF(AND(AJ382&gt;29957,AJ382&lt;96525),1,0)</f>
        <v>1</v>
      </c>
      <c r="AN382">
        <f>IF(AJ382&gt;96525,1,0)</f>
        <v>0</v>
      </c>
      <c r="AO382" s="9">
        <v>7</v>
      </c>
      <c r="AP382" s="5">
        <v>0.8450980400142567</v>
      </c>
      <c r="AQ382">
        <v>53083273</v>
      </c>
      <c r="AT382">
        <v>620000</v>
      </c>
      <c r="AU382">
        <v>53703273</v>
      </c>
      <c r="AW382">
        <v>6717.3</v>
      </c>
      <c r="AX382">
        <v>6717300000</v>
      </c>
      <c r="CG382" s="13"/>
    </row>
    <row r="383" spans="1:85" x14ac:dyDescent="0.3">
      <c r="A383">
        <v>2013</v>
      </c>
      <c r="B383" t="s">
        <v>34</v>
      </c>
      <c r="C383">
        <v>0</v>
      </c>
      <c r="D383">
        <v>4</v>
      </c>
      <c r="E383">
        <v>4</v>
      </c>
      <c r="F383">
        <v>7.9</v>
      </c>
      <c r="G383">
        <v>7900000</v>
      </c>
      <c r="H383">
        <v>6.3</v>
      </c>
      <c r="I383">
        <v>6300000</v>
      </c>
      <c r="J383">
        <v>1.6000000000000005</v>
      </c>
      <c r="K383">
        <v>1600000.0000000005</v>
      </c>
      <c r="L383">
        <v>1</v>
      </c>
      <c r="M383">
        <v>0</v>
      </c>
      <c r="N383">
        <v>0</v>
      </c>
      <c r="O383" s="11">
        <v>11</v>
      </c>
      <c r="P383" s="11">
        <v>6</v>
      </c>
      <c r="Q383" s="12">
        <v>54.55</v>
      </c>
      <c r="R383" s="11">
        <v>3</v>
      </c>
      <c r="S383" s="12">
        <v>27.27</v>
      </c>
      <c r="T383" s="11">
        <v>2</v>
      </c>
      <c r="U383" s="12">
        <v>18.18</v>
      </c>
      <c r="V383" s="12">
        <v>66.44</v>
      </c>
      <c r="W383" s="13">
        <v>5</v>
      </c>
      <c r="X383" s="11"/>
      <c r="Y383" s="11">
        <v>1.38</v>
      </c>
      <c r="Z383" s="11">
        <v>2.35</v>
      </c>
      <c r="AA383" s="11"/>
      <c r="AB383" s="13"/>
      <c r="AC383" s="5">
        <v>2.3486681739919288</v>
      </c>
      <c r="AD383">
        <v>6.71</v>
      </c>
      <c r="AE383">
        <v>2.08</v>
      </c>
      <c r="AF383">
        <v>5.3</v>
      </c>
      <c r="AG383" s="5">
        <v>618.87095411138341</v>
      </c>
      <c r="AH383" s="7"/>
      <c r="AI383" s="8"/>
      <c r="AO383" s="9">
        <v>75</v>
      </c>
      <c r="AP383" s="5">
        <v>1.8750612633916997</v>
      </c>
      <c r="AQ383">
        <v>77114000</v>
      </c>
      <c r="AT383">
        <v>2550000</v>
      </c>
      <c r="AU383">
        <v>79664000</v>
      </c>
      <c r="CG383" s="13"/>
    </row>
    <row r="384" spans="1:85" x14ac:dyDescent="0.3">
      <c r="A384">
        <v>2013</v>
      </c>
      <c r="B384" t="s">
        <v>35</v>
      </c>
      <c r="C384">
        <v>0</v>
      </c>
      <c r="D384">
        <v>3</v>
      </c>
      <c r="E384">
        <v>4</v>
      </c>
      <c r="F384">
        <v>6.7</v>
      </c>
      <c r="G384">
        <v>6700000</v>
      </c>
      <c r="H384">
        <v>4.2</v>
      </c>
      <c r="I384">
        <v>4200000</v>
      </c>
      <c r="J384">
        <v>2.5</v>
      </c>
      <c r="K384">
        <v>2500000</v>
      </c>
      <c r="L384">
        <v>1</v>
      </c>
      <c r="M384">
        <v>0</v>
      </c>
      <c r="N384">
        <v>0</v>
      </c>
      <c r="O384" s="11">
        <v>13</v>
      </c>
      <c r="P384" s="11">
        <v>6</v>
      </c>
      <c r="Q384" s="12">
        <v>46.15</v>
      </c>
      <c r="R384" s="11">
        <v>4</v>
      </c>
      <c r="S384" s="12">
        <v>30.77</v>
      </c>
      <c r="T384" s="11">
        <v>3</v>
      </c>
      <c r="U384" s="12">
        <v>23.08</v>
      </c>
      <c r="V384" s="12">
        <v>54.37</v>
      </c>
      <c r="W384" s="13">
        <v>4</v>
      </c>
      <c r="X384" s="11"/>
      <c r="Y384" s="11">
        <v>10.14</v>
      </c>
      <c r="Z384" s="11">
        <v>1.93</v>
      </c>
      <c r="AA384" s="11">
        <v>41541</v>
      </c>
      <c r="AB384" s="13">
        <v>41541000000</v>
      </c>
      <c r="AC384" s="5">
        <v>1.9334765259470126</v>
      </c>
      <c r="AD384">
        <v>27.3</v>
      </c>
      <c r="AE384">
        <v>9.4600000000000009</v>
      </c>
      <c r="AF384">
        <v>10.85</v>
      </c>
      <c r="AG384" s="5">
        <v>181474.60317460319</v>
      </c>
      <c r="AH384" s="7">
        <v>0.22087791687064365</v>
      </c>
      <c r="AI384" s="8">
        <v>1.4596009044921556</v>
      </c>
      <c r="AJ384">
        <v>28997.58</v>
      </c>
      <c r="AK384">
        <v>28997580000</v>
      </c>
      <c r="AL384">
        <f t="shared" ref="AL384:AL396" si="78">IF(AJ384&lt;29957,1,0)</f>
        <v>1</v>
      </c>
      <c r="AM384">
        <f t="shared" ref="AM384:AM396" si="79">IF(AND(AJ384&gt;29957,AJ384&lt;96525),1,0)</f>
        <v>0</v>
      </c>
      <c r="AN384">
        <f t="shared" ref="AN384:AN396" si="80">IF(AJ384&gt;96525,1,0)</f>
        <v>0</v>
      </c>
      <c r="AO384" s="9">
        <v>52</v>
      </c>
      <c r="AP384" s="5">
        <v>1.716003343634799</v>
      </c>
      <c r="AQ384">
        <v>228791014</v>
      </c>
      <c r="AT384">
        <v>2461210</v>
      </c>
      <c r="AU384">
        <v>231252224</v>
      </c>
      <c r="AW384">
        <v>38193.800000000003</v>
      </c>
      <c r="AX384">
        <v>38193800000</v>
      </c>
      <c r="CG384" s="13"/>
    </row>
    <row r="385" spans="1:85" x14ac:dyDescent="0.3">
      <c r="A385">
        <v>2013</v>
      </c>
      <c r="B385" t="s">
        <v>36</v>
      </c>
      <c r="C385">
        <v>0</v>
      </c>
      <c r="D385">
        <v>4</v>
      </c>
      <c r="E385">
        <v>4</v>
      </c>
      <c r="F385">
        <v>4.7</v>
      </c>
      <c r="G385">
        <v>4700000</v>
      </c>
      <c r="H385">
        <v>3.4</v>
      </c>
      <c r="I385">
        <v>3400000</v>
      </c>
      <c r="J385">
        <v>1.3000000000000003</v>
      </c>
      <c r="K385">
        <v>1300000.0000000002</v>
      </c>
      <c r="L385">
        <v>1</v>
      </c>
      <c r="M385">
        <v>0</v>
      </c>
      <c r="N385">
        <v>0</v>
      </c>
      <c r="O385" s="11">
        <v>10</v>
      </c>
      <c r="P385" s="11">
        <v>5</v>
      </c>
      <c r="Q385" s="12">
        <v>50</v>
      </c>
      <c r="R385" s="11">
        <v>4</v>
      </c>
      <c r="S385" s="12">
        <v>40</v>
      </c>
      <c r="T385" s="11">
        <v>1</v>
      </c>
      <c r="U385" s="12">
        <v>10</v>
      </c>
      <c r="V385" s="12">
        <v>40.93</v>
      </c>
      <c r="W385" s="13">
        <v>5</v>
      </c>
      <c r="X385" s="11"/>
      <c r="Y385" s="11">
        <v>4.12</v>
      </c>
      <c r="Z385" s="11">
        <v>0.81</v>
      </c>
      <c r="AA385" s="11">
        <v>43500.7</v>
      </c>
      <c r="AB385" s="13">
        <v>43500700000</v>
      </c>
      <c r="AC385" s="5">
        <v>0.8137366947386967</v>
      </c>
      <c r="AD385">
        <v>11.08</v>
      </c>
      <c r="AE385">
        <v>3.24</v>
      </c>
      <c r="AF385">
        <v>4.46</v>
      </c>
      <c r="AG385" s="5">
        <v>21.201323583128609</v>
      </c>
      <c r="AH385" s="7"/>
      <c r="AI385" s="8"/>
      <c r="AJ385">
        <v>12056.89</v>
      </c>
      <c r="AK385">
        <v>12056890000</v>
      </c>
      <c r="AL385">
        <f t="shared" si="78"/>
        <v>1</v>
      </c>
      <c r="AM385">
        <f t="shared" si="79"/>
        <v>0</v>
      </c>
      <c r="AN385">
        <f t="shared" si="80"/>
        <v>0</v>
      </c>
      <c r="AO385" s="9">
        <v>89</v>
      </c>
      <c r="AP385" s="5">
        <v>1.9493900066449126</v>
      </c>
      <c r="AQ385">
        <v>75237415</v>
      </c>
      <c r="AT385">
        <v>3030000</v>
      </c>
      <c r="AU385">
        <v>78267415</v>
      </c>
      <c r="AW385">
        <v>27995.3</v>
      </c>
      <c r="AX385">
        <v>27995300000</v>
      </c>
      <c r="CG385" s="13"/>
    </row>
    <row r="386" spans="1:85" x14ac:dyDescent="0.3">
      <c r="A386">
        <v>2013</v>
      </c>
      <c r="B386" t="s">
        <v>37</v>
      </c>
      <c r="C386">
        <v>1</v>
      </c>
      <c r="D386">
        <v>5</v>
      </c>
      <c r="E386">
        <v>5</v>
      </c>
      <c r="M386">
        <v>0</v>
      </c>
      <c r="N386">
        <v>0</v>
      </c>
      <c r="O386" s="11">
        <v>10</v>
      </c>
      <c r="P386" s="11">
        <v>3</v>
      </c>
      <c r="Q386" s="12">
        <v>30</v>
      </c>
      <c r="R386" s="11">
        <v>4</v>
      </c>
      <c r="S386" s="12">
        <v>40</v>
      </c>
      <c r="T386" s="11">
        <v>3</v>
      </c>
      <c r="U386" s="12">
        <v>30</v>
      </c>
      <c r="V386" s="12">
        <v>52.01</v>
      </c>
      <c r="W386" s="13">
        <v>4</v>
      </c>
      <c r="X386" s="11"/>
      <c r="Y386" s="11">
        <v>8.8800000000000008</v>
      </c>
      <c r="Z386" s="11">
        <v>6.88</v>
      </c>
      <c r="AA386" s="11">
        <v>11295.4</v>
      </c>
      <c r="AB386" s="13">
        <v>11295400000</v>
      </c>
      <c r="AC386" s="5">
        <v>6.8748206791816608</v>
      </c>
      <c r="AD386">
        <v>27.78</v>
      </c>
      <c r="AE386">
        <v>16.899999999999999</v>
      </c>
      <c r="AF386">
        <v>27.78</v>
      </c>
      <c r="AG386" s="5"/>
      <c r="AH386" s="7">
        <v>0.24468949010556909</v>
      </c>
      <c r="AI386" s="8">
        <v>0.83824849339658936</v>
      </c>
      <c r="AJ386">
        <v>55713.48</v>
      </c>
      <c r="AK386">
        <v>55713480000</v>
      </c>
      <c r="AL386">
        <f t="shared" si="78"/>
        <v>0</v>
      </c>
      <c r="AM386">
        <f t="shared" si="79"/>
        <v>1</v>
      </c>
      <c r="AN386">
        <f t="shared" si="80"/>
        <v>0</v>
      </c>
      <c r="AO386" s="9">
        <v>82</v>
      </c>
      <c r="AP386" s="5">
        <v>1.9138138523837167</v>
      </c>
      <c r="AV386">
        <v>52.01</v>
      </c>
      <c r="AW386">
        <v>20984.1</v>
      </c>
      <c r="AX386">
        <v>20984100000</v>
      </c>
      <c r="CG386" s="13"/>
    </row>
    <row r="387" spans="1:85" x14ac:dyDescent="0.3">
      <c r="A387">
        <v>2013</v>
      </c>
      <c r="B387" t="s">
        <v>38</v>
      </c>
      <c r="C387">
        <v>0</v>
      </c>
      <c r="D387">
        <v>4</v>
      </c>
      <c r="E387">
        <v>5</v>
      </c>
      <c r="F387">
        <v>6.6</v>
      </c>
      <c r="G387">
        <v>6600000</v>
      </c>
      <c r="H387">
        <v>4.5999999999999996</v>
      </c>
      <c r="I387">
        <v>4600000</v>
      </c>
      <c r="J387">
        <v>2</v>
      </c>
      <c r="K387">
        <v>2000000</v>
      </c>
      <c r="L387">
        <v>1</v>
      </c>
      <c r="M387">
        <v>0</v>
      </c>
      <c r="N387">
        <v>0</v>
      </c>
      <c r="O387" s="11">
        <v>14</v>
      </c>
      <c r="P387" s="11">
        <v>5</v>
      </c>
      <c r="Q387" s="12">
        <v>35.71</v>
      </c>
      <c r="R387" s="11">
        <v>3</v>
      </c>
      <c r="S387" s="12">
        <v>21.43</v>
      </c>
      <c r="T387" s="11">
        <v>6</v>
      </c>
      <c r="U387" s="12">
        <v>42.86</v>
      </c>
      <c r="V387" s="12">
        <v>75.540000000000006</v>
      </c>
      <c r="W387" s="13">
        <v>5</v>
      </c>
      <c r="X387" s="11"/>
      <c r="Y387" s="11">
        <v>5.88</v>
      </c>
      <c r="Z387" s="11">
        <v>6.74</v>
      </c>
      <c r="AA387" s="11">
        <v>21897.1</v>
      </c>
      <c r="AB387" s="13">
        <v>21897100000</v>
      </c>
      <c r="AC387" s="5">
        <v>6.7374048731001581</v>
      </c>
      <c r="AD387">
        <v>25.09</v>
      </c>
      <c r="AE387">
        <v>10.97</v>
      </c>
      <c r="AF387">
        <v>16.13</v>
      </c>
      <c r="AG387" s="5">
        <v>134.51641639093916</v>
      </c>
      <c r="AH387" s="7">
        <v>0.15058361324701683</v>
      </c>
      <c r="AI387" s="8">
        <v>4.6317348860177008</v>
      </c>
      <c r="AJ387">
        <v>55441.02</v>
      </c>
      <c r="AK387">
        <v>55441020000</v>
      </c>
      <c r="AL387">
        <f t="shared" si="78"/>
        <v>0</v>
      </c>
      <c r="AM387">
        <f t="shared" si="79"/>
        <v>1</v>
      </c>
      <c r="AN387">
        <f t="shared" si="80"/>
        <v>0</v>
      </c>
      <c r="AO387" s="9">
        <v>90</v>
      </c>
      <c r="AP387" s="5">
        <v>1.9542425094393248</v>
      </c>
      <c r="AQ387">
        <v>8281428</v>
      </c>
      <c r="AT387">
        <v>10844814</v>
      </c>
      <c r="AU387">
        <v>19126242</v>
      </c>
      <c r="AV387">
        <v>14.51</v>
      </c>
      <c r="AW387">
        <v>42655.3</v>
      </c>
      <c r="AX387">
        <v>42655300000</v>
      </c>
      <c r="CG387" s="13"/>
    </row>
    <row r="388" spans="1:85" x14ac:dyDescent="0.3">
      <c r="A388">
        <v>2013</v>
      </c>
      <c r="B388" t="s">
        <v>39</v>
      </c>
      <c r="C388">
        <v>0</v>
      </c>
      <c r="D388">
        <v>5</v>
      </c>
      <c r="E388">
        <v>5</v>
      </c>
      <c r="L388">
        <v>1</v>
      </c>
      <c r="M388">
        <v>0</v>
      </c>
      <c r="N388">
        <v>0</v>
      </c>
      <c r="O388" s="11">
        <v>18</v>
      </c>
      <c r="P388" s="11">
        <v>9</v>
      </c>
      <c r="Q388" s="12">
        <v>50</v>
      </c>
      <c r="R388" s="11">
        <v>7</v>
      </c>
      <c r="S388" s="12">
        <v>38.89</v>
      </c>
      <c r="T388" s="11">
        <v>2</v>
      </c>
      <c r="U388" s="12">
        <v>11.11</v>
      </c>
      <c r="V388" s="12">
        <v>42.05</v>
      </c>
      <c r="W388" s="13">
        <v>5</v>
      </c>
      <c r="X388" s="11"/>
      <c r="Y388" s="11">
        <v>4.55</v>
      </c>
      <c r="Z388" s="11">
        <v>2.0099999999999998</v>
      </c>
      <c r="AA388" s="11">
        <v>76637.8</v>
      </c>
      <c r="AB388" s="13">
        <v>76637800000</v>
      </c>
      <c r="AC388" s="5">
        <v>2.0100940287772988</v>
      </c>
      <c r="AD388">
        <v>10.31</v>
      </c>
      <c r="AE388">
        <v>3.28</v>
      </c>
      <c r="AF388">
        <v>4.78</v>
      </c>
      <c r="AG388" s="5">
        <v>-17.16057762941335</v>
      </c>
      <c r="AH388" s="7">
        <v>0.24694683908045978</v>
      </c>
      <c r="AI388" s="8"/>
      <c r="AJ388">
        <v>58664.17</v>
      </c>
      <c r="AK388">
        <v>58664170000</v>
      </c>
      <c r="AL388">
        <f t="shared" si="78"/>
        <v>0</v>
      </c>
      <c r="AM388">
        <f t="shared" si="79"/>
        <v>1</v>
      </c>
      <c r="AN388">
        <f t="shared" si="80"/>
        <v>0</v>
      </c>
      <c r="AO388" s="9">
        <v>52</v>
      </c>
      <c r="AP388" s="5">
        <v>1.716003343634799</v>
      </c>
      <c r="AQ388">
        <v>226659632</v>
      </c>
      <c r="AR388" s="5">
        <v>100</v>
      </c>
      <c r="AT388">
        <v>8695000</v>
      </c>
      <c r="AU388">
        <v>235354632</v>
      </c>
      <c r="AW388">
        <v>68875.199999999997</v>
      </c>
      <c r="AX388">
        <v>68875200000</v>
      </c>
      <c r="CG388" s="13"/>
    </row>
    <row r="389" spans="1:85" x14ac:dyDescent="0.3">
      <c r="A389">
        <v>2013</v>
      </c>
      <c r="B389" t="s">
        <v>40</v>
      </c>
      <c r="C389">
        <v>1</v>
      </c>
      <c r="D389">
        <v>8</v>
      </c>
      <c r="E389">
        <v>4</v>
      </c>
      <c r="L389">
        <v>1</v>
      </c>
      <c r="M389">
        <v>0</v>
      </c>
      <c r="N389">
        <v>0</v>
      </c>
      <c r="O389" s="11">
        <v>19</v>
      </c>
      <c r="P389" s="11">
        <v>10</v>
      </c>
      <c r="Q389" s="12">
        <v>52.63</v>
      </c>
      <c r="R389" s="11">
        <v>3</v>
      </c>
      <c r="S389" s="12">
        <v>15.79</v>
      </c>
      <c r="T389" s="11">
        <v>6</v>
      </c>
      <c r="U389" s="12">
        <v>31.58</v>
      </c>
      <c r="V389" s="12">
        <v>68.5</v>
      </c>
      <c r="W389" s="13">
        <v>5</v>
      </c>
      <c r="X389" s="11"/>
      <c r="Y389" s="11">
        <v>10.89</v>
      </c>
      <c r="Z389" s="11">
        <v>2.0699999999999998</v>
      </c>
      <c r="AA389" s="11"/>
      <c r="AB389" s="13"/>
      <c r="AC389" s="5">
        <v>2.0732660686673827</v>
      </c>
      <c r="AD389">
        <v>9.86</v>
      </c>
      <c r="AE389">
        <v>5.38</v>
      </c>
      <c r="AF389">
        <v>7.67</v>
      </c>
      <c r="AG389" s="5">
        <v>9.0066292021401892</v>
      </c>
      <c r="AH389" s="7"/>
      <c r="AI389" s="8">
        <v>1.3214732232436401</v>
      </c>
      <c r="AJ389">
        <v>1204196.79</v>
      </c>
      <c r="AK389">
        <v>1204196790000</v>
      </c>
      <c r="AL389">
        <f t="shared" si="78"/>
        <v>0</v>
      </c>
      <c r="AM389">
        <f t="shared" si="79"/>
        <v>0</v>
      </c>
      <c r="AN389">
        <f t="shared" si="80"/>
        <v>1</v>
      </c>
      <c r="AO389" s="9">
        <v>18</v>
      </c>
      <c r="AP389" s="5">
        <v>1.2552725051033058</v>
      </c>
      <c r="AQ389">
        <v>256971419</v>
      </c>
      <c r="AT389">
        <v>52912614</v>
      </c>
      <c r="AU389">
        <v>309884033</v>
      </c>
      <c r="AV389">
        <v>22.8</v>
      </c>
      <c r="AW389">
        <v>499185</v>
      </c>
      <c r="AX389">
        <v>499185000000</v>
      </c>
      <c r="CG389" s="13"/>
    </row>
    <row r="390" spans="1:85" x14ac:dyDescent="0.3">
      <c r="A390">
        <v>2013</v>
      </c>
      <c r="B390" t="s">
        <v>41</v>
      </c>
      <c r="C390">
        <v>1</v>
      </c>
      <c r="D390">
        <v>8</v>
      </c>
      <c r="E390">
        <v>2</v>
      </c>
      <c r="L390">
        <v>1</v>
      </c>
      <c r="M390">
        <v>0</v>
      </c>
      <c r="N390">
        <v>0</v>
      </c>
      <c r="O390" s="11">
        <v>7</v>
      </c>
      <c r="P390" s="11">
        <v>0</v>
      </c>
      <c r="Q390" s="12">
        <v>0</v>
      </c>
      <c r="R390" s="11">
        <v>1</v>
      </c>
      <c r="S390" s="12">
        <v>14.29</v>
      </c>
      <c r="T390" s="11">
        <v>6</v>
      </c>
      <c r="U390" s="12">
        <v>85.71</v>
      </c>
      <c r="V390" s="12">
        <v>79.42</v>
      </c>
      <c r="W390" s="13">
        <v>4</v>
      </c>
      <c r="X390" s="11"/>
      <c r="Y390" s="11">
        <v>7.15</v>
      </c>
      <c r="Z390" s="11"/>
      <c r="AA390" s="11">
        <v>283093</v>
      </c>
      <c r="AB390" s="13">
        <v>283093000000</v>
      </c>
      <c r="AD390">
        <v>4.7699999999999996</v>
      </c>
      <c r="AE390">
        <v>2.93</v>
      </c>
      <c r="AF390">
        <v>3.91</v>
      </c>
      <c r="AG390" s="5">
        <v>5.6446605960264895</v>
      </c>
      <c r="AH390" s="7"/>
      <c r="AI390" s="8"/>
      <c r="AJ390">
        <v>365830.12</v>
      </c>
      <c r="AK390">
        <v>365830120000</v>
      </c>
      <c r="AL390">
        <f t="shared" si="78"/>
        <v>0</v>
      </c>
      <c r="AM390">
        <f t="shared" si="79"/>
        <v>0</v>
      </c>
      <c r="AN390">
        <f t="shared" si="80"/>
        <v>1</v>
      </c>
      <c r="AO390" s="9">
        <v>7</v>
      </c>
      <c r="AP390" s="5">
        <v>0.8450980400142567</v>
      </c>
      <c r="AQ390">
        <v>63653073</v>
      </c>
      <c r="AR390" s="5">
        <v>100</v>
      </c>
      <c r="AT390">
        <v>2240000</v>
      </c>
      <c r="AU390">
        <v>65893073</v>
      </c>
      <c r="CG390" s="13"/>
    </row>
    <row r="391" spans="1:85" x14ac:dyDescent="0.3">
      <c r="A391">
        <v>2013</v>
      </c>
      <c r="B391" t="s">
        <v>42</v>
      </c>
      <c r="C391">
        <v>0</v>
      </c>
      <c r="D391">
        <v>3</v>
      </c>
      <c r="E391">
        <v>4</v>
      </c>
      <c r="L391">
        <v>1</v>
      </c>
      <c r="M391">
        <v>0</v>
      </c>
      <c r="N391">
        <v>0</v>
      </c>
      <c r="O391" s="11">
        <v>9</v>
      </c>
      <c r="P391" s="11">
        <v>5</v>
      </c>
      <c r="Q391" s="12">
        <v>55.56</v>
      </c>
      <c r="R391" s="11">
        <v>2</v>
      </c>
      <c r="S391" s="12">
        <v>22.22</v>
      </c>
      <c r="T391" s="11">
        <v>2</v>
      </c>
      <c r="U391" s="12">
        <v>22.22</v>
      </c>
      <c r="V391" s="12">
        <v>60.96</v>
      </c>
      <c r="W391" s="13">
        <v>4</v>
      </c>
      <c r="X391" s="11"/>
      <c r="Y391" s="11">
        <v>9.98</v>
      </c>
      <c r="Z391" s="11">
        <v>2.35</v>
      </c>
      <c r="AA391" s="11">
        <v>44263</v>
      </c>
      <c r="AB391" s="13">
        <v>44263000000</v>
      </c>
      <c r="AC391" s="5">
        <v>2.3459065580797258</v>
      </c>
      <c r="AD391">
        <v>10.66</v>
      </c>
      <c r="AE391">
        <v>6.34</v>
      </c>
      <c r="AF391">
        <v>9.59</v>
      </c>
      <c r="AG391" s="5">
        <v>17.04119850187266</v>
      </c>
      <c r="AH391" s="7">
        <v>10.468</v>
      </c>
      <c r="AI391" s="8"/>
      <c r="AJ391">
        <v>57360</v>
      </c>
      <c r="AK391">
        <v>57360000000</v>
      </c>
      <c r="AL391">
        <f t="shared" si="78"/>
        <v>0</v>
      </c>
      <c r="AM391">
        <f t="shared" si="79"/>
        <v>1</v>
      </c>
      <c r="AN391">
        <f t="shared" si="80"/>
        <v>0</v>
      </c>
      <c r="AO391" s="9">
        <v>35</v>
      </c>
      <c r="AP391" s="5">
        <v>1.5440680443502754</v>
      </c>
      <c r="AQ391">
        <v>25479159</v>
      </c>
      <c r="AR391" s="5">
        <v>3</v>
      </c>
      <c r="AT391">
        <v>5420000</v>
      </c>
      <c r="AU391">
        <v>30899159</v>
      </c>
      <c r="AV391">
        <v>20.47</v>
      </c>
      <c r="AW391">
        <v>29141</v>
      </c>
      <c r="AX391">
        <v>29141000000</v>
      </c>
      <c r="CG391" s="13"/>
    </row>
    <row r="392" spans="1:85" x14ac:dyDescent="0.3">
      <c r="A392">
        <v>2013</v>
      </c>
      <c r="B392" t="s">
        <v>43</v>
      </c>
      <c r="C392">
        <v>0</v>
      </c>
      <c r="D392">
        <v>5</v>
      </c>
      <c r="E392">
        <v>4</v>
      </c>
      <c r="L392">
        <v>1</v>
      </c>
      <c r="M392">
        <v>0</v>
      </c>
      <c r="N392">
        <v>0</v>
      </c>
      <c r="O392" s="11">
        <v>11</v>
      </c>
      <c r="P392" s="11">
        <v>7</v>
      </c>
      <c r="Q392" s="12">
        <v>63.64</v>
      </c>
      <c r="R392" s="11">
        <v>1</v>
      </c>
      <c r="S392" s="12">
        <v>9.09</v>
      </c>
      <c r="T392" s="11">
        <v>3</v>
      </c>
      <c r="U392" s="12">
        <v>27.27</v>
      </c>
      <c r="V392" s="12">
        <v>62.9</v>
      </c>
      <c r="W392" s="13">
        <v>5</v>
      </c>
      <c r="X392" s="11"/>
      <c r="Y392" s="11">
        <v>8.41</v>
      </c>
      <c r="Z392" s="11">
        <v>0.77</v>
      </c>
      <c r="AA392" s="11">
        <v>45878.7</v>
      </c>
      <c r="AB392" s="13">
        <v>45878700000</v>
      </c>
      <c r="AC392" s="5">
        <v>0.77385673215248196</v>
      </c>
      <c r="AD392">
        <v>11.2</v>
      </c>
      <c r="AE392">
        <v>6.01</v>
      </c>
      <c r="AF392">
        <v>7.45</v>
      </c>
      <c r="AG392" s="5">
        <v>15.45676066213929</v>
      </c>
      <c r="AH392" s="7"/>
      <c r="AI392" s="8">
        <v>0.45599130294733453</v>
      </c>
      <c r="AJ392">
        <v>23155.51</v>
      </c>
      <c r="AK392">
        <v>23155510000</v>
      </c>
      <c r="AL392">
        <f t="shared" si="78"/>
        <v>1</v>
      </c>
      <c r="AM392">
        <f t="shared" si="79"/>
        <v>0</v>
      </c>
      <c r="AN392">
        <f t="shared" si="80"/>
        <v>0</v>
      </c>
      <c r="AO392" s="9">
        <v>94</v>
      </c>
      <c r="AP392" s="5">
        <v>1.9731278535996983</v>
      </c>
      <c r="AQ392">
        <v>23710000</v>
      </c>
      <c r="AT392">
        <v>970000</v>
      </c>
      <c r="AU392">
        <v>24680000</v>
      </c>
      <c r="AW392">
        <v>34603.699999999997</v>
      </c>
      <c r="AX392">
        <v>34603700000</v>
      </c>
      <c r="CG392" s="13"/>
    </row>
    <row r="393" spans="1:85" x14ac:dyDescent="0.3">
      <c r="A393">
        <v>2013</v>
      </c>
      <c r="B393" t="s">
        <v>44</v>
      </c>
      <c r="C393">
        <v>0</v>
      </c>
      <c r="D393">
        <v>3</v>
      </c>
      <c r="E393">
        <v>4</v>
      </c>
      <c r="F393">
        <v>2.4</v>
      </c>
      <c r="G393">
        <v>2400000</v>
      </c>
      <c r="H393">
        <v>1.1000000000000001</v>
      </c>
      <c r="I393">
        <v>1100000</v>
      </c>
      <c r="J393">
        <v>1.2999999999999998</v>
      </c>
      <c r="K393">
        <v>1299999.9999999998</v>
      </c>
      <c r="L393">
        <v>0</v>
      </c>
      <c r="M393">
        <v>0</v>
      </c>
      <c r="N393">
        <v>0</v>
      </c>
      <c r="O393" s="11">
        <v>9</v>
      </c>
      <c r="P393" s="11">
        <v>3</v>
      </c>
      <c r="Q393" s="12">
        <v>33.33</v>
      </c>
      <c r="R393" s="11">
        <v>4</v>
      </c>
      <c r="S393" s="12">
        <v>44.44</v>
      </c>
      <c r="T393" s="11">
        <v>2</v>
      </c>
      <c r="U393" s="12">
        <v>22.22</v>
      </c>
      <c r="V393" s="12">
        <v>64.92</v>
      </c>
      <c r="W393" s="13">
        <v>4</v>
      </c>
      <c r="X393" s="11"/>
      <c r="Y393" s="11">
        <v>17.760000000000002</v>
      </c>
      <c r="Z393" s="11">
        <v>1.05</v>
      </c>
      <c r="AA393" s="11">
        <v>5712.6</v>
      </c>
      <c r="AB393" s="13">
        <v>5712600000</v>
      </c>
      <c r="AC393" s="5">
        <v>1.0477490073981244</v>
      </c>
      <c r="AD393">
        <v>30.51</v>
      </c>
      <c r="AE393">
        <v>16.64</v>
      </c>
      <c r="AF393">
        <v>21.76</v>
      </c>
      <c r="AG393" s="5">
        <v>48.084899667426491</v>
      </c>
      <c r="AH393" s="7">
        <v>0.1362638471826188</v>
      </c>
      <c r="AI393" s="8">
        <v>0.38103409119584142</v>
      </c>
      <c r="AJ393">
        <v>4388.8900000000003</v>
      </c>
      <c r="AK393">
        <v>4388890000</v>
      </c>
      <c r="AL393">
        <f t="shared" si="78"/>
        <v>1</v>
      </c>
      <c r="AM393">
        <f t="shared" si="79"/>
        <v>0</v>
      </c>
      <c r="AN393">
        <f t="shared" si="80"/>
        <v>0</v>
      </c>
      <c r="AO393" s="9">
        <v>29</v>
      </c>
      <c r="AP393" s="5">
        <v>1.4623979978989561</v>
      </c>
      <c r="AW393">
        <v>3469.3</v>
      </c>
      <c r="AX393">
        <v>3469300000</v>
      </c>
      <c r="CG393" s="13"/>
    </row>
    <row r="394" spans="1:85" x14ac:dyDescent="0.3">
      <c r="A394">
        <v>2013</v>
      </c>
      <c r="B394" t="s">
        <v>45</v>
      </c>
      <c r="C394">
        <v>1</v>
      </c>
      <c r="F394">
        <v>9.3000000000000007</v>
      </c>
      <c r="G394">
        <v>9300000</v>
      </c>
      <c r="H394">
        <v>5.2</v>
      </c>
      <c r="I394">
        <v>5200000</v>
      </c>
      <c r="J394">
        <v>4.1000000000000005</v>
      </c>
      <c r="K394">
        <v>4100000.0000000005</v>
      </c>
      <c r="M394">
        <v>0</v>
      </c>
      <c r="N394">
        <v>0</v>
      </c>
      <c r="O394" s="11"/>
      <c r="P394" s="11"/>
      <c r="Q394" s="12"/>
      <c r="R394" s="11"/>
      <c r="S394" s="12"/>
      <c r="T394" s="11">
        <v>0</v>
      </c>
      <c r="U394" s="12"/>
      <c r="V394" s="12">
        <v>75</v>
      </c>
      <c r="W394" s="13"/>
      <c r="X394" s="11"/>
      <c r="Y394" s="11">
        <v>8.93</v>
      </c>
      <c r="Z394" s="11">
        <v>5.33</v>
      </c>
      <c r="AA394" s="11">
        <v>13038.3</v>
      </c>
      <c r="AB394" s="13">
        <v>13038300000</v>
      </c>
      <c r="AC394" s="5">
        <v>5.3303127311156047</v>
      </c>
      <c r="AD394">
        <v>29.77</v>
      </c>
      <c r="AE394">
        <v>17.059999999999999</v>
      </c>
      <c r="AF394">
        <v>29.77</v>
      </c>
      <c r="AG394" s="5">
        <v>45.232431128415087</v>
      </c>
      <c r="AH394" s="7"/>
      <c r="AI394" s="8"/>
      <c r="AJ394">
        <v>48584.13</v>
      </c>
      <c r="AK394">
        <v>48584130000</v>
      </c>
      <c r="AL394">
        <f t="shared" si="78"/>
        <v>0</v>
      </c>
      <c r="AM394">
        <f t="shared" si="79"/>
        <v>1</v>
      </c>
      <c r="AN394">
        <f t="shared" si="80"/>
        <v>0</v>
      </c>
      <c r="AO394" s="9">
        <v>22</v>
      </c>
      <c r="AP394" s="5">
        <v>1.3424226808222062</v>
      </c>
      <c r="AV394">
        <v>75</v>
      </c>
      <c r="AW394">
        <v>19366.400000000001</v>
      </c>
      <c r="AX394">
        <v>19366400000</v>
      </c>
      <c r="CG394" s="13"/>
    </row>
    <row r="395" spans="1:85" x14ac:dyDescent="0.3">
      <c r="A395">
        <v>2013</v>
      </c>
      <c r="B395" t="s">
        <v>46</v>
      </c>
      <c r="C395">
        <v>0</v>
      </c>
      <c r="D395">
        <v>3</v>
      </c>
      <c r="E395">
        <v>6</v>
      </c>
      <c r="F395">
        <v>8.1999999999999993</v>
      </c>
      <c r="G395">
        <v>8199999.9999999991</v>
      </c>
      <c r="H395">
        <v>8.1999999999999993</v>
      </c>
      <c r="I395">
        <v>8199999.9999999991</v>
      </c>
      <c r="J395">
        <v>0</v>
      </c>
      <c r="L395">
        <v>1</v>
      </c>
      <c r="M395">
        <v>0</v>
      </c>
      <c r="N395">
        <v>0</v>
      </c>
      <c r="O395" s="11">
        <v>9</v>
      </c>
      <c r="P395" s="11">
        <v>4</v>
      </c>
      <c r="Q395" s="12">
        <v>44.44</v>
      </c>
      <c r="R395" s="11">
        <v>4</v>
      </c>
      <c r="S395" s="12">
        <v>44.44</v>
      </c>
      <c r="T395" s="11">
        <v>1</v>
      </c>
      <c r="U395" s="12">
        <v>11.11</v>
      </c>
      <c r="V395" s="12">
        <v>40.07</v>
      </c>
      <c r="W395" s="13">
        <v>5</v>
      </c>
      <c r="X395" s="11">
        <v>1.67</v>
      </c>
      <c r="Y395" s="11">
        <v>0.37</v>
      </c>
      <c r="Z395" s="11">
        <v>2.81</v>
      </c>
      <c r="AA395" s="11">
        <v>22060.1</v>
      </c>
      <c r="AB395" s="13">
        <v>22060100000</v>
      </c>
      <c r="AC395" s="5">
        <v>2.8068466723292502</v>
      </c>
      <c r="AD395">
        <v>2.76</v>
      </c>
      <c r="AE395">
        <v>0.51</v>
      </c>
      <c r="AF395">
        <v>1.36</v>
      </c>
      <c r="AG395" s="5">
        <v>3.777950196077049</v>
      </c>
      <c r="AH395" s="7">
        <v>0.66610734849356223</v>
      </c>
      <c r="AI395" s="8">
        <v>1.0159067382052653</v>
      </c>
      <c r="AJ395">
        <v>16148.03</v>
      </c>
      <c r="AK395">
        <v>16148030000</v>
      </c>
      <c r="AL395">
        <f t="shared" si="78"/>
        <v>1</v>
      </c>
      <c r="AM395">
        <f t="shared" si="79"/>
        <v>0</v>
      </c>
      <c r="AN395">
        <f t="shared" si="80"/>
        <v>0</v>
      </c>
      <c r="AO395" s="9">
        <v>64</v>
      </c>
      <c r="AP395" s="5">
        <v>1.8061799739838869</v>
      </c>
      <c r="AQ395">
        <v>50141000</v>
      </c>
      <c r="AT395">
        <v>5690000</v>
      </c>
      <c r="AU395">
        <v>55831000</v>
      </c>
      <c r="AV395">
        <v>0.6</v>
      </c>
      <c r="AW395">
        <v>29379.4</v>
      </c>
      <c r="AX395">
        <v>29379400000</v>
      </c>
      <c r="CG395" s="13"/>
    </row>
    <row r="396" spans="1:85" x14ac:dyDescent="0.3">
      <c r="A396">
        <v>2013</v>
      </c>
      <c r="B396" t="s">
        <v>47</v>
      </c>
      <c r="C396">
        <v>0</v>
      </c>
      <c r="D396">
        <v>4</v>
      </c>
      <c r="E396">
        <v>7</v>
      </c>
      <c r="L396">
        <v>1</v>
      </c>
      <c r="M396">
        <v>0</v>
      </c>
      <c r="N396">
        <v>0</v>
      </c>
      <c r="O396" s="11">
        <v>14</v>
      </c>
      <c r="P396" s="11">
        <v>8</v>
      </c>
      <c r="Q396" s="12">
        <v>57.14</v>
      </c>
      <c r="R396" s="11">
        <v>2</v>
      </c>
      <c r="S396" s="12">
        <v>14.29</v>
      </c>
      <c r="T396" s="11">
        <v>4</v>
      </c>
      <c r="U396" s="12">
        <v>28.57</v>
      </c>
      <c r="V396" s="12">
        <v>52.07</v>
      </c>
      <c r="W396" s="13">
        <v>6</v>
      </c>
      <c r="X396" s="11">
        <v>15.19</v>
      </c>
      <c r="Y396" s="11">
        <v>-3.46</v>
      </c>
      <c r="Z396" s="11">
        <v>5.46</v>
      </c>
      <c r="AA396" s="11"/>
      <c r="AB396" s="13"/>
      <c r="AC396" s="5">
        <v>5.4627315794904119</v>
      </c>
      <c r="AD396">
        <v>-19.98</v>
      </c>
      <c r="AE396">
        <v>-3.43</v>
      </c>
      <c r="AF396">
        <v>-5.0599999999999996</v>
      </c>
      <c r="AG396" s="5">
        <v>4.2971468336812837</v>
      </c>
      <c r="AH396" s="7"/>
      <c r="AI396" s="8"/>
      <c r="AJ396">
        <v>8944.76</v>
      </c>
      <c r="AK396">
        <v>8944760000</v>
      </c>
      <c r="AL396">
        <f t="shared" si="78"/>
        <v>1</v>
      </c>
      <c r="AM396">
        <f t="shared" si="79"/>
        <v>0</v>
      </c>
      <c r="AN396">
        <f t="shared" si="80"/>
        <v>0</v>
      </c>
      <c r="AO396" s="9"/>
      <c r="AQ396">
        <v>78000618</v>
      </c>
      <c r="AT396">
        <v>9440000</v>
      </c>
      <c r="AU396">
        <v>87440618</v>
      </c>
      <c r="AV396">
        <v>7.66</v>
      </c>
      <c r="AW396">
        <v>73941.399999999994</v>
      </c>
      <c r="AX396">
        <v>73941400000</v>
      </c>
      <c r="CG396" s="13"/>
    </row>
    <row r="397" spans="1:85" x14ac:dyDescent="0.3">
      <c r="A397">
        <v>2013</v>
      </c>
      <c r="B397" t="s">
        <v>48</v>
      </c>
      <c r="C397">
        <v>0</v>
      </c>
      <c r="D397">
        <v>7</v>
      </c>
      <c r="E397">
        <v>6</v>
      </c>
      <c r="M397">
        <v>1</v>
      </c>
      <c r="N397">
        <v>0</v>
      </c>
      <c r="O397" s="11">
        <v>12</v>
      </c>
      <c r="P397" s="11">
        <v>5</v>
      </c>
      <c r="Q397" s="12">
        <v>41.67</v>
      </c>
      <c r="R397" s="11"/>
      <c r="S397" s="12">
        <v>0</v>
      </c>
      <c r="T397" s="11">
        <v>7</v>
      </c>
      <c r="U397" s="12">
        <v>58.33</v>
      </c>
      <c r="V397" s="12">
        <v>71.180000000000007</v>
      </c>
      <c r="W397" s="13">
        <v>4</v>
      </c>
      <c r="X397" s="11"/>
      <c r="Y397" s="11">
        <v>9.31</v>
      </c>
      <c r="Z397" s="11">
        <v>5.0599999999999996</v>
      </c>
      <c r="AA397" s="11"/>
      <c r="AB397" s="13"/>
      <c r="AC397" s="5">
        <v>5.0612958137629205</v>
      </c>
      <c r="AD397">
        <v>17.52</v>
      </c>
      <c r="AE397">
        <v>11.95</v>
      </c>
      <c r="AF397">
        <v>16.649999999999999</v>
      </c>
      <c r="AG397" s="5">
        <v>7.3002532811420675</v>
      </c>
      <c r="AH397" s="7"/>
      <c r="AI397" s="8"/>
      <c r="AO397" s="9">
        <v>62</v>
      </c>
      <c r="AP397" s="5">
        <v>1.7923916894982537</v>
      </c>
      <c r="AV397">
        <v>71.180000000000007</v>
      </c>
      <c r="CG397" s="13"/>
    </row>
    <row r="398" spans="1:85" x14ac:dyDescent="0.3">
      <c r="A398">
        <v>2013</v>
      </c>
      <c r="B398" t="s">
        <v>49</v>
      </c>
      <c r="C398">
        <v>0</v>
      </c>
      <c r="D398">
        <v>4</v>
      </c>
      <c r="E398">
        <v>4</v>
      </c>
      <c r="F398">
        <v>2</v>
      </c>
      <c r="G398">
        <v>2000000</v>
      </c>
      <c r="H398">
        <v>2</v>
      </c>
      <c r="I398">
        <v>2000000</v>
      </c>
      <c r="J398">
        <v>0</v>
      </c>
      <c r="L398">
        <v>1</v>
      </c>
      <c r="M398">
        <v>0</v>
      </c>
      <c r="N398">
        <v>0</v>
      </c>
      <c r="O398" s="11">
        <v>9</v>
      </c>
      <c r="P398" s="11">
        <v>4</v>
      </c>
      <c r="Q398" s="12">
        <v>44.44</v>
      </c>
      <c r="R398" s="11">
        <v>2</v>
      </c>
      <c r="S398" s="12">
        <v>22.22</v>
      </c>
      <c r="T398" s="11">
        <v>3</v>
      </c>
      <c r="U398" s="12">
        <v>33.33</v>
      </c>
      <c r="V398" s="12">
        <v>57.58</v>
      </c>
      <c r="W398" s="13">
        <v>4</v>
      </c>
      <c r="X398" s="11"/>
      <c r="Y398" s="11">
        <v>6.78</v>
      </c>
      <c r="Z398" s="11">
        <v>0.53</v>
      </c>
      <c r="AA398" s="11">
        <v>29609.3</v>
      </c>
      <c r="AB398" s="13">
        <v>29609300000</v>
      </c>
      <c r="AC398" s="5">
        <v>0.53392579969671339</v>
      </c>
      <c r="AD398">
        <v>4.72</v>
      </c>
      <c r="AE398">
        <v>1.97</v>
      </c>
      <c r="AF398">
        <v>2.62</v>
      </c>
      <c r="AG398" s="5">
        <v>33.898056472313904</v>
      </c>
      <c r="AH398" s="7"/>
      <c r="AI398" s="8">
        <v>4.4941666210220736</v>
      </c>
      <c r="AJ398">
        <v>10456.27</v>
      </c>
      <c r="AK398">
        <v>10456270000</v>
      </c>
      <c r="AL398">
        <f>IF(AJ398&lt;29957,1,0)</f>
        <v>1</v>
      </c>
      <c r="AM398">
        <f>IF(AND(AJ398&gt;29957,AJ398&lt;96525),1,0)</f>
        <v>0</v>
      </c>
      <c r="AN398">
        <f>IF(AJ398&gt;96525,1,0)</f>
        <v>0</v>
      </c>
      <c r="AO398" s="9">
        <v>18</v>
      </c>
      <c r="AP398" s="5">
        <v>1.2552725051033058</v>
      </c>
      <c r="AQ398">
        <v>40805335</v>
      </c>
      <c r="AT398">
        <v>3280000</v>
      </c>
      <c r="AU398">
        <v>44085335</v>
      </c>
      <c r="AW398">
        <v>8166.7</v>
      </c>
      <c r="AX398">
        <v>8166700000</v>
      </c>
      <c r="CG398" s="13"/>
    </row>
    <row r="399" spans="1:85" x14ac:dyDescent="0.3">
      <c r="A399">
        <v>2013</v>
      </c>
      <c r="B399" t="s">
        <v>50</v>
      </c>
      <c r="C399">
        <v>0</v>
      </c>
      <c r="D399">
        <v>6</v>
      </c>
      <c r="E399">
        <v>4</v>
      </c>
      <c r="F399">
        <v>8.4</v>
      </c>
      <c r="G399">
        <v>8400000</v>
      </c>
      <c r="H399">
        <v>6.6</v>
      </c>
      <c r="I399">
        <v>6600000</v>
      </c>
      <c r="J399">
        <v>1.8000000000000007</v>
      </c>
      <c r="K399">
        <v>1800000.0000000007</v>
      </c>
      <c r="L399">
        <v>1</v>
      </c>
      <c r="M399">
        <v>0</v>
      </c>
      <c r="N399">
        <v>0</v>
      </c>
      <c r="O399" s="11">
        <v>13</v>
      </c>
      <c r="P399" s="11">
        <v>6</v>
      </c>
      <c r="Q399" s="12">
        <v>46.15</v>
      </c>
      <c r="R399" s="11">
        <v>1</v>
      </c>
      <c r="S399" s="12">
        <v>7.69</v>
      </c>
      <c r="T399" s="11">
        <v>6</v>
      </c>
      <c r="U399" s="12">
        <v>46.15</v>
      </c>
      <c r="V399" s="12">
        <v>50.92</v>
      </c>
      <c r="W399" s="13">
        <v>9</v>
      </c>
      <c r="X399" s="11"/>
      <c r="Y399" s="11">
        <v>3.98</v>
      </c>
      <c r="Z399" s="11">
        <v>9.4</v>
      </c>
      <c r="AA399" s="11">
        <v>19215.900000000001</v>
      </c>
      <c r="AB399" s="13">
        <v>19215900000</v>
      </c>
      <c r="AC399" s="5">
        <v>9.4009675604854692</v>
      </c>
      <c r="AD399">
        <v>51.69</v>
      </c>
      <c r="AE399">
        <v>13.22</v>
      </c>
      <c r="AF399">
        <v>24.9</v>
      </c>
      <c r="AG399" s="5">
        <v>13.226065039828407</v>
      </c>
      <c r="AH399" s="7">
        <v>0.12453518557496666</v>
      </c>
      <c r="AI399" s="8">
        <v>7.3927020148868179</v>
      </c>
      <c r="AJ399">
        <v>59613.5</v>
      </c>
      <c r="AK399">
        <v>59613500000</v>
      </c>
      <c r="AL399">
        <f>IF(AJ399&lt;29957,1,0)</f>
        <v>0</v>
      </c>
      <c r="AM399">
        <f>IF(AND(AJ399&gt;29957,AJ399&lt;96525),1,0)</f>
        <v>1</v>
      </c>
      <c r="AN399">
        <f>IF(AJ399&gt;96525,1,0)</f>
        <v>0</v>
      </c>
      <c r="AO399" s="9">
        <v>95</v>
      </c>
      <c r="AP399" s="5">
        <v>1.9777236052888476</v>
      </c>
      <c r="AQ399">
        <v>40955921</v>
      </c>
      <c r="AT399">
        <v>21780000</v>
      </c>
      <c r="AU399">
        <v>62735921</v>
      </c>
      <c r="AV399">
        <v>50.92</v>
      </c>
      <c r="AW399">
        <v>70094.399999999994</v>
      </c>
      <c r="AX399">
        <v>70094400000</v>
      </c>
      <c r="CG399" s="13"/>
    </row>
    <row r="400" spans="1:85" x14ac:dyDescent="0.3">
      <c r="A400">
        <v>2013</v>
      </c>
      <c r="B400" t="s">
        <v>51</v>
      </c>
      <c r="C400">
        <v>0</v>
      </c>
      <c r="D400">
        <v>5</v>
      </c>
      <c r="E400">
        <v>4</v>
      </c>
      <c r="F400">
        <v>2.5</v>
      </c>
      <c r="G400">
        <v>2500000</v>
      </c>
      <c r="H400">
        <v>2.5</v>
      </c>
      <c r="I400">
        <v>2500000</v>
      </c>
      <c r="J400">
        <v>0</v>
      </c>
      <c r="L400">
        <v>1</v>
      </c>
      <c r="M400">
        <v>0</v>
      </c>
      <c r="N400">
        <v>0</v>
      </c>
      <c r="O400" s="11">
        <v>8</v>
      </c>
      <c r="P400" s="11">
        <v>5</v>
      </c>
      <c r="Q400" s="12">
        <v>62.5</v>
      </c>
      <c r="R400" s="11">
        <v>2</v>
      </c>
      <c r="S400" s="12">
        <v>25</v>
      </c>
      <c r="T400" s="11">
        <v>1</v>
      </c>
      <c r="U400" s="12">
        <v>12.5</v>
      </c>
      <c r="V400" s="12">
        <v>39.76</v>
      </c>
      <c r="W400" s="13">
        <v>4</v>
      </c>
      <c r="X400" s="11"/>
      <c r="Y400" s="11">
        <v>7.22</v>
      </c>
      <c r="Z400" s="11">
        <v>1.17</v>
      </c>
      <c r="AA400" s="11">
        <v>6665.8</v>
      </c>
      <c r="AB400" s="13">
        <v>6665800000</v>
      </c>
      <c r="AC400" s="5">
        <v>1.1651025204106618</v>
      </c>
      <c r="AD400">
        <v>18.3</v>
      </c>
      <c r="AE400">
        <v>7.67</v>
      </c>
      <c r="AF400">
        <v>8.7100000000000009</v>
      </c>
      <c r="AG400" s="5">
        <v>29.781166452123976</v>
      </c>
      <c r="AH400" s="7"/>
      <c r="AI400" s="8"/>
      <c r="AJ400">
        <v>4364.6499999999996</v>
      </c>
      <c r="AK400">
        <v>4364650000</v>
      </c>
      <c r="AL400">
        <f>IF(AJ400&lt;29957,1,0)</f>
        <v>1</v>
      </c>
      <c r="AM400">
        <f>IF(AND(AJ400&gt;29957,AJ400&lt;96525),1,0)</f>
        <v>0</v>
      </c>
      <c r="AN400">
        <f>IF(AJ400&gt;96525,1,0)</f>
        <v>0</v>
      </c>
      <c r="AO400" s="9">
        <v>52</v>
      </c>
      <c r="AP400" s="5">
        <v>1.716003343634799</v>
      </c>
      <c r="AQ400">
        <v>59259259</v>
      </c>
      <c r="AT400">
        <v>1536000</v>
      </c>
      <c r="AU400">
        <v>60795259</v>
      </c>
      <c r="AV400">
        <v>4.51</v>
      </c>
      <c r="AW400">
        <v>7215.2</v>
      </c>
      <c r="AX400">
        <v>7215200000</v>
      </c>
      <c r="CG400" s="13"/>
    </row>
    <row r="401" spans="1:85" x14ac:dyDescent="0.3">
      <c r="A401">
        <v>2013</v>
      </c>
      <c r="B401" t="s">
        <v>52</v>
      </c>
      <c r="C401">
        <v>0</v>
      </c>
      <c r="D401">
        <v>5</v>
      </c>
      <c r="E401">
        <v>4</v>
      </c>
      <c r="L401">
        <v>1</v>
      </c>
      <c r="M401">
        <v>0</v>
      </c>
      <c r="N401">
        <v>1</v>
      </c>
      <c r="O401" s="11">
        <v>11</v>
      </c>
      <c r="P401" s="11">
        <v>7</v>
      </c>
      <c r="Q401" s="12">
        <v>63.64</v>
      </c>
      <c r="R401" s="11">
        <v>1</v>
      </c>
      <c r="S401" s="12">
        <v>9.09</v>
      </c>
      <c r="T401" s="11">
        <v>3</v>
      </c>
      <c r="U401" s="12">
        <v>27.27</v>
      </c>
      <c r="V401" s="12">
        <v>41.69</v>
      </c>
      <c r="W401" s="13">
        <v>7</v>
      </c>
      <c r="X401" s="11">
        <v>47.86</v>
      </c>
      <c r="Y401" s="11">
        <v>0.66</v>
      </c>
      <c r="Z401" s="11">
        <v>1.99</v>
      </c>
      <c r="AA401" s="11">
        <v>102669</v>
      </c>
      <c r="AB401" s="13">
        <v>102669000000</v>
      </c>
      <c r="AC401" s="5">
        <v>1.9889738362117708</v>
      </c>
      <c r="AD401">
        <v>2.34</v>
      </c>
      <c r="AE401">
        <v>0.88</v>
      </c>
      <c r="AF401">
        <v>1.64</v>
      </c>
      <c r="AG401" s="5">
        <v>8.0294211181013981</v>
      </c>
      <c r="AH401" s="7">
        <v>0.32799926760510023</v>
      </c>
      <c r="AI401" s="8"/>
      <c r="AJ401">
        <v>74348.87</v>
      </c>
      <c r="AK401">
        <v>74348870000</v>
      </c>
      <c r="AL401">
        <f>IF(AJ401&lt;29957,1,0)</f>
        <v>0</v>
      </c>
      <c r="AM401">
        <f>IF(AND(AJ401&gt;29957,AJ401&lt;96525),1,0)</f>
        <v>1</v>
      </c>
      <c r="AN401">
        <f>IF(AJ401&gt;96525,1,0)</f>
        <v>0</v>
      </c>
      <c r="AO401" s="9">
        <v>76</v>
      </c>
      <c r="AP401" s="5">
        <v>1.8808135922807911</v>
      </c>
      <c r="AQ401">
        <v>90024293</v>
      </c>
      <c r="AS401">
        <v>90024293</v>
      </c>
      <c r="AT401">
        <v>61648000</v>
      </c>
      <c r="AU401">
        <v>151672293</v>
      </c>
      <c r="AV401">
        <v>1.79</v>
      </c>
      <c r="AW401">
        <v>141869.5</v>
      </c>
      <c r="AX401">
        <v>141869500000</v>
      </c>
      <c r="CG401" s="13"/>
    </row>
    <row r="402" spans="1:85" x14ac:dyDescent="0.3">
      <c r="A402">
        <v>2013</v>
      </c>
      <c r="B402" t="s">
        <v>53</v>
      </c>
      <c r="C402">
        <v>0</v>
      </c>
      <c r="D402">
        <v>3</v>
      </c>
      <c r="E402">
        <v>4</v>
      </c>
      <c r="L402">
        <v>1</v>
      </c>
      <c r="M402">
        <v>0</v>
      </c>
      <c r="N402">
        <v>0</v>
      </c>
      <c r="O402" s="11">
        <v>7</v>
      </c>
      <c r="P402" s="11">
        <v>4</v>
      </c>
      <c r="Q402" s="12">
        <v>57.14</v>
      </c>
      <c r="R402" s="11">
        <v>2</v>
      </c>
      <c r="S402" s="12">
        <v>28.57</v>
      </c>
      <c r="T402" s="11">
        <v>1</v>
      </c>
      <c r="U402" s="12">
        <v>14.29</v>
      </c>
      <c r="V402" s="12">
        <v>74.790000000000006</v>
      </c>
      <c r="W402" s="13">
        <v>6</v>
      </c>
      <c r="X402" s="11"/>
      <c r="Y402" s="11">
        <v>10.64</v>
      </c>
      <c r="Z402" s="11">
        <v>5.39</v>
      </c>
      <c r="AA402" s="11">
        <v>74953</v>
      </c>
      <c r="AB402" s="13">
        <v>74953000000</v>
      </c>
      <c r="AC402" s="5">
        <v>5.3888847437027509</v>
      </c>
      <c r="AD402">
        <v>24.21</v>
      </c>
      <c r="AE402">
        <v>9.93</v>
      </c>
      <c r="AF402">
        <v>12.67</v>
      </c>
      <c r="AG402" s="5">
        <v>20.295106462457976</v>
      </c>
      <c r="AH402" s="7">
        <v>7.3052200105580223</v>
      </c>
      <c r="AI402" s="8"/>
      <c r="AJ402">
        <v>184672.93</v>
      </c>
      <c r="AK402">
        <v>184672930000</v>
      </c>
      <c r="AL402">
        <f>IF(AJ402&lt;29957,1,0)</f>
        <v>0</v>
      </c>
      <c r="AM402">
        <f>IF(AND(AJ402&gt;29957,AJ402&lt;96525),1,0)</f>
        <v>0</v>
      </c>
      <c r="AN402">
        <f>IF(AJ402&gt;96525,1,0)</f>
        <v>1</v>
      </c>
      <c r="AO402" s="9">
        <v>18</v>
      </c>
      <c r="AP402" s="5">
        <v>1.2552725051033058</v>
      </c>
      <c r="AQ402">
        <v>200000000</v>
      </c>
      <c r="AT402">
        <v>5340000</v>
      </c>
      <c r="AU402">
        <v>205340000</v>
      </c>
      <c r="AW402">
        <v>73517</v>
      </c>
      <c r="AX402">
        <v>73517000000</v>
      </c>
      <c r="CG402" s="13"/>
    </row>
    <row r="403" spans="1:85" x14ac:dyDescent="0.3">
      <c r="A403">
        <v>2013</v>
      </c>
      <c r="B403" t="s">
        <v>54</v>
      </c>
      <c r="C403">
        <v>1</v>
      </c>
      <c r="D403">
        <v>6</v>
      </c>
      <c r="E403">
        <v>4</v>
      </c>
      <c r="F403">
        <v>0.5</v>
      </c>
      <c r="G403">
        <v>500000</v>
      </c>
      <c r="H403">
        <v>0.5</v>
      </c>
      <c r="I403">
        <v>500000</v>
      </c>
      <c r="J403">
        <v>0</v>
      </c>
      <c r="L403">
        <v>0</v>
      </c>
      <c r="M403">
        <v>0</v>
      </c>
      <c r="N403">
        <v>0</v>
      </c>
      <c r="O403" s="11">
        <v>8</v>
      </c>
      <c r="P403" s="11">
        <v>4</v>
      </c>
      <c r="Q403" s="12">
        <v>50</v>
      </c>
      <c r="R403" s="11">
        <v>2</v>
      </c>
      <c r="S403" s="12">
        <v>25</v>
      </c>
      <c r="T403" s="11">
        <v>2</v>
      </c>
      <c r="U403" s="12">
        <v>25</v>
      </c>
      <c r="V403" s="12">
        <v>57.18</v>
      </c>
      <c r="W403" s="13">
        <v>5</v>
      </c>
      <c r="X403" s="11"/>
      <c r="Y403" s="11">
        <v>10.86</v>
      </c>
      <c r="Z403" s="11"/>
      <c r="AA403" s="11">
        <v>1349.3</v>
      </c>
      <c r="AB403" s="13">
        <v>1349300000</v>
      </c>
      <c r="AD403">
        <v>40.56</v>
      </c>
      <c r="AE403">
        <v>11.99</v>
      </c>
      <c r="AF403">
        <v>34.76</v>
      </c>
      <c r="AG403" s="5">
        <v>-93.885178574855587</v>
      </c>
      <c r="AH403" s="7"/>
      <c r="AI403" s="8"/>
      <c r="AO403" s="9">
        <v>23</v>
      </c>
      <c r="AP403" s="5">
        <v>1.3617278360175928</v>
      </c>
      <c r="AQ403">
        <v>1205880</v>
      </c>
      <c r="AT403">
        <v>120000</v>
      </c>
      <c r="AU403">
        <v>1325880</v>
      </c>
      <c r="CG403" s="13"/>
    </row>
    <row r="404" spans="1:85" x14ac:dyDescent="0.3">
      <c r="A404">
        <v>2013</v>
      </c>
      <c r="B404" t="s">
        <v>55</v>
      </c>
      <c r="C404">
        <v>0</v>
      </c>
      <c r="D404">
        <v>3</v>
      </c>
      <c r="E404">
        <v>5</v>
      </c>
      <c r="F404">
        <v>14.5</v>
      </c>
      <c r="G404">
        <v>14500000</v>
      </c>
      <c r="H404">
        <v>14.5</v>
      </c>
      <c r="I404">
        <v>14500000</v>
      </c>
      <c r="J404">
        <v>0</v>
      </c>
      <c r="L404">
        <v>1</v>
      </c>
      <c r="M404">
        <v>1</v>
      </c>
      <c r="N404">
        <v>0</v>
      </c>
      <c r="O404" s="11">
        <v>9</v>
      </c>
      <c r="P404" s="11">
        <v>5</v>
      </c>
      <c r="Q404" s="12">
        <v>55.56</v>
      </c>
      <c r="R404" s="11">
        <v>1</v>
      </c>
      <c r="S404" s="12">
        <v>11.11</v>
      </c>
      <c r="T404" s="11">
        <v>3</v>
      </c>
      <c r="U404" s="12">
        <v>33.33</v>
      </c>
      <c r="V404" s="12">
        <v>42.21</v>
      </c>
      <c r="W404" s="13">
        <v>5</v>
      </c>
      <c r="X404" s="11">
        <v>1.78</v>
      </c>
      <c r="Y404" s="11">
        <v>4.1900000000000004</v>
      </c>
      <c r="Z404" s="11">
        <v>3.21</v>
      </c>
      <c r="AA404" s="11">
        <v>19255.2</v>
      </c>
      <c r="AB404" s="13">
        <v>19255200000</v>
      </c>
      <c r="AC404" s="5">
        <v>3.2100277729338025</v>
      </c>
      <c r="AD404">
        <v>8.1</v>
      </c>
      <c r="AE404">
        <v>4.72</v>
      </c>
      <c r="AF404">
        <v>5.84</v>
      </c>
      <c r="AG404" s="5">
        <v>1053.7561953555717</v>
      </c>
      <c r="AH404" s="7">
        <v>0.2451974128776909</v>
      </c>
      <c r="AI404" s="8">
        <v>0.22395984168356017</v>
      </c>
      <c r="AJ404">
        <v>28026.52</v>
      </c>
      <c r="AK404">
        <v>28026520000</v>
      </c>
      <c r="AL404">
        <f>IF(AJ404&lt;29957,1,0)</f>
        <v>1</v>
      </c>
      <c r="AM404">
        <f>IF(AND(AJ404&gt;29957,AJ404&lt;96525),1,0)</f>
        <v>0</v>
      </c>
      <c r="AN404">
        <f>IF(AJ404&gt;96525,1,0)</f>
        <v>0</v>
      </c>
      <c r="AO404" s="9">
        <v>59</v>
      </c>
      <c r="AP404" s="5">
        <v>1.7708520116421442</v>
      </c>
      <c r="AQ404">
        <v>16985000</v>
      </c>
      <c r="AR404" s="5">
        <v>3.2</v>
      </c>
      <c r="AT404">
        <v>3927500</v>
      </c>
      <c r="AU404">
        <v>20912500</v>
      </c>
      <c r="AW404">
        <v>22374.1</v>
      </c>
      <c r="AX404">
        <v>22374100000</v>
      </c>
      <c r="CG404" s="13"/>
    </row>
    <row r="405" spans="1:85" x14ac:dyDescent="0.3">
      <c r="A405">
        <v>2013</v>
      </c>
      <c r="B405" t="s">
        <v>56</v>
      </c>
      <c r="C405">
        <v>0</v>
      </c>
      <c r="D405">
        <v>4</v>
      </c>
      <c r="E405">
        <v>4</v>
      </c>
      <c r="L405">
        <v>1</v>
      </c>
      <c r="M405">
        <v>0</v>
      </c>
      <c r="N405">
        <v>0</v>
      </c>
      <c r="O405" s="11">
        <v>12</v>
      </c>
      <c r="P405" s="11">
        <v>3</v>
      </c>
      <c r="Q405" s="12">
        <v>25</v>
      </c>
      <c r="R405" s="11">
        <v>3</v>
      </c>
      <c r="S405" s="12">
        <v>25</v>
      </c>
      <c r="T405" s="11">
        <v>6</v>
      </c>
      <c r="U405" s="12">
        <v>50</v>
      </c>
      <c r="V405" s="12">
        <v>71.03</v>
      </c>
      <c r="W405" s="13">
        <v>4</v>
      </c>
      <c r="X405" s="11"/>
      <c r="Y405" s="11">
        <v>11.31</v>
      </c>
      <c r="Z405" s="11">
        <v>24.16</v>
      </c>
      <c r="AA405" s="11"/>
      <c r="AB405" s="13"/>
      <c r="AC405" s="5">
        <v>24.158415825814757</v>
      </c>
      <c r="AD405">
        <v>68.400000000000006</v>
      </c>
      <c r="AE405">
        <v>29.64</v>
      </c>
      <c r="AF405">
        <v>68.349999999999994</v>
      </c>
      <c r="AG405" s="5">
        <v>-25.29517666640691</v>
      </c>
      <c r="AH405" s="7"/>
      <c r="AI405" s="8"/>
      <c r="AJ405">
        <v>26120.11</v>
      </c>
      <c r="AK405">
        <v>26120110000</v>
      </c>
      <c r="AL405">
        <f>IF(AJ405&lt;29957,1,0)</f>
        <v>1</v>
      </c>
      <c r="AM405">
        <f>IF(AND(AJ405&gt;29957,AJ405&lt;96525),1,0)</f>
        <v>0</v>
      </c>
      <c r="AN405">
        <f>IF(AJ405&gt;96525,1,0)</f>
        <v>0</v>
      </c>
      <c r="AO405" s="9">
        <v>34</v>
      </c>
      <c r="AP405" s="5">
        <v>1.5314789170422551</v>
      </c>
      <c r="AQ405">
        <v>31632547</v>
      </c>
      <c r="AR405" s="5">
        <v>0</v>
      </c>
      <c r="AT405">
        <v>8888444</v>
      </c>
      <c r="AU405">
        <v>40520991</v>
      </c>
      <c r="AV405">
        <v>71.03</v>
      </c>
      <c r="CG405" s="13"/>
    </row>
    <row r="406" spans="1:85" x14ac:dyDescent="0.3">
      <c r="A406">
        <v>2013</v>
      </c>
      <c r="B406" t="s">
        <v>57</v>
      </c>
      <c r="C406">
        <v>0</v>
      </c>
      <c r="D406">
        <v>3</v>
      </c>
      <c r="E406">
        <v>5</v>
      </c>
      <c r="F406">
        <v>6.4</v>
      </c>
      <c r="G406">
        <v>6400000</v>
      </c>
      <c r="H406">
        <v>4.9000000000000004</v>
      </c>
      <c r="I406">
        <v>4900000</v>
      </c>
      <c r="J406">
        <v>1.5</v>
      </c>
      <c r="K406">
        <v>1500000</v>
      </c>
      <c r="L406">
        <v>1</v>
      </c>
      <c r="M406">
        <v>0</v>
      </c>
      <c r="N406">
        <v>0</v>
      </c>
      <c r="O406" s="11">
        <v>13</v>
      </c>
      <c r="P406" s="11">
        <v>8</v>
      </c>
      <c r="Q406" s="12">
        <v>61.54</v>
      </c>
      <c r="R406" s="11">
        <v>2</v>
      </c>
      <c r="S406" s="12">
        <v>15.38</v>
      </c>
      <c r="T406" s="11">
        <v>3</v>
      </c>
      <c r="U406" s="12">
        <v>23.08</v>
      </c>
      <c r="V406" s="12">
        <v>52.87</v>
      </c>
      <c r="W406" s="13">
        <v>5</v>
      </c>
      <c r="X406" s="11"/>
      <c r="Y406" s="11">
        <v>2.2799999999999998</v>
      </c>
      <c r="Z406" s="11">
        <v>0.46</v>
      </c>
      <c r="AA406" s="11">
        <v>32150.6</v>
      </c>
      <c r="AB406" s="13">
        <v>32150600000</v>
      </c>
      <c r="AC406" s="5">
        <v>0.45911541836227659</v>
      </c>
      <c r="AD406">
        <v>17.600000000000001</v>
      </c>
      <c r="AE406">
        <v>3.97</v>
      </c>
      <c r="AF406">
        <v>6.67</v>
      </c>
      <c r="AG406" s="5"/>
      <c r="AH406" s="7">
        <v>0.31065745260888861</v>
      </c>
      <c r="AI406" s="8">
        <v>1.2625553613317515</v>
      </c>
      <c r="AJ406">
        <v>3607.56</v>
      </c>
      <c r="AK406">
        <v>3607560000</v>
      </c>
      <c r="AL406">
        <f>IF(AJ406&lt;29957,1,0)</f>
        <v>1</v>
      </c>
      <c r="AM406">
        <f>IF(AND(AJ406&gt;29957,AJ406&lt;96525),1,0)</f>
        <v>0</v>
      </c>
      <c r="AN406">
        <f>IF(AJ406&gt;96525,1,0)</f>
        <v>0</v>
      </c>
      <c r="AO406" s="9">
        <v>55</v>
      </c>
      <c r="AP406" s="5">
        <v>1.7403626894942439</v>
      </c>
      <c r="AQ406">
        <v>45521168</v>
      </c>
      <c r="AR406" s="5">
        <v>39</v>
      </c>
      <c r="AT406">
        <v>17810000</v>
      </c>
      <c r="AU406">
        <v>63331168</v>
      </c>
      <c r="AV406">
        <v>5.2</v>
      </c>
      <c r="AW406">
        <v>60959.6</v>
      </c>
      <c r="AX406">
        <v>60959600000</v>
      </c>
      <c r="CG406" s="13"/>
    </row>
    <row r="407" spans="1:85" x14ac:dyDescent="0.3">
      <c r="A407">
        <v>2013</v>
      </c>
      <c r="B407" t="s">
        <v>58</v>
      </c>
      <c r="C407">
        <v>0</v>
      </c>
      <c r="D407">
        <v>4</v>
      </c>
      <c r="E407">
        <v>4</v>
      </c>
      <c r="F407">
        <v>4.0999999999999996</v>
      </c>
      <c r="G407">
        <v>4099999.9999999995</v>
      </c>
      <c r="H407">
        <v>3.4</v>
      </c>
      <c r="I407">
        <v>3400000</v>
      </c>
      <c r="J407">
        <v>0.69999999999999973</v>
      </c>
      <c r="K407">
        <v>699999.99999999977</v>
      </c>
      <c r="L407">
        <v>1</v>
      </c>
      <c r="M407">
        <v>0</v>
      </c>
      <c r="N407">
        <v>0</v>
      </c>
      <c r="O407" s="11">
        <v>15</v>
      </c>
      <c r="P407" s="11">
        <v>6</v>
      </c>
      <c r="Q407" s="12">
        <v>40</v>
      </c>
      <c r="R407" s="11">
        <v>6</v>
      </c>
      <c r="S407" s="12">
        <v>40</v>
      </c>
      <c r="T407" s="11">
        <v>3</v>
      </c>
      <c r="U407" s="12">
        <v>20</v>
      </c>
      <c r="V407" s="12">
        <v>72.88</v>
      </c>
      <c r="W407" s="13">
        <v>7</v>
      </c>
      <c r="X407" s="11">
        <v>1.85</v>
      </c>
      <c r="Y407" s="11">
        <v>4.22</v>
      </c>
      <c r="Z407" s="11">
        <v>3.76</v>
      </c>
      <c r="AA407" s="11">
        <v>9627.5</v>
      </c>
      <c r="AB407" s="13">
        <v>9627500000</v>
      </c>
      <c r="AC407" s="5">
        <v>3.7595272911681086</v>
      </c>
      <c r="AD407">
        <v>9.34</v>
      </c>
      <c r="AE407">
        <v>3.41</v>
      </c>
      <c r="AF407">
        <v>3.95</v>
      </c>
      <c r="AG407" s="5">
        <v>283.51900393184792</v>
      </c>
      <c r="AH407" s="7"/>
      <c r="AI407" s="8">
        <v>3.7575239796512756</v>
      </c>
      <c r="AJ407">
        <v>12674.97</v>
      </c>
      <c r="AK407">
        <v>12674970000</v>
      </c>
      <c r="AL407">
        <f>IF(AJ407&lt;29957,1,0)</f>
        <v>1</v>
      </c>
      <c r="AM407">
        <f>IF(AND(AJ407&gt;29957,AJ407&lt;96525),1,0)</f>
        <v>0</v>
      </c>
      <c r="AN407">
        <f>IF(AJ407&gt;96525,1,0)</f>
        <v>0</v>
      </c>
      <c r="AO407" s="9">
        <v>31</v>
      </c>
      <c r="AP407" s="5">
        <v>1.4913616938342726</v>
      </c>
      <c r="AQ407">
        <v>27960000</v>
      </c>
      <c r="AT407">
        <v>410000</v>
      </c>
      <c r="AU407">
        <v>28370000</v>
      </c>
      <c r="AW407">
        <v>14681.1</v>
      </c>
      <c r="AX407">
        <v>14681100000</v>
      </c>
      <c r="CG407" s="13"/>
    </row>
    <row r="408" spans="1:85" x14ac:dyDescent="0.3">
      <c r="A408">
        <v>2013</v>
      </c>
      <c r="B408" t="s">
        <v>59</v>
      </c>
      <c r="C408">
        <v>0</v>
      </c>
      <c r="D408">
        <v>3</v>
      </c>
      <c r="E408">
        <v>6</v>
      </c>
      <c r="L408">
        <v>1</v>
      </c>
      <c r="M408">
        <v>0</v>
      </c>
      <c r="N408">
        <v>0</v>
      </c>
      <c r="O408" s="11">
        <v>6</v>
      </c>
      <c r="P408" s="11">
        <v>2</v>
      </c>
      <c r="Q408" s="12">
        <v>33.33</v>
      </c>
      <c r="R408" s="11">
        <v>1</v>
      </c>
      <c r="S408" s="12">
        <v>16.670000000000002</v>
      </c>
      <c r="T408" s="11">
        <v>3</v>
      </c>
      <c r="U408" s="12">
        <v>50</v>
      </c>
      <c r="V408" s="12">
        <v>40.380000000000003</v>
      </c>
      <c r="W408" s="13">
        <v>5</v>
      </c>
      <c r="X408" s="11">
        <v>0.35</v>
      </c>
      <c r="Y408" s="11"/>
      <c r="Z408" s="11"/>
      <c r="AA408" s="11"/>
      <c r="AB408" s="13"/>
      <c r="AG408" s="5"/>
      <c r="AH408" s="7"/>
      <c r="AI408" s="8"/>
      <c r="AO408" s="9"/>
      <c r="AQ408">
        <v>23881121</v>
      </c>
      <c r="AT408">
        <v>720000</v>
      </c>
      <c r="AU408">
        <v>24601121</v>
      </c>
      <c r="CG408" s="13"/>
    </row>
    <row r="409" spans="1:85" x14ac:dyDescent="0.3">
      <c r="A409">
        <v>2013</v>
      </c>
      <c r="B409" t="s">
        <v>60</v>
      </c>
      <c r="C409">
        <v>1</v>
      </c>
      <c r="D409">
        <v>6</v>
      </c>
      <c r="F409">
        <v>0.7</v>
      </c>
      <c r="G409">
        <v>700000</v>
      </c>
      <c r="H409">
        <v>0.2</v>
      </c>
      <c r="I409">
        <v>200000</v>
      </c>
      <c r="J409">
        <v>0.49999999999999994</v>
      </c>
      <c r="K409">
        <v>499999.99999999994</v>
      </c>
      <c r="L409">
        <v>1</v>
      </c>
      <c r="M409">
        <v>0</v>
      </c>
      <c r="N409">
        <v>0</v>
      </c>
      <c r="O409" s="11">
        <v>9</v>
      </c>
      <c r="P409" s="11">
        <v>0</v>
      </c>
      <c r="Q409" s="12">
        <v>0</v>
      </c>
      <c r="R409" s="11">
        <v>3</v>
      </c>
      <c r="S409" s="12">
        <v>33.33</v>
      </c>
      <c r="T409" s="11">
        <v>6</v>
      </c>
      <c r="U409" s="12">
        <v>66.67</v>
      </c>
      <c r="V409" s="12">
        <v>55.4</v>
      </c>
      <c r="W409" s="13">
        <v>7</v>
      </c>
      <c r="X409" s="11"/>
      <c r="Y409" s="11">
        <v>8.4700000000000006</v>
      </c>
      <c r="Z409" s="11">
        <v>3.27</v>
      </c>
      <c r="AA409" s="11"/>
      <c r="AB409" s="13"/>
      <c r="AC409" s="5">
        <v>3.2745244965697089</v>
      </c>
      <c r="AD409">
        <v>27.52</v>
      </c>
      <c r="AE409">
        <v>12.95</v>
      </c>
      <c r="AF409">
        <v>20.53</v>
      </c>
      <c r="AG409" s="5">
        <v>-98.87315578722577</v>
      </c>
      <c r="AH409" s="7"/>
      <c r="AI409" s="8"/>
      <c r="AO409" s="9">
        <v>15</v>
      </c>
      <c r="AP409" s="5">
        <v>1.1760912590556811</v>
      </c>
      <c r="AQ409">
        <v>66183261</v>
      </c>
      <c r="AT409">
        <v>1000000</v>
      </c>
      <c r="AU409">
        <v>67183261</v>
      </c>
      <c r="CG409" s="13"/>
    </row>
    <row r="410" spans="1:85" x14ac:dyDescent="0.3">
      <c r="A410">
        <v>2013</v>
      </c>
      <c r="B410" t="s">
        <v>61</v>
      </c>
      <c r="C410">
        <v>1</v>
      </c>
      <c r="D410">
        <v>4</v>
      </c>
      <c r="E410">
        <v>6</v>
      </c>
      <c r="L410">
        <v>1</v>
      </c>
      <c r="M410">
        <v>0</v>
      </c>
      <c r="N410">
        <v>0</v>
      </c>
      <c r="O410" s="11">
        <v>11</v>
      </c>
      <c r="P410" s="11">
        <v>5</v>
      </c>
      <c r="Q410" s="12">
        <v>45.45</v>
      </c>
      <c r="R410" s="11">
        <v>1</v>
      </c>
      <c r="S410" s="12">
        <v>9.09</v>
      </c>
      <c r="T410" s="11">
        <v>5</v>
      </c>
      <c r="U410" s="12">
        <v>45.45</v>
      </c>
      <c r="V410" s="12">
        <v>55.14</v>
      </c>
      <c r="W410" s="13">
        <v>6</v>
      </c>
      <c r="X410" s="11">
        <v>12.06</v>
      </c>
      <c r="Y410" s="11">
        <v>2.2000000000000002</v>
      </c>
      <c r="Z410" s="11">
        <v>1.01</v>
      </c>
      <c r="AA410" s="11">
        <v>87392.8</v>
      </c>
      <c r="AB410" s="13">
        <v>87392800000</v>
      </c>
      <c r="AC410" s="5">
        <v>1.0054511917269533</v>
      </c>
      <c r="AD410">
        <v>10.19</v>
      </c>
      <c r="AE410">
        <v>2.36</v>
      </c>
      <c r="AF410">
        <v>2.92</v>
      </c>
      <c r="AG410" s="5">
        <v>75653.867403314915</v>
      </c>
      <c r="AH410" s="7">
        <v>2.309505316116579E-3</v>
      </c>
      <c r="AI410" s="8"/>
      <c r="AJ410">
        <v>28177.27</v>
      </c>
      <c r="AK410">
        <v>28177270000</v>
      </c>
      <c r="AL410">
        <f>IF(AJ410&lt;29957,1,0)</f>
        <v>1</v>
      </c>
      <c r="AM410">
        <f>IF(AND(AJ410&gt;29957,AJ410&lt;96525),1,0)</f>
        <v>0</v>
      </c>
      <c r="AN410">
        <f>IF(AJ410&gt;96525,1,0)</f>
        <v>0</v>
      </c>
      <c r="AO410" s="9">
        <v>28</v>
      </c>
      <c r="AP410" s="5">
        <v>1.447158031342219</v>
      </c>
      <c r="AQ410">
        <v>25587889</v>
      </c>
      <c r="AT410">
        <v>4300000</v>
      </c>
      <c r="AU410">
        <v>29887889</v>
      </c>
      <c r="AW410">
        <v>89374</v>
      </c>
      <c r="AX410">
        <v>89374000000</v>
      </c>
      <c r="CG410" s="13"/>
    </row>
    <row r="411" spans="1:85" x14ac:dyDescent="0.3">
      <c r="A411">
        <v>2013</v>
      </c>
      <c r="B411" t="s">
        <v>62</v>
      </c>
      <c r="C411">
        <v>0</v>
      </c>
      <c r="D411">
        <v>3</v>
      </c>
      <c r="E411">
        <v>6</v>
      </c>
      <c r="L411">
        <v>0</v>
      </c>
      <c r="M411">
        <v>0</v>
      </c>
      <c r="N411">
        <v>0</v>
      </c>
      <c r="O411" s="11">
        <v>10</v>
      </c>
      <c r="P411" s="11">
        <v>6</v>
      </c>
      <c r="Q411" s="12">
        <v>60</v>
      </c>
      <c r="R411" s="11">
        <v>3</v>
      </c>
      <c r="S411" s="12">
        <v>30</v>
      </c>
      <c r="T411" s="11">
        <v>1</v>
      </c>
      <c r="U411" s="12">
        <v>10</v>
      </c>
      <c r="V411" s="12">
        <v>36.799999999999997</v>
      </c>
      <c r="W411" s="13">
        <v>6</v>
      </c>
      <c r="X411" s="11"/>
      <c r="Y411" s="11">
        <v>18.079999999999998</v>
      </c>
      <c r="Z411" s="11">
        <v>3.47</v>
      </c>
      <c r="AA411" s="11">
        <v>123982.2</v>
      </c>
      <c r="AB411" s="13">
        <v>123982200000</v>
      </c>
      <c r="AC411" s="5">
        <v>3.4724762786007792</v>
      </c>
      <c r="AD411">
        <v>18.79</v>
      </c>
      <c r="AE411">
        <v>13.96</v>
      </c>
      <c r="AF411">
        <v>17.670000000000002</v>
      </c>
      <c r="AG411" s="5">
        <v>-89.308003556671906</v>
      </c>
      <c r="AH411" s="7">
        <v>4.3359135248514749</v>
      </c>
      <c r="AI411" s="8"/>
      <c r="AJ411">
        <v>332610.17</v>
      </c>
      <c r="AK411">
        <v>332610170000</v>
      </c>
      <c r="AL411">
        <f>IF(AJ411&lt;29957,1,0)</f>
        <v>0</v>
      </c>
      <c r="AM411">
        <f>IF(AND(AJ411&gt;29957,AJ411&lt;96525),1,0)</f>
        <v>0</v>
      </c>
      <c r="AN411">
        <f>IF(AJ411&gt;96525,1,0)</f>
        <v>1</v>
      </c>
      <c r="AO411" s="9">
        <v>78</v>
      </c>
      <c r="AP411" s="5">
        <v>1.8920946026904801</v>
      </c>
      <c r="AQ411">
        <v>96171000</v>
      </c>
      <c r="AT411">
        <v>136219000</v>
      </c>
      <c r="AU411">
        <v>232390000</v>
      </c>
      <c r="AV411">
        <v>20.77</v>
      </c>
      <c r="AW411">
        <v>102202.8</v>
      </c>
      <c r="AX411">
        <v>102202800000</v>
      </c>
      <c r="CG411" s="13"/>
    </row>
    <row r="412" spans="1:85" x14ac:dyDescent="0.3">
      <c r="A412">
        <v>2013</v>
      </c>
      <c r="B412" t="s">
        <v>63</v>
      </c>
      <c r="C412">
        <v>1</v>
      </c>
      <c r="M412">
        <v>0</v>
      </c>
      <c r="N412">
        <v>0</v>
      </c>
      <c r="O412" s="11"/>
      <c r="P412" s="11"/>
      <c r="Q412" s="12"/>
      <c r="R412" s="11"/>
      <c r="S412" s="12"/>
      <c r="T412" s="11">
        <v>0</v>
      </c>
      <c r="U412" s="12"/>
      <c r="V412" s="12" t="s">
        <v>366</v>
      </c>
      <c r="W412" s="13"/>
      <c r="X412" s="11"/>
      <c r="Y412" s="11"/>
      <c r="Z412" s="11"/>
      <c r="AA412" s="11"/>
      <c r="AB412" s="13"/>
      <c r="AG412" s="5"/>
      <c r="AH412" s="7"/>
      <c r="AI412" s="8"/>
      <c r="AO412" s="9">
        <v>5</v>
      </c>
      <c r="AP412" s="5">
        <v>0.69897000433601875</v>
      </c>
      <c r="CG412" s="13"/>
    </row>
    <row r="413" spans="1:85" x14ac:dyDescent="0.3">
      <c r="A413">
        <v>2013</v>
      </c>
      <c r="B413" t="s">
        <v>64</v>
      </c>
      <c r="C413">
        <v>0</v>
      </c>
      <c r="D413">
        <v>5</v>
      </c>
      <c r="E413">
        <v>5</v>
      </c>
      <c r="L413">
        <v>1</v>
      </c>
      <c r="M413">
        <v>1</v>
      </c>
      <c r="N413">
        <v>0</v>
      </c>
      <c r="O413" s="11">
        <v>11</v>
      </c>
      <c r="P413" s="11">
        <v>5</v>
      </c>
      <c r="Q413" s="12">
        <v>45.45</v>
      </c>
      <c r="R413" s="11">
        <v>4</v>
      </c>
      <c r="S413" s="12">
        <v>36.36</v>
      </c>
      <c r="T413" s="11">
        <v>2</v>
      </c>
      <c r="U413" s="12">
        <v>18.18</v>
      </c>
      <c r="V413" s="12">
        <v>51</v>
      </c>
      <c r="W413" s="13">
        <v>9</v>
      </c>
      <c r="X413" s="11"/>
      <c r="Y413" s="11">
        <v>14.69</v>
      </c>
      <c r="Z413" s="11">
        <v>20.87</v>
      </c>
      <c r="AA413" s="11"/>
      <c r="AB413" s="13"/>
      <c r="AC413" s="5">
        <v>20.87508391004949</v>
      </c>
      <c r="AD413">
        <v>107.1</v>
      </c>
      <c r="AE413">
        <v>26.57</v>
      </c>
      <c r="AF413">
        <v>107.09</v>
      </c>
      <c r="AG413" s="5">
        <v>-66.496066761743009</v>
      </c>
      <c r="AH413" s="7"/>
      <c r="AI413" s="8"/>
      <c r="AO413" s="9">
        <v>76</v>
      </c>
      <c r="AP413" s="5">
        <v>1.8808135922807911</v>
      </c>
      <c r="AV413">
        <v>51</v>
      </c>
      <c r="CG413" s="13"/>
    </row>
    <row r="414" spans="1:85" x14ac:dyDescent="0.3">
      <c r="A414">
        <v>2013</v>
      </c>
      <c r="B414" t="s">
        <v>65</v>
      </c>
      <c r="C414">
        <v>0</v>
      </c>
      <c r="D414">
        <v>5</v>
      </c>
      <c r="E414">
        <v>4</v>
      </c>
      <c r="L414">
        <v>1</v>
      </c>
      <c r="M414">
        <v>1</v>
      </c>
      <c r="N414">
        <v>0</v>
      </c>
      <c r="O414" s="11">
        <v>10</v>
      </c>
      <c r="P414" s="11">
        <v>5</v>
      </c>
      <c r="Q414" s="12">
        <v>50</v>
      </c>
      <c r="R414" s="11">
        <v>1</v>
      </c>
      <c r="S414" s="12">
        <v>10</v>
      </c>
      <c r="T414" s="11">
        <v>4</v>
      </c>
      <c r="U414" s="12">
        <v>40</v>
      </c>
      <c r="V414" s="12">
        <v>63.83</v>
      </c>
      <c r="W414" s="13">
        <v>7</v>
      </c>
      <c r="X414" s="11">
        <v>0.01</v>
      </c>
      <c r="Y414" s="11">
        <v>4.68</v>
      </c>
      <c r="Z414" s="11">
        <v>1.87</v>
      </c>
      <c r="AA414" s="11">
        <v>84827</v>
      </c>
      <c r="AB414" s="13">
        <v>84827000000</v>
      </c>
      <c r="AC414" s="5">
        <v>1.8685591821598853</v>
      </c>
      <c r="AD414">
        <v>18.32</v>
      </c>
      <c r="AE414">
        <v>5.24</v>
      </c>
      <c r="AF414">
        <v>8.15</v>
      </c>
      <c r="AG414" s="5"/>
      <c r="AH414" s="7">
        <v>4.2671753809081558E-2</v>
      </c>
      <c r="AI414" s="8"/>
      <c r="AJ414">
        <v>74443.94</v>
      </c>
      <c r="AK414">
        <v>74443940000</v>
      </c>
      <c r="AL414">
        <f>IF(AJ414&lt;29957,1,0)</f>
        <v>0</v>
      </c>
      <c r="AM414">
        <f>IF(AND(AJ414&gt;29957,AJ414&lt;96525),1,0)</f>
        <v>1</v>
      </c>
      <c r="AN414">
        <f>IF(AJ414&gt;96525,1,0)</f>
        <v>0</v>
      </c>
      <c r="AO414" s="9">
        <v>52</v>
      </c>
      <c r="AP414" s="5">
        <v>1.716003343634799</v>
      </c>
      <c r="AQ414">
        <v>23701379</v>
      </c>
      <c r="AT414">
        <v>24194795</v>
      </c>
      <c r="AU414">
        <v>47896174</v>
      </c>
      <c r="AW414">
        <v>102050.5</v>
      </c>
      <c r="AX414">
        <v>102050500000</v>
      </c>
      <c r="CG414" s="13"/>
    </row>
    <row r="415" spans="1:85" x14ac:dyDescent="0.3">
      <c r="A415">
        <v>2013</v>
      </c>
      <c r="B415" t="s">
        <v>66</v>
      </c>
      <c r="C415">
        <v>0</v>
      </c>
      <c r="M415">
        <v>0</v>
      </c>
      <c r="N415">
        <v>0</v>
      </c>
      <c r="O415" s="11"/>
      <c r="P415" s="11"/>
      <c r="Q415" s="12"/>
      <c r="R415" s="11"/>
      <c r="S415" s="12"/>
      <c r="T415" s="11">
        <v>0</v>
      </c>
      <c r="U415" s="12"/>
      <c r="V415" s="12" t="s">
        <v>366</v>
      </c>
      <c r="W415" s="13"/>
      <c r="X415" s="11"/>
      <c r="Y415" s="11"/>
      <c r="Z415" s="11"/>
      <c r="AA415" s="11"/>
      <c r="AB415" s="13"/>
      <c r="AG415" s="5"/>
      <c r="AH415" s="7"/>
      <c r="AI415" s="8"/>
      <c r="AO415" s="9"/>
      <c r="AR415" s="5">
        <v>0</v>
      </c>
      <c r="CG415" s="13"/>
    </row>
    <row r="416" spans="1:85" x14ac:dyDescent="0.3">
      <c r="A416">
        <v>2013</v>
      </c>
      <c r="B416" t="s">
        <v>67</v>
      </c>
      <c r="C416">
        <v>0</v>
      </c>
      <c r="M416">
        <v>1</v>
      </c>
      <c r="N416">
        <v>0</v>
      </c>
      <c r="O416" s="11">
        <v>13</v>
      </c>
      <c r="P416" s="11">
        <v>5</v>
      </c>
      <c r="Q416" s="12">
        <v>38.46</v>
      </c>
      <c r="R416" s="11">
        <v>1</v>
      </c>
      <c r="S416" s="12">
        <v>7.69</v>
      </c>
      <c r="T416" s="11">
        <v>7</v>
      </c>
      <c r="U416" s="12">
        <v>53.85</v>
      </c>
      <c r="V416" s="12">
        <v>51</v>
      </c>
      <c r="W416" s="13">
        <v>4</v>
      </c>
      <c r="X416" s="11"/>
      <c r="Y416" s="11">
        <v>15.27</v>
      </c>
      <c r="Z416" s="11">
        <v>5.28</v>
      </c>
      <c r="AA416" s="11"/>
      <c r="AB416" s="13"/>
      <c r="AC416" s="5">
        <v>5.2821001376098229</v>
      </c>
      <c r="AD416">
        <v>35.56</v>
      </c>
      <c r="AE416">
        <v>23</v>
      </c>
      <c r="AF416">
        <v>35.56</v>
      </c>
      <c r="AG416" s="5">
        <v>237.57879725251632</v>
      </c>
      <c r="AH416" s="7"/>
      <c r="AI416" s="8"/>
      <c r="AO416" s="9">
        <v>51</v>
      </c>
      <c r="AP416" s="5">
        <v>1.7075701760979363</v>
      </c>
      <c r="AQ416">
        <v>2317000</v>
      </c>
      <c r="AT416">
        <v>3100000</v>
      </c>
      <c r="AU416">
        <v>5417000</v>
      </c>
      <c r="AV416">
        <v>51</v>
      </c>
      <c r="CG416" s="13"/>
    </row>
    <row r="417" spans="1:85" x14ac:dyDescent="0.3">
      <c r="A417">
        <v>2013</v>
      </c>
      <c r="B417" t="s">
        <v>68</v>
      </c>
      <c r="C417">
        <v>1</v>
      </c>
      <c r="D417">
        <v>4</v>
      </c>
      <c r="E417">
        <v>4</v>
      </c>
      <c r="L417">
        <v>1</v>
      </c>
      <c r="M417">
        <v>1</v>
      </c>
      <c r="N417">
        <v>0</v>
      </c>
      <c r="O417" s="11">
        <v>12</v>
      </c>
      <c r="P417" s="11">
        <v>7</v>
      </c>
      <c r="Q417" s="12">
        <v>58.33</v>
      </c>
      <c r="R417" s="11">
        <v>2</v>
      </c>
      <c r="S417" s="12">
        <v>16.670000000000002</v>
      </c>
      <c r="T417" s="11">
        <v>3</v>
      </c>
      <c r="U417" s="12">
        <v>25</v>
      </c>
      <c r="V417" s="12">
        <v>22.35</v>
      </c>
      <c r="W417" s="13">
        <v>5</v>
      </c>
      <c r="X417" s="11"/>
      <c r="Y417" s="11">
        <v>11.49</v>
      </c>
      <c r="Z417" s="11">
        <v>1.61</v>
      </c>
      <c r="AA417" s="11">
        <v>16349.1</v>
      </c>
      <c r="AB417" s="13">
        <v>16349100000</v>
      </c>
      <c r="AC417" s="5">
        <v>1.6144791410601675</v>
      </c>
      <c r="AD417">
        <v>17.72</v>
      </c>
      <c r="AE417">
        <v>14.35</v>
      </c>
      <c r="AF417">
        <v>17.7</v>
      </c>
      <c r="AG417" s="5"/>
      <c r="AH417" s="7">
        <v>7.2074573158361188E-2</v>
      </c>
      <c r="AI417" s="8">
        <v>1.8152114721365041E-2</v>
      </c>
      <c r="AJ417">
        <v>20027.150000000001</v>
      </c>
      <c r="AK417">
        <v>20027150000</v>
      </c>
      <c r="AL417">
        <f t="shared" ref="AL417:AL423" si="81">IF(AJ417&lt;29957,1,0)</f>
        <v>1</v>
      </c>
      <c r="AM417">
        <f t="shared" ref="AM417:AM423" si="82">IF(AND(AJ417&gt;29957,AJ417&lt;96525),1,0)</f>
        <v>0</v>
      </c>
      <c r="AN417">
        <f t="shared" ref="AN417:AN423" si="83">IF(AJ417&gt;96525,1,0)</f>
        <v>0</v>
      </c>
      <c r="AO417" s="9">
        <v>22</v>
      </c>
      <c r="AP417" s="5">
        <v>1.3424226808222062</v>
      </c>
      <c r="AQ417">
        <v>45560510</v>
      </c>
      <c r="AT417">
        <v>7980000</v>
      </c>
      <c r="AU417">
        <v>53540510</v>
      </c>
      <c r="AW417">
        <v>22064.3</v>
      </c>
      <c r="AX417">
        <v>22064300000</v>
      </c>
      <c r="CG417" s="13"/>
    </row>
    <row r="418" spans="1:85" x14ac:dyDescent="0.3">
      <c r="A418">
        <v>2013</v>
      </c>
      <c r="B418" t="s">
        <v>69</v>
      </c>
      <c r="C418">
        <v>0</v>
      </c>
      <c r="D418">
        <v>5</v>
      </c>
      <c r="E418">
        <v>4</v>
      </c>
      <c r="L418">
        <v>1</v>
      </c>
      <c r="M418">
        <v>0</v>
      </c>
      <c r="N418">
        <v>0</v>
      </c>
      <c r="O418" s="11">
        <v>11</v>
      </c>
      <c r="P418" s="11">
        <v>6</v>
      </c>
      <c r="Q418" s="12">
        <v>54.55</v>
      </c>
      <c r="R418" s="11">
        <v>1</v>
      </c>
      <c r="S418" s="12">
        <v>9.09</v>
      </c>
      <c r="T418" s="11">
        <v>4</v>
      </c>
      <c r="U418" s="12">
        <v>36.36</v>
      </c>
      <c r="V418" s="12">
        <v>74.989999999999995</v>
      </c>
      <c r="W418" s="13">
        <v>4</v>
      </c>
      <c r="X418" s="11">
        <v>47.59</v>
      </c>
      <c r="Y418" s="11">
        <v>12.82</v>
      </c>
      <c r="Z418" s="11">
        <v>2.7</v>
      </c>
      <c r="AA418" s="11">
        <v>16725.400000000001</v>
      </c>
      <c r="AB418" s="13">
        <v>16725400000.000002</v>
      </c>
      <c r="AC418" s="5">
        <v>2.7039344505788918</v>
      </c>
      <c r="AD418">
        <v>21.22</v>
      </c>
      <c r="AE418">
        <v>11.4</v>
      </c>
      <c r="AF418">
        <v>17.829999999999998</v>
      </c>
      <c r="AG418" s="5">
        <v>-69.573151623086275</v>
      </c>
      <c r="AH418" s="7"/>
      <c r="AI418" s="8">
        <v>1.0217859587643108</v>
      </c>
      <c r="AJ418">
        <v>41932.839999999997</v>
      </c>
      <c r="AK418">
        <v>41932840000</v>
      </c>
      <c r="AL418">
        <f t="shared" si="81"/>
        <v>0</v>
      </c>
      <c r="AM418">
        <f t="shared" si="82"/>
        <v>1</v>
      </c>
      <c r="AN418">
        <f t="shared" si="83"/>
        <v>0</v>
      </c>
      <c r="AO418" s="9">
        <v>18</v>
      </c>
      <c r="AP418" s="5">
        <v>1.2552725051033058</v>
      </c>
      <c r="AQ418">
        <v>6000000</v>
      </c>
      <c r="AR418" s="5">
        <v>8.5</v>
      </c>
      <c r="AT418">
        <v>615000</v>
      </c>
      <c r="AU418">
        <v>6615000</v>
      </c>
      <c r="AW418">
        <v>18597.5</v>
      </c>
      <c r="AX418">
        <v>18597500000</v>
      </c>
      <c r="CG418" s="13"/>
    </row>
    <row r="419" spans="1:85" x14ac:dyDescent="0.3">
      <c r="A419">
        <v>2013</v>
      </c>
      <c r="B419" t="s">
        <v>70</v>
      </c>
      <c r="C419">
        <v>0</v>
      </c>
      <c r="D419">
        <v>5</v>
      </c>
      <c r="E419">
        <v>9</v>
      </c>
      <c r="L419">
        <v>1</v>
      </c>
      <c r="M419">
        <v>0</v>
      </c>
      <c r="N419">
        <v>0</v>
      </c>
      <c r="O419" s="11">
        <v>12</v>
      </c>
      <c r="P419" s="11">
        <v>6</v>
      </c>
      <c r="Q419" s="12">
        <v>50</v>
      </c>
      <c r="R419" s="11">
        <v>5</v>
      </c>
      <c r="S419" s="12">
        <v>41.67</v>
      </c>
      <c r="T419" s="11">
        <v>1</v>
      </c>
      <c r="U419" s="12">
        <v>8.33</v>
      </c>
      <c r="V419" s="12">
        <v>78.58</v>
      </c>
      <c r="W419" s="13">
        <v>5</v>
      </c>
      <c r="X419" s="11"/>
      <c r="Y419" s="11">
        <v>7.87</v>
      </c>
      <c r="Z419" s="11">
        <v>2.69</v>
      </c>
      <c r="AA419" s="11">
        <v>650745</v>
      </c>
      <c r="AB419" s="13">
        <v>650745000000</v>
      </c>
      <c r="AC419" s="5">
        <v>2.6933670133934693</v>
      </c>
      <c r="AD419">
        <v>2.74</v>
      </c>
      <c r="AE419">
        <v>1.1000000000000001</v>
      </c>
      <c r="AF419">
        <v>1.35</v>
      </c>
      <c r="AG419" s="5">
        <v>193.763725059606</v>
      </c>
      <c r="AH419" s="7"/>
      <c r="AI419" s="8">
        <v>1.0741922866933378</v>
      </c>
      <c r="AJ419">
        <v>391712.73</v>
      </c>
      <c r="AK419">
        <v>391712730000</v>
      </c>
      <c r="AL419">
        <f t="shared" si="81"/>
        <v>0</v>
      </c>
      <c r="AM419">
        <f t="shared" si="82"/>
        <v>0</v>
      </c>
      <c r="AN419">
        <f t="shared" si="83"/>
        <v>1</v>
      </c>
      <c r="AO419" s="9">
        <v>50</v>
      </c>
      <c r="AP419" s="5">
        <v>1.6989700043360185</v>
      </c>
      <c r="AQ419">
        <v>197549000</v>
      </c>
      <c r="AR419" s="5">
        <v>13.3</v>
      </c>
      <c r="AT419">
        <v>14566000</v>
      </c>
      <c r="AU419">
        <v>212115000</v>
      </c>
      <c r="AW419">
        <v>81083.399999999994</v>
      </c>
      <c r="AX419">
        <v>81083400000</v>
      </c>
      <c r="CG419" s="13"/>
    </row>
    <row r="420" spans="1:85" x14ac:dyDescent="0.3">
      <c r="A420">
        <v>2013</v>
      </c>
      <c r="B420" t="s">
        <v>71</v>
      </c>
      <c r="C420">
        <v>0</v>
      </c>
      <c r="D420">
        <v>4</v>
      </c>
      <c r="E420">
        <v>7</v>
      </c>
      <c r="F420">
        <v>23.1</v>
      </c>
      <c r="G420">
        <v>23100000</v>
      </c>
      <c r="H420">
        <v>23.1</v>
      </c>
      <c r="I420">
        <v>23100000</v>
      </c>
      <c r="J420">
        <v>0</v>
      </c>
      <c r="L420">
        <v>1</v>
      </c>
      <c r="M420">
        <v>0</v>
      </c>
      <c r="N420">
        <v>0</v>
      </c>
      <c r="O420" s="11">
        <v>14</v>
      </c>
      <c r="P420" s="11">
        <v>6</v>
      </c>
      <c r="Q420" s="12">
        <v>42.86</v>
      </c>
      <c r="R420" s="11">
        <v>2</v>
      </c>
      <c r="S420" s="12">
        <v>14.29</v>
      </c>
      <c r="T420" s="11">
        <v>6</v>
      </c>
      <c r="U420" s="12">
        <v>42.86</v>
      </c>
      <c r="V420" s="12">
        <v>68.66</v>
      </c>
      <c r="W420" s="13">
        <v>4</v>
      </c>
      <c r="X420" s="11">
        <v>0.04</v>
      </c>
      <c r="Y420" s="11">
        <v>12.26</v>
      </c>
      <c r="Z420" s="11">
        <v>13.76</v>
      </c>
      <c r="AA420" s="11">
        <v>52712.3</v>
      </c>
      <c r="AB420" s="13">
        <v>52712300000</v>
      </c>
      <c r="AC420" s="5">
        <v>13.763819109521163</v>
      </c>
      <c r="AD420">
        <v>41.5</v>
      </c>
      <c r="AE420">
        <v>15.8</v>
      </c>
      <c r="AF420">
        <v>25.37</v>
      </c>
      <c r="AG420" s="5">
        <v>1613.2484391759949</v>
      </c>
      <c r="AH420" s="7">
        <v>3.4996468246323763E-2</v>
      </c>
      <c r="AI420" s="8">
        <v>8.0647595196815001</v>
      </c>
      <c r="AJ420">
        <v>224664.32000000001</v>
      </c>
      <c r="AK420">
        <v>224664320000</v>
      </c>
      <c r="AL420">
        <f t="shared" si="81"/>
        <v>0</v>
      </c>
      <c r="AM420">
        <f t="shared" si="82"/>
        <v>0</v>
      </c>
      <c r="AN420">
        <f t="shared" si="83"/>
        <v>1</v>
      </c>
      <c r="AO420" s="9">
        <v>38</v>
      </c>
      <c r="AP420" s="5">
        <v>1.5797835966168099</v>
      </c>
      <c r="AQ420">
        <v>110874839</v>
      </c>
      <c r="AR420" s="5">
        <v>100</v>
      </c>
      <c r="AT420">
        <v>1080000</v>
      </c>
      <c r="AU420">
        <v>111954839</v>
      </c>
      <c r="AV420">
        <v>0.02</v>
      </c>
      <c r="AW420">
        <v>62292</v>
      </c>
      <c r="AX420">
        <v>62292000000</v>
      </c>
      <c r="CG420" s="13"/>
    </row>
    <row r="421" spans="1:85" x14ac:dyDescent="0.3">
      <c r="A421">
        <v>2013</v>
      </c>
      <c r="B421" t="s">
        <v>72</v>
      </c>
      <c r="C421">
        <v>1</v>
      </c>
      <c r="D421">
        <v>3</v>
      </c>
      <c r="E421">
        <v>6</v>
      </c>
      <c r="F421">
        <v>8.6999999999999993</v>
      </c>
      <c r="G421">
        <v>8700000</v>
      </c>
      <c r="H421">
        <v>4.5999999999999996</v>
      </c>
      <c r="I421">
        <v>4600000</v>
      </c>
      <c r="J421">
        <v>4.0999999999999996</v>
      </c>
      <c r="K421">
        <v>4099999.9999999995</v>
      </c>
      <c r="L421">
        <v>1</v>
      </c>
      <c r="M421">
        <v>0</v>
      </c>
      <c r="N421">
        <v>0</v>
      </c>
      <c r="O421" s="11">
        <v>11</v>
      </c>
      <c r="P421" s="11">
        <v>8</v>
      </c>
      <c r="Q421" s="12">
        <v>72.73</v>
      </c>
      <c r="R421" s="11">
        <v>1</v>
      </c>
      <c r="S421" s="12">
        <v>9.09</v>
      </c>
      <c r="T421" s="11">
        <v>2</v>
      </c>
      <c r="U421" s="12">
        <v>18.18</v>
      </c>
      <c r="V421" s="12">
        <v>43.32</v>
      </c>
      <c r="W421" s="13">
        <v>6</v>
      </c>
      <c r="X421" s="11"/>
      <c r="Y421" s="11">
        <v>4.45</v>
      </c>
      <c r="Z421" s="11">
        <v>0.66</v>
      </c>
      <c r="AA421" s="11">
        <v>29594.400000000001</v>
      </c>
      <c r="AB421" s="13">
        <v>29594400000</v>
      </c>
      <c r="AC421" s="5">
        <v>0.65927956472604821</v>
      </c>
      <c r="AD421">
        <v>10.44</v>
      </c>
      <c r="AE421">
        <v>4.6399999999999997</v>
      </c>
      <c r="AF421">
        <v>5.75</v>
      </c>
      <c r="AG421" s="5">
        <v>152.04511650966782</v>
      </c>
      <c r="AH421" s="7">
        <v>6.3929186132284238E-2</v>
      </c>
      <c r="AI421" s="8"/>
      <c r="AJ421">
        <v>10910.95</v>
      </c>
      <c r="AK421">
        <v>10910950000</v>
      </c>
      <c r="AL421">
        <f t="shared" si="81"/>
        <v>1</v>
      </c>
      <c r="AM421">
        <f t="shared" si="82"/>
        <v>0</v>
      </c>
      <c r="AN421">
        <f t="shared" si="83"/>
        <v>0</v>
      </c>
      <c r="AO421" s="9">
        <v>34</v>
      </c>
      <c r="AP421" s="5">
        <v>1.5314789170422551</v>
      </c>
      <c r="AQ421">
        <v>89467000</v>
      </c>
      <c r="AT421">
        <v>10450000</v>
      </c>
      <c r="AU421">
        <v>99917000</v>
      </c>
      <c r="AW421">
        <v>41555.4</v>
      </c>
      <c r="AX421">
        <v>41555400000</v>
      </c>
      <c r="CG421" s="13"/>
    </row>
    <row r="422" spans="1:85" x14ac:dyDescent="0.3">
      <c r="A422">
        <v>2013</v>
      </c>
      <c r="B422" t="s">
        <v>73</v>
      </c>
      <c r="C422">
        <v>1</v>
      </c>
      <c r="D422">
        <v>4</v>
      </c>
      <c r="E422">
        <v>4</v>
      </c>
      <c r="F422">
        <v>9.6</v>
      </c>
      <c r="G422">
        <v>9600000</v>
      </c>
      <c r="H422">
        <v>9.6</v>
      </c>
      <c r="I422">
        <v>9600000</v>
      </c>
      <c r="J422">
        <v>0</v>
      </c>
      <c r="L422">
        <v>1</v>
      </c>
      <c r="M422">
        <v>0</v>
      </c>
      <c r="N422">
        <v>0</v>
      </c>
      <c r="O422" s="11">
        <v>9</v>
      </c>
      <c r="P422" s="11">
        <v>4</v>
      </c>
      <c r="Q422" s="12">
        <v>44.44</v>
      </c>
      <c r="R422" s="11">
        <v>0</v>
      </c>
      <c r="S422" s="12">
        <v>0</v>
      </c>
      <c r="T422" s="11">
        <v>5</v>
      </c>
      <c r="U422" s="12">
        <v>55.56</v>
      </c>
      <c r="V422" s="12">
        <v>42.03</v>
      </c>
      <c r="W422" s="13">
        <v>4</v>
      </c>
      <c r="X422" s="11">
        <v>8.84</v>
      </c>
      <c r="Y422" s="11">
        <v>12.1</v>
      </c>
      <c r="Z422" s="11">
        <v>1.34</v>
      </c>
      <c r="AA422" s="11">
        <v>16183</v>
      </c>
      <c r="AB422" s="13">
        <v>16183000000</v>
      </c>
      <c r="AC422" s="5">
        <v>1.3357170634600726</v>
      </c>
      <c r="AD422">
        <v>6.01</v>
      </c>
      <c r="AE422">
        <v>3.45</v>
      </c>
      <c r="AF422">
        <v>3.88</v>
      </c>
      <c r="AG422" s="5"/>
      <c r="AH422" s="7"/>
      <c r="AI422" s="8">
        <v>3.9984006397441027E-2</v>
      </c>
      <c r="AJ422">
        <v>16516.72</v>
      </c>
      <c r="AK422">
        <v>16516720000.000002</v>
      </c>
      <c r="AL422">
        <f t="shared" si="81"/>
        <v>1</v>
      </c>
      <c r="AM422">
        <f t="shared" si="82"/>
        <v>0</v>
      </c>
      <c r="AN422">
        <f t="shared" si="83"/>
        <v>0</v>
      </c>
      <c r="AO422" s="9">
        <v>23</v>
      </c>
      <c r="AP422" s="5">
        <v>1.3617278360175928</v>
      </c>
      <c r="AQ422">
        <v>9078000</v>
      </c>
      <c r="AT422">
        <v>297500</v>
      </c>
      <c r="AU422">
        <v>9375500</v>
      </c>
      <c r="AW422">
        <v>5585.9</v>
      </c>
      <c r="AX422">
        <v>5585900000</v>
      </c>
      <c r="CG422" s="13"/>
    </row>
    <row r="423" spans="1:85" x14ac:dyDescent="0.3">
      <c r="A423">
        <v>2013</v>
      </c>
      <c r="B423" t="s">
        <v>74</v>
      </c>
      <c r="C423">
        <v>1</v>
      </c>
      <c r="D423">
        <v>4</v>
      </c>
      <c r="E423">
        <v>6</v>
      </c>
      <c r="L423">
        <v>0</v>
      </c>
      <c r="M423">
        <v>1</v>
      </c>
      <c r="N423">
        <v>0</v>
      </c>
      <c r="O423" s="11">
        <v>7</v>
      </c>
      <c r="P423" s="11">
        <v>3</v>
      </c>
      <c r="Q423" s="12">
        <v>42.86</v>
      </c>
      <c r="R423" s="11">
        <v>1</v>
      </c>
      <c r="S423" s="12">
        <v>14.29</v>
      </c>
      <c r="T423" s="11">
        <v>3</v>
      </c>
      <c r="U423" s="12">
        <v>42.86</v>
      </c>
      <c r="V423" s="12">
        <v>53.24</v>
      </c>
      <c r="W423" s="13">
        <v>7</v>
      </c>
      <c r="X423" s="11"/>
      <c r="Y423" s="11">
        <v>7.18</v>
      </c>
      <c r="Z423" s="11">
        <v>3.16</v>
      </c>
      <c r="AA423" s="11">
        <v>23911.200000000001</v>
      </c>
      <c r="AB423" s="13">
        <v>23911200000</v>
      </c>
      <c r="AC423" s="5">
        <v>3.162499606445162</v>
      </c>
      <c r="AD423">
        <v>7.21</v>
      </c>
      <c r="AE423">
        <v>3.3</v>
      </c>
      <c r="AF423">
        <v>4.54</v>
      </c>
      <c r="AG423" s="5"/>
      <c r="AH423" s="7"/>
      <c r="AI423" s="8">
        <v>0.72725650292241106</v>
      </c>
      <c r="AJ423">
        <v>26255.32</v>
      </c>
      <c r="AK423">
        <v>26255320000</v>
      </c>
      <c r="AL423">
        <f t="shared" si="81"/>
        <v>1</v>
      </c>
      <c r="AM423">
        <f t="shared" si="82"/>
        <v>0</v>
      </c>
      <c r="AN423">
        <f t="shared" si="83"/>
        <v>0</v>
      </c>
      <c r="AO423" s="9">
        <v>6</v>
      </c>
      <c r="AP423" s="5">
        <v>0.77815125038364352</v>
      </c>
      <c r="AQ423">
        <v>20320000</v>
      </c>
      <c r="AU423">
        <v>20320000</v>
      </c>
      <c r="AW423">
        <v>10980.2</v>
      </c>
      <c r="AX423">
        <v>10980200000</v>
      </c>
      <c r="CG423" s="13"/>
    </row>
    <row r="424" spans="1:85" x14ac:dyDescent="0.3">
      <c r="A424">
        <v>2013</v>
      </c>
      <c r="B424" t="s">
        <v>75</v>
      </c>
      <c r="C424">
        <v>0</v>
      </c>
      <c r="D424">
        <v>3</v>
      </c>
      <c r="M424">
        <v>0</v>
      </c>
      <c r="N424">
        <v>0</v>
      </c>
      <c r="O424" s="11"/>
      <c r="P424" s="11"/>
      <c r="Q424" s="12"/>
      <c r="R424" s="11"/>
      <c r="S424" s="12"/>
      <c r="T424" s="11">
        <v>0</v>
      </c>
      <c r="U424" s="12"/>
      <c r="V424" s="12" t="s">
        <v>366</v>
      </c>
      <c r="W424" s="13"/>
      <c r="X424" s="11"/>
      <c r="Y424" s="11">
        <v>10.02</v>
      </c>
      <c r="Z424" s="11"/>
      <c r="AA424" s="11">
        <v>23667.599999999999</v>
      </c>
      <c r="AB424" s="13">
        <v>23667600000</v>
      </c>
      <c r="AG424" s="5"/>
      <c r="AH424" s="7"/>
      <c r="AI424" s="8"/>
      <c r="AO424" s="9">
        <v>7</v>
      </c>
      <c r="AP424" s="5">
        <v>0.8450980400142567</v>
      </c>
      <c r="CG424" s="13"/>
    </row>
    <row r="425" spans="1:85" x14ac:dyDescent="0.3">
      <c r="A425">
        <v>2013</v>
      </c>
      <c r="B425" t="s">
        <v>76</v>
      </c>
      <c r="C425">
        <v>1</v>
      </c>
      <c r="D425">
        <v>7</v>
      </c>
      <c r="E425">
        <v>6</v>
      </c>
      <c r="L425">
        <v>1</v>
      </c>
      <c r="M425">
        <v>0</v>
      </c>
      <c r="N425">
        <v>0</v>
      </c>
      <c r="O425" s="11">
        <v>11</v>
      </c>
      <c r="P425" s="11">
        <v>5</v>
      </c>
      <c r="Q425" s="12">
        <v>45.45</v>
      </c>
      <c r="R425" s="11">
        <v>1</v>
      </c>
      <c r="S425" s="12">
        <v>9.09</v>
      </c>
      <c r="T425" s="11">
        <v>5</v>
      </c>
      <c r="U425" s="12">
        <v>45.45</v>
      </c>
      <c r="V425" s="12">
        <v>63.55</v>
      </c>
      <c r="W425" s="13">
        <v>5</v>
      </c>
      <c r="X425" s="11">
        <v>47.73</v>
      </c>
      <c r="Y425" s="11">
        <v>-5.32</v>
      </c>
      <c r="Z425" s="11"/>
      <c r="AA425" s="11">
        <v>31555.200000000001</v>
      </c>
      <c r="AB425" s="13">
        <v>31555200000</v>
      </c>
      <c r="AE425">
        <v>-4.07</v>
      </c>
      <c r="AF425">
        <v>-8.3699999999999992</v>
      </c>
      <c r="AG425" s="5">
        <v>6.6679775519748352</v>
      </c>
      <c r="AH425" s="7"/>
      <c r="AI425" s="8">
        <v>3.7909473631766435</v>
      </c>
      <c r="AJ425">
        <v>80931.27</v>
      </c>
      <c r="AK425">
        <v>80931270000</v>
      </c>
      <c r="AL425">
        <f>IF(AJ425&lt;29957,1,0)</f>
        <v>0</v>
      </c>
      <c r="AM425">
        <f>IF(AND(AJ425&gt;29957,AJ425&lt;96525),1,0)</f>
        <v>1</v>
      </c>
      <c r="AN425">
        <f>IF(AJ425&gt;96525,1,0)</f>
        <v>0</v>
      </c>
      <c r="AO425" s="9">
        <v>25</v>
      </c>
      <c r="AP425" s="5">
        <v>1.3979400086720375</v>
      </c>
      <c r="AQ425">
        <v>8175484</v>
      </c>
      <c r="AT425">
        <v>1280000</v>
      </c>
      <c r="AU425">
        <v>9455484</v>
      </c>
      <c r="AV425">
        <v>3.35</v>
      </c>
      <c r="AW425">
        <v>23920.3</v>
      </c>
      <c r="AX425">
        <v>23920300000</v>
      </c>
      <c r="CG425" s="13"/>
    </row>
    <row r="426" spans="1:85" x14ac:dyDescent="0.3">
      <c r="A426">
        <v>2013</v>
      </c>
      <c r="B426" t="s">
        <v>77</v>
      </c>
      <c r="C426">
        <v>0</v>
      </c>
      <c r="M426">
        <v>0</v>
      </c>
      <c r="N426">
        <v>0</v>
      </c>
      <c r="O426" s="11"/>
      <c r="P426" s="11"/>
      <c r="Q426" s="12"/>
      <c r="R426" s="11"/>
      <c r="S426" s="12"/>
      <c r="T426" s="11">
        <v>0</v>
      </c>
      <c r="U426" s="12"/>
      <c r="V426" s="12" t="s">
        <v>366</v>
      </c>
      <c r="W426" s="13"/>
      <c r="X426" s="11"/>
      <c r="Y426" s="11">
        <v>2.2000000000000002</v>
      </c>
      <c r="Z426" s="11"/>
      <c r="AA426" s="11"/>
      <c r="AB426" s="13"/>
      <c r="AD426">
        <v>36.36</v>
      </c>
      <c r="AE426">
        <v>0.22</v>
      </c>
      <c r="AF426">
        <v>0.22</v>
      </c>
      <c r="AG426" s="5"/>
      <c r="AH426" s="7"/>
      <c r="AI426" s="8"/>
      <c r="AO426" s="9">
        <v>6</v>
      </c>
      <c r="AP426" s="5">
        <v>0.77815125038364352</v>
      </c>
      <c r="CG426" s="13"/>
    </row>
    <row r="427" spans="1:85" x14ac:dyDescent="0.3">
      <c r="A427">
        <v>2013</v>
      </c>
      <c r="B427" t="s">
        <v>78</v>
      </c>
      <c r="C427">
        <v>0</v>
      </c>
      <c r="D427">
        <v>3</v>
      </c>
      <c r="E427">
        <v>4</v>
      </c>
      <c r="F427">
        <v>6.3</v>
      </c>
      <c r="G427">
        <v>6300000</v>
      </c>
      <c r="H427">
        <v>5.0999999999999996</v>
      </c>
      <c r="I427">
        <v>5100000</v>
      </c>
      <c r="J427">
        <v>1.2000000000000002</v>
      </c>
      <c r="K427">
        <v>1200000.0000000002</v>
      </c>
      <c r="L427">
        <v>1</v>
      </c>
      <c r="M427">
        <v>0</v>
      </c>
      <c r="N427">
        <v>0</v>
      </c>
      <c r="O427" s="11">
        <v>11</v>
      </c>
      <c r="P427" s="11">
        <v>5</v>
      </c>
      <c r="Q427" s="12">
        <v>45.45</v>
      </c>
      <c r="R427" s="11">
        <v>1</v>
      </c>
      <c r="S427" s="12">
        <v>9.09</v>
      </c>
      <c r="T427" s="11">
        <v>5</v>
      </c>
      <c r="U427" s="12">
        <v>45.45</v>
      </c>
      <c r="V427" s="12">
        <v>52.15</v>
      </c>
      <c r="W427" s="13">
        <v>4</v>
      </c>
      <c r="X427" s="11"/>
      <c r="Y427" s="11">
        <v>27.29</v>
      </c>
      <c r="Z427" s="11">
        <v>5.03</v>
      </c>
      <c r="AA427" s="11">
        <v>35356.300000000003</v>
      </c>
      <c r="AB427" s="13">
        <v>35356300000</v>
      </c>
      <c r="AC427" s="5">
        <v>5.0328728894600605</v>
      </c>
      <c r="AD427">
        <v>25.97</v>
      </c>
      <c r="AE427">
        <v>19.09</v>
      </c>
      <c r="AF427">
        <v>25.49</v>
      </c>
      <c r="AG427" s="5"/>
      <c r="AH427" s="7">
        <v>1.1109156722428464</v>
      </c>
      <c r="AI427" s="8">
        <v>4.1659337709106731E-3</v>
      </c>
      <c r="AJ427">
        <v>146591.75</v>
      </c>
      <c r="AK427">
        <v>146591750000</v>
      </c>
      <c r="AL427">
        <f>IF(AJ427&lt;29957,1,0)</f>
        <v>0</v>
      </c>
      <c r="AM427">
        <f>IF(AND(AJ427&gt;29957,AJ427&lt;96525),1,0)</f>
        <v>0</v>
      </c>
      <c r="AN427">
        <f>IF(AJ427&gt;96525,1,0)</f>
        <v>1</v>
      </c>
      <c r="AO427" s="9">
        <v>23</v>
      </c>
      <c r="AP427" s="5">
        <v>1.3617278360175928</v>
      </c>
      <c r="AQ427">
        <v>506164000</v>
      </c>
      <c r="AT427">
        <v>740000</v>
      </c>
      <c r="AU427">
        <v>506904000</v>
      </c>
      <c r="AV427">
        <v>0.04</v>
      </c>
      <c r="AW427">
        <v>25511.200000000001</v>
      </c>
      <c r="AX427">
        <v>25511200000</v>
      </c>
      <c r="CG427" s="13"/>
    </row>
    <row r="428" spans="1:85" x14ac:dyDescent="0.3">
      <c r="A428">
        <v>2013</v>
      </c>
      <c r="B428" t="s">
        <v>79</v>
      </c>
      <c r="C428">
        <v>0</v>
      </c>
      <c r="M428">
        <v>0</v>
      </c>
      <c r="N428">
        <v>0</v>
      </c>
      <c r="O428" s="11"/>
      <c r="P428" s="11"/>
      <c r="Q428" s="12"/>
      <c r="R428" s="11"/>
      <c r="S428" s="12"/>
      <c r="T428" s="11">
        <v>0</v>
      </c>
      <c r="U428" s="12"/>
      <c r="V428" s="12" t="s">
        <v>366</v>
      </c>
      <c r="W428" s="13"/>
      <c r="X428" s="11"/>
      <c r="Y428" s="11">
        <v>0.51</v>
      </c>
      <c r="Z428" s="11"/>
      <c r="AA428" s="11"/>
      <c r="AB428" s="13"/>
      <c r="AD428">
        <v>5.07</v>
      </c>
      <c r="AE428">
        <v>1.43</v>
      </c>
      <c r="AF428">
        <v>2.13</v>
      </c>
      <c r="AG428" s="5"/>
      <c r="AH428" s="7"/>
      <c r="AI428" s="8"/>
      <c r="AO428" s="9">
        <v>20</v>
      </c>
      <c r="AP428" s="5">
        <v>1.301029995663981</v>
      </c>
      <c r="CG428" s="13"/>
    </row>
    <row r="429" spans="1:85" x14ac:dyDescent="0.3">
      <c r="A429">
        <v>2013</v>
      </c>
      <c r="B429" t="s">
        <v>80</v>
      </c>
      <c r="C429">
        <v>1</v>
      </c>
      <c r="M429">
        <v>0</v>
      </c>
      <c r="N429">
        <v>0</v>
      </c>
      <c r="O429" s="11"/>
      <c r="P429" s="11"/>
      <c r="Q429" s="12"/>
      <c r="R429" s="11"/>
      <c r="S429" s="12"/>
      <c r="T429" s="11">
        <v>0</v>
      </c>
      <c r="U429" s="12"/>
      <c r="V429" s="12" t="s">
        <v>366</v>
      </c>
      <c r="W429" s="13"/>
      <c r="X429" s="11"/>
      <c r="Y429" s="11"/>
      <c r="Z429" s="11"/>
      <c r="AA429" s="11"/>
      <c r="AB429" s="13"/>
      <c r="AG429" s="5"/>
      <c r="AH429" s="7"/>
      <c r="AI429" s="8"/>
      <c r="AO429" s="9">
        <v>18</v>
      </c>
      <c r="AP429" s="5">
        <v>1.2552725051033058</v>
      </c>
      <c r="CG429" s="13"/>
    </row>
    <row r="430" spans="1:85" x14ac:dyDescent="0.3">
      <c r="A430">
        <v>2013</v>
      </c>
      <c r="B430" t="s">
        <v>81</v>
      </c>
      <c r="C430">
        <v>0</v>
      </c>
      <c r="D430">
        <v>4</v>
      </c>
      <c r="E430">
        <v>4</v>
      </c>
      <c r="L430">
        <v>1</v>
      </c>
      <c r="M430">
        <v>0</v>
      </c>
      <c r="N430">
        <v>1</v>
      </c>
      <c r="O430" s="11">
        <v>12</v>
      </c>
      <c r="P430" s="11">
        <v>8</v>
      </c>
      <c r="Q430" s="12">
        <v>66.67</v>
      </c>
      <c r="R430" s="11">
        <v>2</v>
      </c>
      <c r="S430" s="12">
        <v>16.670000000000002</v>
      </c>
      <c r="T430" s="11">
        <v>2</v>
      </c>
      <c r="U430" s="12">
        <v>16.670000000000002</v>
      </c>
      <c r="V430" s="12">
        <v>25.56</v>
      </c>
      <c r="W430" s="13">
        <v>5</v>
      </c>
      <c r="X430" s="11"/>
      <c r="Y430" s="11">
        <v>13.07</v>
      </c>
      <c r="Z430" s="11">
        <v>3.94</v>
      </c>
      <c r="AA430" s="11">
        <v>135454</v>
      </c>
      <c r="AB430" s="13">
        <v>135454000000</v>
      </c>
      <c r="AC430" s="5">
        <v>3.944841406477777</v>
      </c>
      <c r="AD430">
        <v>27.9</v>
      </c>
      <c r="AE430">
        <v>12.71</v>
      </c>
      <c r="AF430">
        <v>17.34</v>
      </c>
      <c r="AG430" s="5">
        <v>-6.2807293791045007</v>
      </c>
      <c r="AH430" s="7">
        <v>6.6758320541151468</v>
      </c>
      <c r="AI430" s="8">
        <v>0.73041952733590865</v>
      </c>
      <c r="AJ430">
        <v>310753.75</v>
      </c>
      <c r="AK430">
        <v>310753750000</v>
      </c>
      <c r="AL430">
        <f t="shared" ref="AL430:AL436" si="84">IF(AJ430&lt;29957,1,0)</f>
        <v>0</v>
      </c>
      <c r="AM430">
        <f t="shared" ref="AM430:AM436" si="85">IF(AND(AJ430&gt;29957,AJ430&lt;96525),1,0)</f>
        <v>0</v>
      </c>
      <c r="AN430">
        <f t="shared" ref="AN430:AN436" si="86">IF(AJ430&gt;96525,1,0)</f>
        <v>1</v>
      </c>
      <c r="AO430" s="9">
        <v>29</v>
      </c>
      <c r="AP430" s="5">
        <v>1.4623979978989561</v>
      </c>
      <c r="AQ430">
        <v>160483000</v>
      </c>
      <c r="AR430" s="5">
        <v>100</v>
      </c>
      <c r="AS430">
        <v>80830000</v>
      </c>
      <c r="AT430">
        <v>123300000</v>
      </c>
      <c r="AU430">
        <v>283783000</v>
      </c>
      <c r="AW430">
        <v>134973</v>
      </c>
      <c r="AX430">
        <v>134973000000</v>
      </c>
      <c r="CG430" s="13"/>
    </row>
    <row r="431" spans="1:85" x14ac:dyDescent="0.3">
      <c r="A431">
        <v>2013</v>
      </c>
      <c r="B431" t="s">
        <v>82</v>
      </c>
      <c r="C431">
        <v>0</v>
      </c>
      <c r="D431">
        <v>4</v>
      </c>
      <c r="E431">
        <v>4</v>
      </c>
      <c r="J431">
        <v>0</v>
      </c>
      <c r="L431">
        <v>1</v>
      </c>
      <c r="M431">
        <v>1</v>
      </c>
      <c r="N431">
        <v>0</v>
      </c>
      <c r="O431" s="11">
        <v>8</v>
      </c>
      <c r="P431" s="11">
        <v>4</v>
      </c>
      <c r="Q431" s="12">
        <v>50</v>
      </c>
      <c r="R431" s="11">
        <v>1</v>
      </c>
      <c r="S431" s="12">
        <v>12.5</v>
      </c>
      <c r="T431" s="11">
        <v>3</v>
      </c>
      <c r="U431" s="12">
        <v>37.5</v>
      </c>
      <c r="V431" s="12">
        <v>45.71</v>
      </c>
      <c r="W431" s="13">
        <v>6</v>
      </c>
      <c r="X431" s="11">
        <v>0.28999999999999998</v>
      </c>
      <c r="Y431" s="11">
        <v>3.04</v>
      </c>
      <c r="Z431" s="11">
        <v>1.7</v>
      </c>
      <c r="AA431" s="11">
        <v>125981.1</v>
      </c>
      <c r="AB431" s="13">
        <v>125981100000</v>
      </c>
      <c r="AC431" s="5">
        <v>1.7020788717606357</v>
      </c>
      <c r="AD431">
        <v>10.6</v>
      </c>
      <c r="AE431">
        <v>2.99</v>
      </c>
      <c r="AF431">
        <v>4.3099999999999996</v>
      </c>
      <c r="AG431" s="5">
        <v>2347.7785531518962</v>
      </c>
      <c r="AH431" s="7">
        <v>3.671611102951975E-2</v>
      </c>
      <c r="AI431" s="8"/>
      <c r="AJ431">
        <v>35922.550000000003</v>
      </c>
      <c r="AK431">
        <v>35922550000</v>
      </c>
      <c r="AL431">
        <f t="shared" si="84"/>
        <v>0</v>
      </c>
      <c r="AM431">
        <f t="shared" si="85"/>
        <v>1</v>
      </c>
      <c r="AN431">
        <f t="shared" si="86"/>
        <v>0</v>
      </c>
      <c r="AO431" s="9">
        <v>38</v>
      </c>
      <c r="AP431" s="5">
        <v>1.5797835966168099</v>
      </c>
      <c r="AT431">
        <v>13188000</v>
      </c>
      <c r="AU431">
        <v>13188000</v>
      </c>
      <c r="AW431">
        <v>123353.1</v>
      </c>
      <c r="AX431">
        <v>123353100000</v>
      </c>
      <c r="CG431" s="13"/>
    </row>
    <row r="432" spans="1:85" x14ac:dyDescent="0.3">
      <c r="A432">
        <v>2013</v>
      </c>
      <c r="B432" t="s">
        <v>83</v>
      </c>
      <c r="C432">
        <v>1</v>
      </c>
      <c r="D432">
        <v>4</v>
      </c>
      <c r="E432">
        <v>4</v>
      </c>
      <c r="L432">
        <v>1</v>
      </c>
      <c r="M432">
        <v>0</v>
      </c>
      <c r="N432">
        <v>1</v>
      </c>
      <c r="O432" s="11">
        <v>13</v>
      </c>
      <c r="P432" s="11">
        <v>4</v>
      </c>
      <c r="Q432" s="12">
        <v>30.77</v>
      </c>
      <c r="R432" s="11">
        <v>4</v>
      </c>
      <c r="S432" s="12">
        <v>30.77</v>
      </c>
      <c r="T432" s="11">
        <v>5</v>
      </c>
      <c r="U432" s="12">
        <v>38.46</v>
      </c>
      <c r="V432" s="12">
        <v>35.229999999999997</v>
      </c>
      <c r="W432" s="13">
        <v>5</v>
      </c>
      <c r="X432" s="11"/>
      <c r="Y432" s="11">
        <v>4.9000000000000004</v>
      </c>
      <c r="Z432" s="11">
        <v>1.3</v>
      </c>
      <c r="AA432" s="11">
        <v>39816.6</v>
      </c>
      <c r="AB432" s="13">
        <v>39816600000</v>
      </c>
      <c r="AC432" s="5">
        <v>1.297341670964413</v>
      </c>
      <c r="AD432">
        <v>3.04</v>
      </c>
      <c r="AE432">
        <v>2.02</v>
      </c>
      <c r="AF432">
        <v>2.4</v>
      </c>
      <c r="AG432" s="5">
        <v>1033.2073142504437</v>
      </c>
      <c r="AH432" s="7"/>
      <c r="AI432" s="8">
        <v>2.1943829787234042</v>
      </c>
      <c r="AJ432">
        <v>39838.39</v>
      </c>
      <c r="AK432">
        <v>39838390000</v>
      </c>
      <c r="AL432">
        <f t="shared" si="84"/>
        <v>0</v>
      </c>
      <c r="AM432">
        <f t="shared" si="85"/>
        <v>1</v>
      </c>
      <c r="AN432">
        <f t="shared" si="86"/>
        <v>0</v>
      </c>
      <c r="AO432" s="9">
        <v>64</v>
      </c>
      <c r="AP432" s="5">
        <v>1.8061799739838869</v>
      </c>
      <c r="AQ432">
        <v>106840000</v>
      </c>
      <c r="AS432">
        <v>45100000</v>
      </c>
      <c r="AU432">
        <v>106840000</v>
      </c>
      <c r="AW432">
        <v>15471.2</v>
      </c>
      <c r="AX432">
        <v>15471200000</v>
      </c>
      <c r="CG432" s="13"/>
    </row>
    <row r="433" spans="1:85" x14ac:dyDescent="0.3">
      <c r="A433">
        <v>2013</v>
      </c>
      <c r="B433" t="s">
        <v>84</v>
      </c>
      <c r="C433">
        <v>1</v>
      </c>
      <c r="D433">
        <v>5</v>
      </c>
      <c r="E433">
        <v>5</v>
      </c>
      <c r="F433">
        <v>4.4000000000000004</v>
      </c>
      <c r="G433">
        <v>4400000</v>
      </c>
      <c r="H433">
        <v>4.3</v>
      </c>
      <c r="I433">
        <v>4300000</v>
      </c>
      <c r="J433">
        <v>0.10000000000000053</v>
      </c>
      <c r="K433">
        <v>100000.00000000054</v>
      </c>
      <c r="L433">
        <v>1</v>
      </c>
      <c r="M433">
        <v>0</v>
      </c>
      <c r="N433">
        <v>0</v>
      </c>
      <c r="O433" s="11">
        <v>11</v>
      </c>
      <c r="P433" s="11">
        <v>6</v>
      </c>
      <c r="Q433" s="12">
        <v>54.55</v>
      </c>
      <c r="R433" s="11">
        <v>1</v>
      </c>
      <c r="S433" s="12">
        <v>9.09</v>
      </c>
      <c r="T433" s="11">
        <v>4</v>
      </c>
      <c r="U433" s="12">
        <v>36.36</v>
      </c>
      <c r="V433" s="12">
        <v>53.78</v>
      </c>
      <c r="W433" s="13">
        <v>6</v>
      </c>
      <c r="X433" s="11"/>
      <c r="Y433" s="11">
        <v>25.66</v>
      </c>
      <c r="Z433" s="11">
        <v>4</v>
      </c>
      <c r="AA433" s="11">
        <v>6021.6</v>
      </c>
      <c r="AB433" s="13">
        <v>6021600000</v>
      </c>
      <c r="AC433" s="5">
        <v>4.0012606388266985</v>
      </c>
      <c r="AD433">
        <v>43.94</v>
      </c>
      <c r="AE433">
        <v>32.28</v>
      </c>
      <c r="AF433">
        <v>43.94</v>
      </c>
      <c r="AG433" s="5">
        <v>-89.356521795177528</v>
      </c>
      <c r="AH433" s="7"/>
      <c r="AI433" s="8">
        <v>7.5696788942213071E-3</v>
      </c>
      <c r="AJ433">
        <v>20258.560000000001</v>
      </c>
      <c r="AK433">
        <v>20258560000</v>
      </c>
      <c r="AL433">
        <f t="shared" si="84"/>
        <v>1</v>
      </c>
      <c r="AM433">
        <f t="shared" si="85"/>
        <v>0</v>
      </c>
      <c r="AN433">
        <f t="shared" si="86"/>
        <v>0</v>
      </c>
      <c r="AO433" s="9">
        <v>13</v>
      </c>
      <c r="AP433" s="5">
        <v>1.1139433523068367</v>
      </c>
      <c r="AQ433">
        <v>21275000</v>
      </c>
      <c r="AT433">
        <v>700000</v>
      </c>
      <c r="AU433">
        <v>21975000</v>
      </c>
      <c r="AV433">
        <v>26.6</v>
      </c>
      <c r="AW433">
        <v>8409.9</v>
      </c>
      <c r="AX433">
        <v>8409900000</v>
      </c>
      <c r="CG433" s="13"/>
    </row>
    <row r="434" spans="1:85" x14ac:dyDescent="0.3">
      <c r="A434">
        <v>2013</v>
      </c>
      <c r="B434" t="s">
        <v>85</v>
      </c>
      <c r="C434">
        <v>0</v>
      </c>
      <c r="D434">
        <v>4</v>
      </c>
      <c r="E434">
        <v>4</v>
      </c>
      <c r="M434">
        <v>1</v>
      </c>
      <c r="N434">
        <v>0</v>
      </c>
      <c r="O434" s="11">
        <v>8</v>
      </c>
      <c r="P434" s="11">
        <v>4</v>
      </c>
      <c r="Q434" s="12">
        <v>50</v>
      </c>
      <c r="R434" s="11">
        <v>2</v>
      </c>
      <c r="S434" s="12">
        <v>25</v>
      </c>
      <c r="T434" s="11">
        <v>2</v>
      </c>
      <c r="U434" s="12">
        <v>25</v>
      </c>
      <c r="V434" s="12">
        <v>55.19</v>
      </c>
      <c r="W434" s="13">
        <v>4</v>
      </c>
      <c r="X434" s="11"/>
      <c r="Y434" s="11">
        <v>6.58</v>
      </c>
      <c r="Z434" s="11">
        <v>11</v>
      </c>
      <c r="AA434" s="11">
        <v>45116.1</v>
      </c>
      <c r="AB434" s="13">
        <v>45116100000</v>
      </c>
      <c r="AC434" s="5">
        <v>10.997982788651944</v>
      </c>
      <c r="AD434">
        <v>18.84</v>
      </c>
      <c r="AE434">
        <v>11.38</v>
      </c>
      <c r="AF434">
        <v>18.54</v>
      </c>
      <c r="AG434" s="5">
        <v>378.13363417122093</v>
      </c>
      <c r="AH434" s="7">
        <v>1.2832974938752673</v>
      </c>
      <c r="AI434" s="8">
        <v>0.10214951977009999</v>
      </c>
      <c r="AJ434">
        <v>78481.06</v>
      </c>
      <c r="AK434">
        <v>78481060000</v>
      </c>
      <c r="AL434">
        <f t="shared" si="84"/>
        <v>0</v>
      </c>
      <c r="AM434">
        <f t="shared" si="85"/>
        <v>1</v>
      </c>
      <c r="AN434">
        <f t="shared" si="86"/>
        <v>0</v>
      </c>
      <c r="AO434" s="9">
        <v>31</v>
      </c>
      <c r="AP434" s="5">
        <v>1.4913616938342726</v>
      </c>
      <c r="AR434" s="5">
        <v>1.2</v>
      </c>
      <c r="AW434">
        <v>74144.800000000003</v>
      </c>
      <c r="AX434">
        <v>74144800000</v>
      </c>
      <c r="CG434" s="13"/>
    </row>
    <row r="435" spans="1:85" x14ac:dyDescent="0.3">
      <c r="A435">
        <v>2013</v>
      </c>
      <c r="B435" t="s">
        <v>86</v>
      </c>
      <c r="C435">
        <v>0</v>
      </c>
      <c r="D435">
        <v>3</v>
      </c>
      <c r="E435">
        <v>4</v>
      </c>
      <c r="F435">
        <v>9.4</v>
      </c>
      <c r="G435">
        <v>9400000</v>
      </c>
      <c r="H435">
        <v>8.3000000000000007</v>
      </c>
      <c r="I435">
        <v>8300000.0000000009</v>
      </c>
      <c r="J435">
        <v>1.0999999999999996</v>
      </c>
      <c r="K435">
        <v>1099999.9999999995</v>
      </c>
      <c r="L435">
        <v>1</v>
      </c>
      <c r="M435">
        <v>0</v>
      </c>
      <c r="N435">
        <v>0</v>
      </c>
      <c r="O435" s="11">
        <v>8</v>
      </c>
      <c r="P435" s="11">
        <v>4</v>
      </c>
      <c r="Q435" s="12">
        <v>50</v>
      </c>
      <c r="R435" s="11">
        <v>1</v>
      </c>
      <c r="S435" s="12">
        <v>12.5</v>
      </c>
      <c r="T435" s="11">
        <v>3</v>
      </c>
      <c r="U435" s="12">
        <v>37.5</v>
      </c>
      <c r="V435" s="12">
        <v>31.78</v>
      </c>
      <c r="W435" s="13">
        <v>4</v>
      </c>
      <c r="X435" s="11"/>
      <c r="Y435" s="11">
        <v>4.62</v>
      </c>
      <c r="Z435" s="11">
        <v>2.75</v>
      </c>
      <c r="AA435" s="11">
        <v>10549.8</v>
      </c>
      <c r="AB435" s="13">
        <v>10549800000</v>
      </c>
      <c r="AC435" s="5">
        <v>2.7452420201619052</v>
      </c>
      <c r="AD435">
        <v>13.59</v>
      </c>
      <c r="AE435">
        <v>6.74</v>
      </c>
      <c r="AF435">
        <v>10.02</v>
      </c>
      <c r="AG435" s="5">
        <v>-64.306691592312376</v>
      </c>
      <c r="AH435" s="7">
        <v>2.0214620284012521</v>
      </c>
      <c r="AI435" s="8">
        <v>0.15200204872326539</v>
      </c>
      <c r="AJ435">
        <v>14625.35</v>
      </c>
      <c r="AK435">
        <v>14625350000</v>
      </c>
      <c r="AL435">
        <f t="shared" si="84"/>
        <v>1</v>
      </c>
      <c r="AM435">
        <f t="shared" si="85"/>
        <v>0</v>
      </c>
      <c r="AN435">
        <f t="shared" si="86"/>
        <v>0</v>
      </c>
      <c r="AO435" s="9"/>
      <c r="AQ435">
        <v>8740000</v>
      </c>
      <c r="AT435">
        <v>700000</v>
      </c>
      <c r="AU435">
        <v>9440000</v>
      </c>
      <c r="AW435">
        <v>14087.1</v>
      </c>
      <c r="AX435">
        <v>14087100000</v>
      </c>
      <c r="CG435" s="13"/>
    </row>
    <row r="436" spans="1:85" x14ac:dyDescent="0.3">
      <c r="A436">
        <v>2013</v>
      </c>
      <c r="B436" t="s">
        <v>87</v>
      </c>
      <c r="C436">
        <v>0</v>
      </c>
      <c r="D436">
        <v>4</v>
      </c>
      <c r="E436">
        <v>4</v>
      </c>
      <c r="L436">
        <v>1</v>
      </c>
      <c r="M436">
        <v>0</v>
      </c>
      <c r="N436">
        <v>0</v>
      </c>
      <c r="O436" s="11">
        <v>15</v>
      </c>
      <c r="P436" s="11">
        <v>7</v>
      </c>
      <c r="Q436" s="12">
        <v>46.67</v>
      </c>
      <c r="R436" s="11">
        <v>6</v>
      </c>
      <c r="S436" s="12">
        <v>40</v>
      </c>
      <c r="T436" s="11">
        <v>2</v>
      </c>
      <c r="U436" s="12">
        <v>13.33</v>
      </c>
      <c r="V436" s="12">
        <v>72.739999999999995</v>
      </c>
      <c r="W436" s="13">
        <v>4</v>
      </c>
      <c r="X436" s="11">
        <v>10.97</v>
      </c>
      <c r="Y436" s="11">
        <v>11.75</v>
      </c>
      <c r="Z436" s="11">
        <v>9.7899999999999991</v>
      </c>
      <c r="AA436" s="11">
        <v>13647.1</v>
      </c>
      <c r="AB436" s="13">
        <v>13647100000</v>
      </c>
      <c r="AC436" s="5">
        <v>9.794175556603701</v>
      </c>
      <c r="AD436">
        <v>28.3</v>
      </c>
      <c r="AE436">
        <v>15.85</v>
      </c>
      <c r="AF436">
        <v>23.94</v>
      </c>
      <c r="AG436" s="5">
        <v>-55.743166599116492</v>
      </c>
      <c r="AH436" s="7">
        <v>0.58748992051606963</v>
      </c>
      <c r="AI436" s="8">
        <v>14.578965556963484</v>
      </c>
      <c r="AJ436">
        <v>90696.26</v>
      </c>
      <c r="AK436">
        <v>90696260000</v>
      </c>
      <c r="AL436">
        <f t="shared" si="84"/>
        <v>0</v>
      </c>
      <c r="AM436">
        <f t="shared" si="85"/>
        <v>1</v>
      </c>
      <c r="AN436">
        <f t="shared" si="86"/>
        <v>0</v>
      </c>
      <c r="AO436" s="9">
        <v>30</v>
      </c>
      <c r="AP436" s="5">
        <v>1.4771212547196624</v>
      </c>
      <c r="AQ436">
        <v>89650487</v>
      </c>
      <c r="AT436">
        <v>5244400</v>
      </c>
      <c r="AU436">
        <v>94894887</v>
      </c>
      <c r="AV436">
        <v>2.68</v>
      </c>
      <c r="AW436">
        <v>18562.8</v>
      </c>
      <c r="AX436">
        <v>18562800000</v>
      </c>
      <c r="CG436" s="13"/>
    </row>
    <row r="437" spans="1:85" x14ac:dyDescent="0.3">
      <c r="A437">
        <v>2013</v>
      </c>
      <c r="B437" t="s">
        <v>88</v>
      </c>
      <c r="C437">
        <v>0</v>
      </c>
      <c r="M437">
        <v>1</v>
      </c>
      <c r="N437">
        <v>0</v>
      </c>
      <c r="O437" s="11"/>
      <c r="P437" s="11"/>
      <c r="Q437" s="12"/>
      <c r="R437" s="11"/>
      <c r="S437" s="12"/>
      <c r="T437" s="11">
        <v>0</v>
      </c>
      <c r="U437" s="12"/>
      <c r="V437" s="12" t="s">
        <v>366</v>
      </c>
      <c r="W437" s="13"/>
      <c r="X437" s="11"/>
      <c r="Y437" s="11">
        <v>3.76</v>
      </c>
      <c r="Z437" s="11"/>
      <c r="AA437" s="11"/>
      <c r="AB437" s="13"/>
      <c r="AD437">
        <v>14.6</v>
      </c>
      <c r="AE437">
        <v>5.38</v>
      </c>
      <c r="AF437">
        <v>7.1</v>
      </c>
      <c r="AG437" s="5">
        <v>242503.57142857142</v>
      </c>
      <c r="AH437" s="7"/>
      <c r="AI437" s="8"/>
      <c r="AO437" s="9">
        <v>14</v>
      </c>
      <c r="AP437" s="5">
        <v>1.1461280356782377</v>
      </c>
      <c r="CG437" s="13"/>
    </row>
    <row r="438" spans="1:85" x14ac:dyDescent="0.3">
      <c r="A438">
        <v>2013</v>
      </c>
      <c r="B438" t="s">
        <v>89</v>
      </c>
      <c r="C438">
        <v>0</v>
      </c>
      <c r="M438">
        <v>0</v>
      </c>
      <c r="N438">
        <v>0</v>
      </c>
      <c r="O438" s="11"/>
      <c r="P438" s="11"/>
      <c r="Q438" s="12"/>
      <c r="R438" s="11"/>
      <c r="S438" s="12"/>
      <c r="T438" s="11">
        <v>0</v>
      </c>
      <c r="U438" s="12"/>
      <c r="V438" s="12" t="s">
        <v>366</v>
      </c>
      <c r="W438" s="13"/>
      <c r="X438" s="11"/>
      <c r="Y438" s="11">
        <v>16.12</v>
      </c>
      <c r="Z438" s="11"/>
      <c r="AA438" s="11"/>
      <c r="AB438" s="13"/>
      <c r="AD438">
        <v>70.41</v>
      </c>
      <c r="AE438">
        <v>56.88</v>
      </c>
      <c r="AF438">
        <v>68.88</v>
      </c>
      <c r="AG438" s="5">
        <v>-89.312698983443155</v>
      </c>
      <c r="AH438" s="7"/>
      <c r="AI438" s="8"/>
      <c r="AO438" s="9">
        <v>6</v>
      </c>
      <c r="AP438" s="5">
        <v>0.77815125038364352</v>
      </c>
      <c r="CG438" s="13"/>
    </row>
    <row r="439" spans="1:85" x14ac:dyDescent="0.3">
      <c r="A439">
        <v>2013</v>
      </c>
      <c r="B439" t="s">
        <v>90</v>
      </c>
      <c r="C439">
        <v>1</v>
      </c>
      <c r="D439">
        <v>4</v>
      </c>
      <c r="E439">
        <v>4</v>
      </c>
      <c r="L439">
        <v>1</v>
      </c>
      <c r="M439">
        <v>0</v>
      </c>
      <c r="N439">
        <v>0</v>
      </c>
      <c r="O439" s="11">
        <v>8</v>
      </c>
      <c r="P439" s="11">
        <v>3</v>
      </c>
      <c r="Q439" s="12">
        <v>37.5</v>
      </c>
      <c r="R439" s="11">
        <v>4</v>
      </c>
      <c r="S439" s="12">
        <v>50</v>
      </c>
      <c r="T439" s="11">
        <v>1</v>
      </c>
      <c r="U439" s="12">
        <v>12.5</v>
      </c>
      <c r="V439" s="12">
        <v>74.95</v>
      </c>
      <c r="W439" s="13">
        <v>4</v>
      </c>
      <c r="X439" s="11"/>
      <c r="Y439" s="11">
        <v>14.55</v>
      </c>
      <c r="Z439" s="11">
        <v>1.92</v>
      </c>
      <c r="AA439" s="11">
        <v>18151.900000000001</v>
      </c>
      <c r="AB439" s="13">
        <v>18151900000</v>
      </c>
      <c r="AC439" s="5">
        <v>1.9226914419286047</v>
      </c>
      <c r="AD439">
        <v>17.21</v>
      </c>
      <c r="AE439">
        <v>8.98</v>
      </c>
      <c r="AF439">
        <v>11.75</v>
      </c>
      <c r="AG439" s="5">
        <v>-7.3820323137363797</v>
      </c>
      <c r="AH439" s="7"/>
      <c r="AI439" s="8"/>
      <c r="AJ439">
        <v>18814.43</v>
      </c>
      <c r="AK439">
        <v>18814430000</v>
      </c>
      <c r="AL439">
        <f t="shared" ref="AL439:AL444" si="87">IF(AJ439&lt;29957,1,0)</f>
        <v>1</v>
      </c>
      <c r="AM439">
        <f t="shared" ref="AM439:AM444" si="88">IF(AND(AJ439&gt;29957,AJ439&lt;96525),1,0)</f>
        <v>0</v>
      </c>
      <c r="AN439">
        <f t="shared" ref="AN439:AN444" si="89">IF(AJ439&gt;96525,1,0)</f>
        <v>0</v>
      </c>
      <c r="AO439" s="9">
        <v>19</v>
      </c>
      <c r="AP439" s="5">
        <v>1.2787536009528289</v>
      </c>
      <c r="AQ439">
        <v>44120000</v>
      </c>
      <c r="AR439" s="5">
        <v>0</v>
      </c>
      <c r="AT439">
        <v>760000</v>
      </c>
      <c r="AU439">
        <v>44880000</v>
      </c>
      <c r="AW439">
        <v>11346.6</v>
      </c>
      <c r="AX439">
        <v>11346600000</v>
      </c>
      <c r="CG439" s="13"/>
    </row>
    <row r="440" spans="1:85" x14ac:dyDescent="0.3">
      <c r="A440">
        <v>2013</v>
      </c>
      <c r="B440" t="s">
        <v>91</v>
      </c>
      <c r="C440">
        <v>0</v>
      </c>
      <c r="E440">
        <v>6</v>
      </c>
      <c r="M440">
        <v>0</v>
      </c>
      <c r="N440">
        <v>0</v>
      </c>
      <c r="O440" s="11">
        <v>8</v>
      </c>
      <c r="P440" s="11">
        <v>4</v>
      </c>
      <c r="Q440" s="12">
        <v>50</v>
      </c>
      <c r="R440" s="11">
        <v>2</v>
      </c>
      <c r="S440" s="12">
        <v>25</v>
      </c>
      <c r="T440" s="11">
        <v>2</v>
      </c>
      <c r="U440" s="12">
        <v>25</v>
      </c>
      <c r="V440" s="12">
        <v>41.98</v>
      </c>
      <c r="W440" s="13">
        <v>5</v>
      </c>
      <c r="X440" s="11">
        <v>1.18</v>
      </c>
      <c r="Y440" s="11">
        <v>3.56</v>
      </c>
      <c r="Z440" s="11">
        <v>0.38</v>
      </c>
      <c r="AA440" s="11">
        <v>36220.699999999997</v>
      </c>
      <c r="AB440" s="13">
        <v>36220700000</v>
      </c>
      <c r="AC440" s="5">
        <v>0.37942692802255262</v>
      </c>
      <c r="AD440">
        <v>4.24</v>
      </c>
      <c r="AE440">
        <v>2</v>
      </c>
      <c r="AF440">
        <v>3.23</v>
      </c>
      <c r="AG440" s="5">
        <v>466.03110135881042</v>
      </c>
      <c r="AH440" s="7">
        <v>0.90678378287271788</v>
      </c>
      <c r="AI440" s="8">
        <v>1.083999094660907</v>
      </c>
      <c r="AJ440">
        <v>9064.56</v>
      </c>
      <c r="AK440">
        <v>9064560000</v>
      </c>
      <c r="AL440">
        <f t="shared" si="87"/>
        <v>1</v>
      </c>
      <c r="AM440">
        <f t="shared" si="88"/>
        <v>0</v>
      </c>
      <c r="AN440">
        <f t="shared" si="89"/>
        <v>0</v>
      </c>
      <c r="AO440" s="9">
        <v>69</v>
      </c>
      <c r="AP440" s="5">
        <v>1.8388490907372552</v>
      </c>
      <c r="AW440">
        <v>66351.7</v>
      </c>
      <c r="AX440">
        <v>66351700000</v>
      </c>
      <c r="CG440" s="13"/>
    </row>
    <row r="441" spans="1:85" x14ac:dyDescent="0.3">
      <c r="A441">
        <v>2013</v>
      </c>
      <c r="B441" t="s">
        <v>92</v>
      </c>
      <c r="C441">
        <v>0</v>
      </c>
      <c r="D441">
        <v>5</v>
      </c>
      <c r="E441">
        <v>4</v>
      </c>
      <c r="L441">
        <v>1</v>
      </c>
      <c r="M441">
        <v>1</v>
      </c>
      <c r="N441">
        <v>0</v>
      </c>
      <c r="O441" s="11">
        <v>14</v>
      </c>
      <c r="P441" s="11">
        <v>7</v>
      </c>
      <c r="Q441" s="12">
        <v>50</v>
      </c>
      <c r="R441" s="11">
        <v>2</v>
      </c>
      <c r="S441" s="12">
        <v>14.29</v>
      </c>
      <c r="T441" s="11">
        <v>5</v>
      </c>
      <c r="U441" s="12">
        <v>35.71</v>
      </c>
      <c r="V441" s="12">
        <v>40.86</v>
      </c>
      <c r="W441" s="13">
        <v>4</v>
      </c>
      <c r="X441" s="11">
        <v>10.77</v>
      </c>
      <c r="Y441" s="11">
        <v>-0.12</v>
      </c>
      <c r="Z441" s="11">
        <v>0.21</v>
      </c>
      <c r="AA441" s="11">
        <v>11208.5</v>
      </c>
      <c r="AB441" s="13">
        <v>11208500000</v>
      </c>
      <c r="AC441" s="5">
        <v>0.20624969671947016</v>
      </c>
      <c r="AD441">
        <v>-0.25</v>
      </c>
      <c r="AE441">
        <v>-0.11</v>
      </c>
      <c r="AF441">
        <v>-0.15</v>
      </c>
      <c r="AG441" s="5">
        <v>-81.471476675399174</v>
      </c>
      <c r="AH441" s="7">
        <v>0.25307170364936732</v>
      </c>
      <c r="AI441" s="8">
        <v>3.3421969558041442</v>
      </c>
      <c r="AJ441">
        <v>1689.98</v>
      </c>
      <c r="AK441">
        <v>1689980000</v>
      </c>
      <c r="AL441">
        <f t="shared" si="87"/>
        <v>1</v>
      </c>
      <c r="AM441">
        <f t="shared" si="88"/>
        <v>0</v>
      </c>
      <c r="AN441">
        <f t="shared" si="89"/>
        <v>0</v>
      </c>
      <c r="AO441" s="9">
        <v>79</v>
      </c>
      <c r="AP441" s="5">
        <v>1.8976270912904412</v>
      </c>
      <c r="AQ441">
        <v>27781159</v>
      </c>
      <c r="AT441">
        <v>880000</v>
      </c>
      <c r="AU441">
        <v>28661159</v>
      </c>
      <c r="AW441">
        <v>12151</v>
      </c>
      <c r="AX441">
        <v>12151000000</v>
      </c>
      <c r="CG441" s="13"/>
    </row>
    <row r="442" spans="1:85" x14ac:dyDescent="0.3">
      <c r="A442">
        <v>2013</v>
      </c>
      <c r="B442" t="s">
        <v>93</v>
      </c>
      <c r="C442">
        <v>0</v>
      </c>
      <c r="D442">
        <v>4</v>
      </c>
      <c r="E442">
        <v>5</v>
      </c>
      <c r="L442">
        <v>1</v>
      </c>
      <c r="M442">
        <v>0</v>
      </c>
      <c r="N442">
        <v>0</v>
      </c>
      <c r="O442" s="11">
        <v>14</v>
      </c>
      <c r="P442" s="11">
        <v>6</v>
      </c>
      <c r="Q442" s="12">
        <v>42.86</v>
      </c>
      <c r="R442" s="11">
        <v>2</v>
      </c>
      <c r="S442" s="12">
        <v>14.29</v>
      </c>
      <c r="T442" s="11">
        <v>6</v>
      </c>
      <c r="U442" s="12">
        <v>42.86</v>
      </c>
      <c r="V442" s="12">
        <v>22.28</v>
      </c>
      <c r="W442" s="13">
        <v>6</v>
      </c>
      <c r="X442" s="11">
        <v>1.57</v>
      </c>
      <c r="Y442" s="11">
        <v>2.54</v>
      </c>
      <c r="Z442" s="11">
        <v>0.72</v>
      </c>
      <c r="AA442" s="11">
        <v>5435.9</v>
      </c>
      <c r="AB442" s="13">
        <v>5435900000</v>
      </c>
      <c r="AC442" s="5">
        <v>0.72185183913802653</v>
      </c>
      <c r="AD442">
        <v>8.83</v>
      </c>
      <c r="AE442">
        <v>3.37</v>
      </c>
      <c r="AF442">
        <v>6.16</v>
      </c>
      <c r="AG442" s="5">
        <v>14.819783685098628</v>
      </c>
      <c r="AH442" s="7">
        <v>0.68299264006167415</v>
      </c>
      <c r="AI442" s="8"/>
      <c r="AJ442">
        <v>2346.4</v>
      </c>
      <c r="AK442">
        <v>2346400000</v>
      </c>
      <c r="AL442">
        <f t="shared" si="87"/>
        <v>1</v>
      </c>
      <c r="AM442">
        <f t="shared" si="88"/>
        <v>0</v>
      </c>
      <c r="AN442">
        <f t="shared" si="89"/>
        <v>0</v>
      </c>
      <c r="AO442" s="9"/>
      <c r="AQ442">
        <v>20474000</v>
      </c>
      <c r="AT442">
        <v>6396505</v>
      </c>
      <c r="AU442">
        <v>26870505</v>
      </c>
      <c r="AW442">
        <v>10603.7</v>
      </c>
      <c r="AX442">
        <v>10603700000</v>
      </c>
      <c r="CG442" s="13"/>
    </row>
    <row r="443" spans="1:85" x14ac:dyDescent="0.3">
      <c r="A443">
        <v>2013</v>
      </c>
      <c r="B443" t="s">
        <v>94</v>
      </c>
      <c r="C443">
        <v>0</v>
      </c>
      <c r="D443">
        <v>5</v>
      </c>
      <c r="E443">
        <v>4</v>
      </c>
      <c r="F443">
        <v>11.9</v>
      </c>
      <c r="G443">
        <v>11900000</v>
      </c>
      <c r="H443">
        <v>10.4</v>
      </c>
      <c r="I443">
        <v>10400000</v>
      </c>
      <c r="J443">
        <v>1.5</v>
      </c>
      <c r="K443">
        <v>1500000</v>
      </c>
      <c r="L443">
        <v>1</v>
      </c>
      <c r="M443">
        <v>0</v>
      </c>
      <c r="N443">
        <v>0</v>
      </c>
      <c r="O443" s="11">
        <v>16</v>
      </c>
      <c r="P443" s="11">
        <v>8</v>
      </c>
      <c r="Q443" s="12">
        <v>50</v>
      </c>
      <c r="R443" s="11">
        <v>5</v>
      </c>
      <c r="S443" s="12">
        <v>31.25</v>
      </c>
      <c r="T443" s="11">
        <v>3</v>
      </c>
      <c r="U443" s="12">
        <v>18.75</v>
      </c>
      <c r="V443" s="12">
        <v>45.99</v>
      </c>
      <c r="W443" s="13">
        <v>4</v>
      </c>
      <c r="X443" s="11"/>
      <c r="Y443" s="11">
        <v>7.38</v>
      </c>
      <c r="Z443" s="11">
        <v>3.23</v>
      </c>
      <c r="AA443" s="11">
        <v>113364.8</v>
      </c>
      <c r="AB443" s="13">
        <v>113364800000</v>
      </c>
      <c r="AC443" s="5">
        <v>3.22898478423547</v>
      </c>
      <c r="AD443">
        <v>18.670000000000002</v>
      </c>
      <c r="AE443">
        <v>7.01</v>
      </c>
      <c r="AF443">
        <v>18.41</v>
      </c>
      <c r="AG443" s="5"/>
      <c r="AH443" s="7">
        <v>9.9946996739666822</v>
      </c>
      <c r="AI443" s="8"/>
      <c r="AJ443">
        <v>122740</v>
      </c>
      <c r="AK443">
        <v>122740000000</v>
      </c>
      <c r="AL443">
        <f t="shared" si="87"/>
        <v>0</v>
      </c>
      <c r="AM443">
        <f t="shared" si="88"/>
        <v>0</v>
      </c>
      <c r="AN443">
        <f t="shared" si="89"/>
        <v>1</v>
      </c>
      <c r="AO443" s="9">
        <v>66</v>
      </c>
      <c r="AP443" s="5">
        <v>1.8195439355418683</v>
      </c>
      <c r="AQ443">
        <v>81943381</v>
      </c>
      <c r="AU443">
        <v>81943381</v>
      </c>
      <c r="AV443">
        <v>45.99</v>
      </c>
      <c r="AW443">
        <v>70427.5</v>
      </c>
      <c r="AX443">
        <v>70427500000</v>
      </c>
      <c r="CG443" s="13"/>
    </row>
    <row r="444" spans="1:85" x14ac:dyDescent="0.3">
      <c r="A444">
        <v>2013</v>
      </c>
      <c r="B444" t="s">
        <v>95</v>
      </c>
      <c r="C444">
        <v>0</v>
      </c>
      <c r="D444">
        <v>5</v>
      </c>
      <c r="E444">
        <v>5</v>
      </c>
      <c r="L444">
        <v>1</v>
      </c>
      <c r="M444">
        <v>0</v>
      </c>
      <c r="N444">
        <v>0</v>
      </c>
      <c r="O444" s="11">
        <v>10</v>
      </c>
      <c r="P444" s="11">
        <v>5</v>
      </c>
      <c r="Q444" s="12">
        <v>50</v>
      </c>
      <c r="R444" s="11">
        <v>4</v>
      </c>
      <c r="S444" s="12">
        <v>40</v>
      </c>
      <c r="T444" s="11">
        <v>1</v>
      </c>
      <c r="U444" s="12">
        <v>10</v>
      </c>
      <c r="V444" s="12">
        <v>67.17</v>
      </c>
      <c r="W444" s="13">
        <v>6</v>
      </c>
      <c r="X444" s="11"/>
      <c r="Y444" s="11">
        <v>18.559999999999999</v>
      </c>
      <c r="Z444" s="11">
        <v>2.1</v>
      </c>
      <c r="AA444" s="11">
        <v>9766.2000000000007</v>
      </c>
      <c r="AB444" s="13">
        <v>9766200000</v>
      </c>
      <c r="AC444" s="5">
        <v>2.1020125253914697</v>
      </c>
      <c r="AD444">
        <v>20.98</v>
      </c>
      <c r="AE444">
        <v>16.78</v>
      </c>
      <c r="AF444">
        <v>20.88</v>
      </c>
      <c r="AG444" s="5">
        <v>-63.874024117582387</v>
      </c>
      <c r="AH444" s="7">
        <v>2.640456563094483</v>
      </c>
      <c r="AI444" s="8">
        <v>0.31071655041217505</v>
      </c>
      <c r="AJ444">
        <v>17288.34</v>
      </c>
      <c r="AK444">
        <v>17288340000</v>
      </c>
      <c r="AL444">
        <f t="shared" si="87"/>
        <v>1</v>
      </c>
      <c r="AM444">
        <f t="shared" si="88"/>
        <v>0</v>
      </c>
      <c r="AN444">
        <f t="shared" si="89"/>
        <v>0</v>
      </c>
      <c r="AO444" s="9"/>
      <c r="AQ444">
        <v>44645412</v>
      </c>
      <c r="AT444">
        <v>2700907</v>
      </c>
      <c r="AU444">
        <v>47346319</v>
      </c>
      <c r="AW444">
        <v>8625.9</v>
      </c>
      <c r="AX444">
        <v>8625900000</v>
      </c>
      <c r="CG444" s="13"/>
    </row>
    <row r="445" spans="1:85" x14ac:dyDescent="0.3">
      <c r="A445">
        <v>2013</v>
      </c>
      <c r="B445" t="s">
        <v>96</v>
      </c>
      <c r="C445">
        <v>0</v>
      </c>
      <c r="D445">
        <v>5</v>
      </c>
      <c r="E445">
        <v>7</v>
      </c>
      <c r="F445">
        <v>5.2</v>
      </c>
      <c r="G445">
        <v>5200000</v>
      </c>
      <c r="H445">
        <v>4.0999999999999996</v>
      </c>
      <c r="I445">
        <v>4099999.9999999995</v>
      </c>
      <c r="J445">
        <v>1.1000000000000005</v>
      </c>
      <c r="K445">
        <v>1100000.0000000005</v>
      </c>
      <c r="L445">
        <v>1</v>
      </c>
      <c r="M445">
        <v>0</v>
      </c>
      <c r="N445">
        <v>0</v>
      </c>
      <c r="O445" s="11">
        <v>14</v>
      </c>
      <c r="P445" s="11">
        <v>10</v>
      </c>
      <c r="Q445" s="12">
        <v>71.430000000000007</v>
      </c>
      <c r="R445" s="11">
        <v>2</v>
      </c>
      <c r="S445" s="12">
        <v>14.29</v>
      </c>
      <c r="T445" s="11">
        <v>2</v>
      </c>
      <c r="U445" s="12">
        <v>14.29</v>
      </c>
      <c r="V445" s="12">
        <v>35.65</v>
      </c>
      <c r="W445" s="13">
        <v>4</v>
      </c>
      <c r="X445" s="11"/>
      <c r="Y445" s="11">
        <v>5.98</v>
      </c>
      <c r="Z445" s="11">
        <v>0.77</v>
      </c>
      <c r="AA445" s="11"/>
      <c r="AB445" s="13"/>
      <c r="AC445" s="5">
        <v>0.76897087660629659</v>
      </c>
      <c r="AD445">
        <v>16.989999999999998</v>
      </c>
      <c r="AE445">
        <v>11.14</v>
      </c>
      <c r="AF445">
        <v>14.11</v>
      </c>
      <c r="AG445" s="5">
        <v>7.4740907941941988</v>
      </c>
      <c r="AH445" s="7"/>
      <c r="AI445" s="8"/>
      <c r="AO445" s="9">
        <v>46</v>
      </c>
      <c r="AP445" s="5">
        <v>1.6627578316815739</v>
      </c>
      <c r="AQ445">
        <v>128656773</v>
      </c>
      <c r="AT445">
        <v>3635000</v>
      </c>
      <c r="AU445">
        <v>132291773</v>
      </c>
      <c r="CG445" s="13"/>
    </row>
    <row r="446" spans="1:85" x14ac:dyDescent="0.3">
      <c r="A446">
        <v>2013</v>
      </c>
      <c r="B446" t="s">
        <v>97</v>
      </c>
      <c r="C446">
        <v>0</v>
      </c>
      <c r="D446">
        <v>4</v>
      </c>
      <c r="E446">
        <v>4</v>
      </c>
      <c r="F446">
        <v>3.6</v>
      </c>
      <c r="G446">
        <v>3600000</v>
      </c>
      <c r="H446">
        <v>2.7</v>
      </c>
      <c r="I446">
        <v>2700000</v>
      </c>
      <c r="J446">
        <v>0.89999999999999991</v>
      </c>
      <c r="K446">
        <v>899999.99999999988</v>
      </c>
      <c r="L446">
        <v>1</v>
      </c>
      <c r="M446">
        <v>0</v>
      </c>
      <c r="N446">
        <v>0</v>
      </c>
      <c r="O446" s="11">
        <v>14</v>
      </c>
      <c r="P446" s="11">
        <v>7</v>
      </c>
      <c r="Q446" s="12">
        <v>50</v>
      </c>
      <c r="R446" s="11">
        <v>5</v>
      </c>
      <c r="S446" s="12">
        <v>35.71</v>
      </c>
      <c r="T446" s="11">
        <v>2</v>
      </c>
      <c r="U446" s="12">
        <v>14.29</v>
      </c>
      <c r="V446" s="12">
        <v>52.39</v>
      </c>
      <c r="W446" s="13">
        <v>4</v>
      </c>
      <c r="X446" s="11"/>
      <c r="Y446" s="11">
        <v>5.32</v>
      </c>
      <c r="Z446" s="11">
        <v>1.66</v>
      </c>
      <c r="AA446" s="11"/>
      <c r="AB446" s="13"/>
      <c r="AC446" s="5">
        <v>1.6554466402475874</v>
      </c>
      <c r="AD446">
        <v>18.97</v>
      </c>
      <c r="AE446">
        <v>6.42</v>
      </c>
      <c r="AF446">
        <v>13.65</v>
      </c>
      <c r="AG446" s="5">
        <v>-5.1771435696806218</v>
      </c>
      <c r="AH446" s="7"/>
      <c r="AI446" s="8"/>
      <c r="AO446" s="9">
        <v>32</v>
      </c>
      <c r="AP446" s="5">
        <v>1.5051499783199058</v>
      </c>
      <c r="AQ446">
        <v>125819727</v>
      </c>
      <c r="AT446">
        <v>3113000</v>
      </c>
      <c r="AU446">
        <v>128932727</v>
      </c>
      <c r="CG446" s="13"/>
    </row>
    <row r="447" spans="1:85" x14ac:dyDescent="0.3">
      <c r="A447">
        <v>2013</v>
      </c>
      <c r="B447" t="s">
        <v>98</v>
      </c>
      <c r="C447">
        <v>1</v>
      </c>
      <c r="D447">
        <v>5</v>
      </c>
      <c r="E447">
        <v>4</v>
      </c>
      <c r="F447">
        <v>14.8</v>
      </c>
      <c r="G447">
        <v>14800000</v>
      </c>
      <c r="H447">
        <v>14.4</v>
      </c>
      <c r="I447">
        <v>14400000</v>
      </c>
      <c r="J447">
        <v>0.40000000000000036</v>
      </c>
      <c r="K447">
        <v>400000.00000000035</v>
      </c>
      <c r="L447">
        <v>1</v>
      </c>
      <c r="M447">
        <v>0</v>
      </c>
      <c r="N447">
        <v>1</v>
      </c>
      <c r="O447" s="11">
        <v>12</v>
      </c>
      <c r="P447" s="11">
        <v>8</v>
      </c>
      <c r="Q447" s="12">
        <v>66.67</v>
      </c>
      <c r="R447" s="11">
        <v>2</v>
      </c>
      <c r="S447" s="12">
        <v>16.670000000000002</v>
      </c>
      <c r="T447" s="11">
        <v>2</v>
      </c>
      <c r="U447" s="12">
        <v>16.670000000000002</v>
      </c>
      <c r="V447" s="12">
        <v>49.5</v>
      </c>
      <c r="W447" s="13">
        <v>4</v>
      </c>
      <c r="X447" s="11"/>
      <c r="Y447" s="11">
        <v>5.04</v>
      </c>
      <c r="Z447" s="11">
        <v>0.55000000000000004</v>
      </c>
      <c r="AA447" s="11">
        <v>35074.9</v>
      </c>
      <c r="AB447" s="13">
        <v>35074900000</v>
      </c>
      <c r="AC447" s="5">
        <v>0.5451628307504881</v>
      </c>
      <c r="AD447">
        <v>9.3000000000000007</v>
      </c>
      <c r="AE447">
        <v>3.84</v>
      </c>
      <c r="AF447">
        <v>4.45</v>
      </c>
      <c r="AG447" s="5">
        <v>1033.9792663476874</v>
      </c>
      <c r="AH447" s="7"/>
      <c r="AI447" s="8"/>
      <c r="AJ447">
        <v>7924.97</v>
      </c>
      <c r="AK447">
        <v>7924970000</v>
      </c>
      <c r="AL447">
        <f>IF(AJ447&lt;29957,1,0)</f>
        <v>1</v>
      </c>
      <c r="AM447">
        <f>IF(AND(AJ447&gt;29957,AJ447&lt;96525),1,0)</f>
        <v>0</v>
      </c>
      <c r="AN447">
        <f>IF(AJ447&gt;96525,1,0)</f>
        <v>0</v>
      </c>
      <c r="AO447" s="9">
        <v>12</v>
      </c>
      <c r="AP447" s="5">
        <v>1.0791812460476247</v>
      </c>
      <c r="AQ447">
        <v>34111897</v>
      </c>
      <c r="AS447">
        <f>28996533+5115364</f>
        <v>34111897</v>
      </c>
      <c r="AT447">
        <v>1700000</v>
      </c>
      <c r="AU447">
        <v>35811897</v>
      </c>
      <c r="AW447">
        <v>31270.2</v>
      </c>
      <c r="AX447">
        <v>31270200000</v>
      </c>
      <c r="CG447" s="13"/>
    </row>
    <row r="448" spans="1:85" x14ac:dyDescent="0.3">
      <c r="A448">
        <v>2013</v>
      </c>
      <c r="B448" t="s">
        <v>99</v>
      </c>
      <c r="C448">
        <v>1</v>
      </c>
      <c r="D448">
        <v>5</v>
      </c>
      <c r="E448">
        <v>5</v>
      </c>
      <c r="F448">
        <v>9.6999999999999993</v>
      </c>
      <c r="G448">
        <v>9700000</v>
      </c>
      <c r="H448">
        <v>9.6999999999999993</v>
      </c>
      <c r="I448">
        <v>9700000</v>
      </c>
      <c r="J448">
        <v>0</v>
      </c>
      <c r="L448">
        <v>1</v>
      </c>
      <c r="M448">
        <v>1</v>
      </c>
      <c r="N448">
        <v>0</v>
      </c>
      <c r="O448" s="11">
        <v>8</v>
      </c>
      <c r="P448" s="11">
        <v>3</v>
      </c>
      <c r="Q448" s="12">
        <v>37.5</v>
      </c>
      <c r="R448" s="11">
        <v>1</v>
      </c>
      <c r="S448" s="12">
        <v>12.5</v>
      </c>
      <c r="T448" s="11">
        <v>4</v>
      </c>
      <c r="U448" s="12">
        <v>50</v>
      </c>
      <c r="V448" s="12">
        <v>38.25</v>
      </c>
      <c r="W448" s="13">
        <v>5</v>
      </c>
      <c r="X448" s="11">
        <v>48.07</v>
      </c>
      <c r="Y448" s="11">
        <v>-9.7100000000000009</v>
      </c>
      <c r="Z448" s="11"/>
      <c r="AA448" s="11">
        <v>10078.4</v>
      </c>
      <c r="AB448" s="13">
        <v>10078400000</v>
      </c>
      <c r="AD448">
        <v>-4.9000000000000004</v>
      </c>
      <c r="AE448">
        <v>-3.98</v>
      </c>
      <c r="AF448">
        <v>-4.5199999999999996</v>
      </c>
      <c r="AG448" s="5"/>
      <c r="AH448" s="7"/>
      <c r="AI448" s="8">
        <v>0.57094288723416042</v>
      </c>
      <c r="AJ448">
        <v>15526</v>
      </c>
      <c r="AK448">
        <v>15526000000</v>
      </c>
      <c r="AL448">
        <f>IF(AJ448&lt;29957,1,0)</f>
        <v>1</v>
      </c>
      <c r="AM448">
        <f>IF(AND(AJ448&gt;29957,AJ448&lt;96525),1,0)</f>
        <v>0</v>
      </c>
      <c r="AN448">
        <f>IF(AJ448&gt;96525,1,0)</f>
        <v>0</v>
      </c>
      <c r="AO448" s="9">
        <v>17</v>
      </c>
      <c r="AP448" s="5">
        <v>1.2304489213782739</v>
      </c>
      <c r="AQ448">
        <v>5376000</v>
      </c>
      <c r="AT448">
        <v>760000</v>
      </c>
      <c r="AU448">
        <v>6136000</v>
      </c>
      <c r="AW448">
        <v>8224.1</v>
      </c>
      <c r="AX448">
        <v>8224100000</v>
      </c>
      <c r="CG448" s="13"/>
    </row>
    <row r="449" spans="1:85" x14ac:dyDescent="0.3">
      <c r="A449">
        <v>2013</v>
      </c>
      <c r="B449" t="s">
        <v>100</v>
      </c>
      <c r="C449">
        <v>1</v>
      </c>
      <c r="M449">
        <v>0</v>
      </c>
      <c r="N449">
        <v>0</v>
      </c>
      <c r="O449" s="11"/>
      <c r="P449" s="11"/>
      <c r="Q449" s="12"/>
      <c r="R449" s="11"/>
      <c r="S449" s="12"/>
      <c r="T449" s="11">
        <v>0</v>
      </c>
      <c r="U449" s="12"/>
      <c r="V449" s="12" t="s">
        <v>366</v>
      </c>
      <c r="W449" s="13"/>
      <c r="X449" s="11"/>
      <c r="Y449" s="11"/>
      <c r="Z449" s="11"/>
      <c r="AA449" s="11"/>
      <c r="AB449" s="13"/>
      <c r="AG449" s="5"/>
      <c r="AH449" s="7"/>
      <c r="AI449" s="8"/>
      <c r="AO449" s="9">
        <v>1</v>
      </c>
      <c r="AP449" s="5">
        <v>0</v>
      </c>
      <c r="CG449" s="13"/>
    </row>
    <row r="450" spans="1:85" x14ac:dyDescent="0.3">
      <c r="A450">
        <v>2013</v>
      </c>
      <c r="B450" t="s">
        <v>101</v>
      </c>
      <c r="C450">
        <v>1</v>
      </c>
      <c r="M450">
        <v>0</v>
      </c>
      <c r="N450">
        <v>0</v>
      </c>
      <c r="O450" s="11"/>
      <c r="P450" s="11"/>
      <c r="Q450" s="12"/>
      <c r="R450" s="11"/>
      <c r="S450" s="12"/>
      <c r="T450" s="11">
        <v>0</v>
      </c>
      <c r="U450" s="12"/>
      <c r="V450" s="12" t="s">
        <v>366</v>
      </c>
      <c r="W450" s="13"/>
      <c r="X450" s="11"/>
      <c r="Y450" s="11">
        <v>-34.08</v>
      </c>
      <c r="Z450" s="11"/>
      <c r="AA450" s="11"/>
      <c r="AB450" s="13"/>
      <c r="AG450" s="5">
        <v>-96.49439936789399</v>
      </c>
      <c r="AH450" s="7"/>
      <c r="AI450" s="8"/>
      <c r="AO450" s="9">
        <v>6</v>
      </c>
      <c r="AP450" s="5">
        <v>0.77815125038364352</v>
      </c>
      <c r="CG450" s="13"/>
    </row>
    <row r="451" spans="1:85" x14ac:dyDescent="0.3">
      <c r="A451">
        <v>2013</v>
      </c>
      <c r="B451" t="s">
        <v>102</v>
      </c>
      <c r="C451">
        <v>0</v>
      </c>
      <c r="D451">
        <v>4</v>
      </c>
      <c r="E451">
        <v>4</v>
      </c>
      <c r="L451">
        <v>1</v>
      </c>
      <c r="M451">
        <v>1</v>
      </c>
      <c r="N451">
        <v>0</v>
      </c>
      <c r="O451" s="11">
        <v>8</v>
      </c>
      <c r="P451" s="11">
        <v>3</v>
      </c>
      <c r="Q451" s="12">
        <v>37.5</v>
      </c>
      <c r="R451" s="11">
        <v>2</v>
      </c>
      <c r="S451" s="12">
        <v>25</v>
      </c>
      <c r="T451" s="11">
        <v>3</v>
      </c>
      <c r="U451" s="12">
        <v>37.5</v>
      </c>
      <c r="V451" s="12">
        <v>68.56</v>
      </c>
      <c r="W451" s="13">
        <v>6</v>
      </c>
      <c r="X451" s="11"/>
      <c r="Y451" s="11">
        <v>6.42</v>
      </c>
      <c r="Z451" s="11">
        <v>2.87</v>
      </c>
      <c r="AA451" s="11">
        <v>32615.200000000001</v>
      </c>
      <c r="AB451" s="13">
        <v>32615200000</v>
      </c>
      <c r="AC451" s="5">
        <v>2.8651486095561327</v>
      </c>
      <c r="AD451">
        <v>25.36</v>
      </c>
      <c r="AE451">
        <v>5.92</v>
      </c>
      <c r="AF451">
        <v>25.3</v>
      </c>
      <c r="AG451" s="5">
        <v>-35.259711088486206</v>
      </c>
      <c r="AH451" s="7"/>
      <c r="AI451" s="8"/>
      <c r="AJ451">
        <v>27711.16</v>
      </c>
      <c r="AK451">
        <v>27711160000</v>
      </c>
      <c r="AL451">
        <f>IF(AJ451&lt;29957,1,0)</f>
        <v>1</v>
      </c>
      <c r="AM451">
        <f>IF(AND(AJ451&gt;29957,AJ451&lt;96525),1,0)</f>
        <v>0</v>
      </c>
      <c r="AN451">
        <f>IF(AJ451&gt;96525,1,0)</f>
        <v>0</v>
      </c>
      <c r="AO451" s="9">
        <v>21</v>
      </c>
      <c r="AP451" s="5">
        <v>1.3222192947339191</v>
      </c>
      <c r="AQ451">
        <v>77015000</v>
      </c>
      <c r="AT451">
        <v>520000</v>
      </c>
      <c r="AU451">
        <v>77535000</v>
      </c>
      <c r="AV451">
        <v>68.56</v>
      </c>
      <c r="AW451">
        <v>26408.400000000001</v>
      </c>
      <c r="AX451">
        <v>26408400000</v>
      </c>
      <c r="CG451" s="13"/>
    </row>
    <row r="452" spans="1:85" x14ac:dyDescent="0.3">
      <c r="A452">
        <v>2013</v>
      </c>
      <c r="B452" t="s">
        <v>103</v>
      </c>
      <c r="C452">
        <v>0</v>
      </c>
      <c r="D452">
        <v>3</v>
      </c>
      <c r="E452">
        <v>6</v>
      </c>
      <c r="L452">
        <v>0</v>
      </c>
      <c r="M452">
        <v>1</v>
      </c>
      <c r="N452">
        <v>0</v>
      </c>
      <c r="O452" s="11">
        <v>15</v>
      </c>
      <c r="P452" s="11">
        <v>6</v>
      </c>
      <c r="Q452" s="12">
        <v>40</v>
      </c>
      <c r="R452" s="11">
        <v>3</v>
      </c>
      <c r="S452" s="12">
        <v>20</v>
      </c>
      <c r="T452" s="11">
        <v>6</v>
      </c>
      <c r="U452" s="12">
        <v>40</v>
      </c>
      <c r="V452" s="12">
        <v>73.400000000000006</v>
      </c>
      <c r="W452" s="13">
        <v>17</v>
      </c>
      <c r="X452" s="11"/>
      <c r="Y452" s="11">
        <v>1.72</v>
      </c>
      <c r="Z452" s="11">
        <v>3.87</v>
      </c>
      <c r="AA452" s="11"/>
      <c r="AB452" s="13"/>
      <c r="AC452" s="5">
        <v>3.8729235047265926</v>
      </c>
      <c r="AD452">
        <v>6.47</v>
      </c>
      <c r="AE452">
        <v>1.29</v>
      </c>
      <c r="AF452">
        <v>4.12</v>
      </c>
      <c r="AG452" s="5">
        <v>60.38326201123504</v>
      </c>
      <c r="AH452" s="7">
        <v>0.90430241457448579</v>
      </c>
      <c r="AI452" s="8"/>
      <c r="AJ452">
        <v>44652.68</v>
      </c>
      <c r="AK452">
        <v>44652680000</v>
      </c>
      <c r="AL452">
        <f>IF(AJ452&lt;29957,1,0)</f>
        <v>0</v>
      </c>
      <c r="AM452">
        <f>IF(AND(AJ452&gt;29957,AJ452&lt;96525),1,0)</f>
        <v>1</v>
      </c>
      <c r="AN452">
        <f>IF(AJ452&gt;96525,1,0)</f>
        <v>0</v>
      </c>
      <c r="AO452" s="9">
        <v>56</v>
      </c>
      <c r="AP452" s="5">
        <v>1.7481880270062005</v>
      </c>
      <c r="AQ452">
        <v>26186115</v>
      </c>
      <c r="AT452">
        <v>7030000</v>
      </c>
      <c r="AU452">
        <v>33216115</v>
      </c>
      <c r="AV452">
        <v>6.92</v>
      </c>
      <c r="AW452">
        <v>37107.800000000003</v>
      </c>
      <c r="AX452">
        <v>37107800000</v>
      </c>
      <c r="CG452" s="13"/>
    </row>
    <row r="453" spans="1:85" x14ac:dyDescent="0.3">
      <c r="A453">
        <v>2013</v>
      </c>
      <c r="B453" t="s">
        <v>104</v>
      </c>
      <c r="C453">
        <v>0</v>
      </c>
      <c r="D453">
        <v>5</v>
      </c>
      <c r="E453">
        <v>4</v>
      </c>
      <c r="L453">
        <v>1</v>
      </c>
      <c r="M453">
        <v>0</v>
      </c>
      <c r="N453">
        <v>0</v>
      </c>
      <c r="O453" s="11">
        <v>16</v>
      </c>
      <c r="P453" s="11">
        <v>8</v>
      </c>
      <c r="Q453" s="12">
        <v>50</v>
      </c>
      <c r="R453" s="11">
        <v>3</v>
      </c>
      <c r="S453" s="12">
        <v>18.75</v>
      </c>
      <c r="T453" s="11">
        <v>5</v>
      </c>
      <c r="U453" s="12">
        <v>31.25</v>
      </c>
      <c r="V453" s="12">
        <v>17.600000000000001</v>
      </c>
      <c r="W453" s="13">
        <v>4</v>
      </c>
      <c r="X453" s="11">
        <v>49.57</v>
      </c>
      <c r="Y453" s="11">
        <v>4.33</v>
      </c>
      <c r="Z453" s="11">
        <v>0.35</v>
      </c>
      <c r="AA453" s="11">
        <v>28879.599999999999</v>
      </c>
      <c r="AB453" s="13">
        <v>28879600000</v>
      </c>
      <c r="AC453" s="5">
        <v>0.35169946315243916</v>
      </c>
      <c r="AD453">
        <v>19.95</v>
      </c>
      <c r="AE453">
        <v>3.57</v>
      </c>
      <c r="AF453">
        <v>4.7300000000000004</v>
      </c>
      <c r="AG453" s="5">
        <v>-64.850380543866976</v>
      </c>
      <c r="AH453" s="7"/>
      <c r="AI453" s="8"/>
      <c r="AJ453">
        <v>3725.72</v>
      </c>
      <c r="AK453">
        <v>3725720000</v>
      </c>
      <c r="AL453">
        <f>IF(AJ453&lt;29957,1,0)</f>
        <v>1</v>
      </c>
      <c r="AM453">
        <f>IF(AND(AJ453&gt;29957,AJ453&lt;96525),1,0)</f>
        <v>0</v>
      </c>
      <c r="AN453">
        <f>IF(AJ453&gt;96525,1,0)</f>
        <v>0</v>
      </c>
      <c r="AO453" s="9">
        <v>30</v>
      </c>
      <c r="AP453" s="5">
        <v>1.4771212547196624</v>
      </c>
      <c r="AQ453">
        <v>69251032</v>
      </c>
      <c r="AT453">
        <v>14040000</v>
      </c>
      <c r="AU453">
        <v>83291032</v>
      </c>
      <c r="AV453">
        <v>5.51</v>
      </c>
      <c r="AW453">
        <v>23931.8</v>
      </c>
      <c r="AX453">
        <v>23931800000</v>
      </c>
      <c r="CG453" s="13"/>
    </row>
    <row r="454" spans="1:85" x14ac:dyDescent="0.3">
      <c r="A454">
        <v>2013</v>
      </c>
      <c r="B454" t="s">
        <v>105</v>
      </c>
      <c r="C454">
        <v>0</v>
      </c>
      <c r="D454">
        <v>5</v>
      </c>
      <c r="E454">
        <v>5</v>
      </c>
      <c r="L454">
        <v>1</v>
      </c>
      <c r="M454">
        <v>0</v>
      </c>
      <c r="N454">
        <v>0</v>
      </c>
      <c r="O454" s="11">
        <v>15</v>
      </c>
      <c r="P454" s="11">
        <v>7</v>
      </c>
      <c r="Q454" s="12">
        <v>46.67</v>
      </c>
      <c r="R454" s="11">
        <v>2</v>
      </c>
      <c r="S454" s="12">
        <v>13.33</v>
      </c>
      <c r="T454" s="11">
        <v>6</v>
      </c>
      <c r="U454" s="12">
        <v>40</v>
      </c>
      <c r="V454" s="12">
        <v>71.64</v>
      </c>
      <c r="W454" s="13">
        <v>6</v>
      </c>
      <c r="X454" s="11">
        <v>31.31</v>
      </c>
      <c r="Y454" s="11">
        <v>-8.5500000000000007</v>
      </c>
      <c r="Z454" s="11">
        <v>1.17</v>
      </c>
      <c r="AA454" s="11">
        <v>650600</v>
      </c>
      <c r="AB454" s="13">
        <v>650600000000</v>
      </c>
      <c r="AC454" s="5">
        <v>1.1663066775528945</v>
      </c>
      <c r="AD454">
        <v>-10.050000000000001</v>
      </c>
      <c r="AE454">
        <v>-1.44</v>
      </c>
      <c r="AF454">
        <v>-1.76</v>
      </c>
      <c r="AG454" s="5">
        <v>297.50825698382312</v>
      </c>
      <c r="AH454" s="7"/>
      <c r="AI454" s="8">
        <v>4.946881596893762E-3</v>
      </c>
      <c r="AJ454">
        <v>75318.61</v>
      </c>
      <c r="AK454">
        <v>75318610000</v>
      </c>
      <c r="AL454">
        <f>IF(AJ454&lt;29957,1,0)</f>
        <v>0</v>
      </c>
      <c r="AM454">
        <f>IF(AND(AJ454&gt;29957,AJ454&lt;96525),1,0)</f>
        <v>1</v>
      </c>
      <c r="AN454">
        <f>IF(AJ454&gt;96525,1,0)</f>
        <v>0</v>
      </c>
      <c r="AO454" s="9">
        <v>17</v>
      </c>
      <c r="AP454" s="5">
        <v>1.2304489213782739</v>
      </c>
      <c r="AQ454">
        <v>39368168</v>
      </c>
      <c r="AR454" s="5">
        <v>10.1</v>
      </c>
      <c r="AT454">
        <v>1410000</v>
      </c>
      <c r="AU454">
        <v>40778168</v>
      </c>
      <c r="AW454">
        <v>106106</v>
      </c>
      <c r="AX454">
        <v>106106000000</v>
      </c>
      <c r="CG454" s="13"/>
    </row>
    <row r="455" spans="1:85" x14ac:dyDescent="0.3">
      <c r="A455">
        <v>2013</v>
      </c>
      <c r="B455" t="s">
        <v>106</v>
      </c>
      <c r="C455">
        <v>0</v>
      </c>
      <c r="M455">
        <v>0</v>
      </c>
      <c r="N455">
        <v>0</v>
      </c>
      <c r="O455" s="11"/>
      <c r="P455" s="11"/>
      <c r="Q455" s="12"/>
      <c r="R455" s="11"/>
      <c r="S455" s="12"/>
      <c r="T455" s="11">
        <v>0</v>
      </c>
      <c r="U455" s="12"/>
      <c r="V455" s="12" t="s">
        <v>366</v>
      </c>
      <c r="W455" s="13"/>
      <c r="X455" s="11"/>
      <c r="Y455" s="11">
        <v>0</v>
      </c>
      <c r="Z455" s="11"/>
      <c r="AA455" s="11">
        <v>9571.7000000000007</v>
      </c>
      <c r="AB455" s="13">
        <v>9571700000</v>
      </c>
      <c r="AD455">
        <v>0</v>
      </c>
      <c r="AE455">
        <v>0</v>
      </c>
      <c r="AF455">
        <v>0</v>
      </c>
      <c r="AG455" s="5">
        <v>102.11320754716979</v>
      </c>
      <c r="AH455" s="7"/>
      <c r="AI455" s="8"/>
      <c r="AO455" s="9"/>
      <c r="CG455" s="13"/>
    </row>
    <row r="456" spans="1:85" x14ac:dyDescent="0.3">
      <c r="A456">
        <v>2013</v>
      </c>
      <c r="B456" t="s">
        <v>107</v>
      </c>
      <c r="C456">
        <v>1</v>
      </c>
      <c r="D456">
        <v>5</v>
      </c>
      <c r="E456">
        <v>5</v>
      </c>
      <c r="F456">
        <v>8.3000000000000007</v>
      </c>
      <c r="G456">
        <v>8300000.0000000009</v>
      </c>
      <c r="H456">
        <v>7.9</v>
      </c>
      <c r="I456">
        <v>7900000</v>
      </c>
      <c r="J456">
        <v>0.40000000000000036</v>
      </c>
      <c r="K456">
        <v>400000.00000000035</v>
      </c>
      <c r="L456">
        <v>1</v>
      </c>
      <c r="M456">
        <v>1</v>
      </c>
      <c r="N456">
        <v>0</v>
      </c>
      <c r="O456" s="11">
        <v>10</v>
      </c>
      <c r="P456" s="11">
        <v>5</v>
      </c>
      <c r="Q456" s="12">
        <v>50</v>
      </c>
      <c r="R456" s="11">
        <v>1</v>
      </c>
      <c r="S456" s="12">
        <v>10</v>
      </c>
      <c r="T456" s="11">
        <v>4</v>
      </c>
      <c r="U456" s="12">
        <v>40</v>
      </c>
      <c r="V456" s="12">
        <v>40.68</v>
      </c>
      <c r="W456" s="13">
        <v>8</v>
      </c>
      <c r="X456" s="11">
        <v>36.950000000000003</v>
      </c>
      <c r="Y456" s="11">
        <v>13.63</v>
      </c>
      <c r="Z456" s="11">
        <v>1.82</v>
      </c>
      <c r="AA456" s="11">
        <v>17138.3</v>
      </c>
      <c r="AB456" s="13">
        <v>17138300000</v>
      </c>
      <c r="AC456" s="5">
        <v>1.8248815742866866</v>
      </c>
      <c r="AD456">
        <v>15.64</v>
      </c>
      <c r="AE456">
        <v>8.1999999999999993</v>
      </c>
      <c r="AF456">
        <v>9.92</v>
      </c>
      <c r="AG456" s="5">
        <v>-56.566263415166993</v>
      </c>
      <c r="AH456" s="7"/>
      <c r="AI456" s="8">
        <v>4.4011317195850365E-2</v>
      </c>
      <c r="AJ456">
        <v>15191.36</v>
      </c>
      <c r="AK456">
        <v>15191360000</v>
      </c>
      <c r="AL456">
        <f>IF(AJ456&lt;29957,1,0)</f>
        <v>1</v>
      </c>
      <c r="AM456">
        <f>IF(AND(AJ456&gt;29957,AJ456&lt;96525),1,0)</f>
        <v>0</v>
      </c>
      <c r="AN456">
        <f>IF(AJ456&gt;96525,1,0)</f>
        <v>0</v>
      </c>
      <c r="AO456" s="9">
        <v>19</v>
      </c>
      <c r="AP456" s="5">
        <v>1.2787536009528289</v>
      </c>
      <c r="AQ456">
        <v>10120000</v>
      </c>
      <c r="AT456">
        <v>9320000</v>
      </c>
      <c r="AU456">
        <v>19440000</v>
      </c>
      <c r="AW456">
        <v>10130.700000000001</v>
      </c>
      <c r="AX456">
        <v>10130700000</v>
      </c>
      <c r="CG456" s="13"/>
    </row>
    <row r="457" spans="1:85" x14ac:dyDescent="0.3">
      <c r="A457">
        <v>2013</v>
      </c>
      <c r="B457" t="s">
        <v>108</v>
      </c>
      <c r="C457">
        <v>0</v>
      </c>
      <c r="D457">
        <v>3</v>
      </c>
      <c r="E457">
        <v>5</v>
      </c>
      <c r="F457">
        <v>6.3</v>
      </c>
      <c r="G457">
        <v>6300000</v>
      </c>
      <c r="H457">
        <v>6.3</v>
      </c>
      <c r="I457">
        <v>6300000</v>
      </c>
      <c r="J457">
        <v>0</v>
      </c>
      <c r="L457">
        <v>1</v>
      </c>
      <c r="M457">
        <v>0</v>
      </c>
      <c r="N457">
        <v>0</v>
      </c>
      <c r="O457" s="11">
        <v>7</v>
      </c>
      <c r="P457" s="11">
        <v>3</v>
      </c>
      <c r="Q457" s="12">
        <v>42.86</v>
      </c>
      <c r="R457" s="11">
        <v>2</v>
      </c>
      <c r="S457" s="12">
        <v>28.57</v>
      </c>
      <c r="T457" s="11">
        <v>2</v>
      </c>
      <c r="U457" s="12">
        <v>28.57</v>
      </c>
      <c r="V457" s="12">
        <v>50.32</v>
      </c>
      <c r="W457" s="13">
        <v>10</v>
      </c>
      <c r="X457" s="11">
        <v>99.84</v>
      </c>
      <c r="Y457" s="11">
        <v>-0.35</v>
      </c>
      <c r="Z457" s="11"/>
      <c r="AA457" s="11">
        <v>101604.3</v>
      </c>
      <c r="AB457" s="13">
        <v>101604300000</v>
      </c>
      <c r="AD457">
        <v>-0.68</v>
      </c>
      <c r="AE457">
        <v>-0.08</v>
      </c>
      <c r="AF457">
        <v>-0.1</v>
      </c>
      <c r="AG457" s="5"/>
      <c r="AH457" s="7"/>
      <c r="AI457" s="8">
        <v>3.1984728561347209E-2</v>
      </c>
      <c r="AJ457">
        <v>3486.68</v>
      </c>
      <c r="AK457">
        <v>3486680000</v>
      </c>
      <c r="AL457">
        <f>IF(AJ457&lt;29957,1,0)</f>
        <v>1</v>
      </c>
      <c r="AM457">
        <f>IF(AND(AJ457&gt;29957,AJ457&lt;96525),1,0)</f>
        <v>0</v>
      </c>
      <c r="AN457">
        <f>IF(AJ457&gt;96525,1,0)</f>
        <v>0</v>
      </c>
      <c r="AO457" s="9"/>
      <c r="AQ457">
        <v>58200000</v>
      </c>
      <c r="AT457">
        <v>960000</v>
      </c>
      <c r="AU457">
        <v>59160000</v>
      </c>
      <c r="AW457">
        <v>15924.5</v>
      </c>
      <c r="AX457">
        <v>15924500000</v>
      </c>
      <c r="CG457" s="13"/>
    </row>
    <row r="458" spans="1:85" x14ac:dyDescent="0.3">
      <c r="A458">
        <v>2013</v>
      </c>
      <c r="B458" t="s">
        <v>109</v>
      </c>
      <c r="C458">
        <v>0</v>
      </c>
      <c r="D458">
        <v>6</v>
      </c>
      <c r="E458">
        <v>4</v>
      </c>
      <c r="L458">
        <v>1</v>
      </c>
      <c r="M458">
        <v>1</v>
      </c>
      <c r="N458">
        <v>0</v>
      </c>
      <c r="O458" s="11">
        <v>12</v>
      </c>
      <c r="P458" s="11">
        <v>5</v>
      </c>
      <c r="Q458" s="12">
        <v>41.67</v>
      </c>
      <c r="R458" s="11">
        <v>1</v>
      </c>
      <c r="S458" s="12">
        <v>8.33</v>
      </c>
      <c r="T458" s="11">
        <v>6</v>
      </c>
      <c r="U458" s="12">
        <v>50</v>
      </c>
      <c r="V458" s="12">
        <v>88.76</v>
      </c>
      <c r="W458" s="13">
        <v>4</v>
      </c>
      <c r="X458" s="11">
        <v>1.1299999999999999</v>
      </c>
      <c r="Y458" s="11">
        <v>5.96</v>
      </c>
      <c r="Z458" s="11">
        <v>9.86</v>
      </c>
      <c r="AA458" s="11"/>
      <c r="AB458" s="13"/>
      <c r="AC458" s="5">
        <v>9.8561941198301835</v>
      </c>
      <c r="AD458">
        <v>14.04</v>
      </c>
      <c r="AE458">
        <v>6.89</v>
      </c>
      <c r="AF458">
        <v>14.03</v>
      </c>
      <c r="AG458" s="5">
        <v>-49.898343270049729</v>
      </c>
      <c r="AH458" s="7"/>
      <c r="AI458" s="8"/>
      <c r="AO458" s="9">
        <v>29</v>
      </c>
      <c r="AP458" s="5">
        <v>1.4623979978989561</v>
      </c>
      <c r="AQ458">
        <v>314125</v>
      </c>
      <c r="AT458">
        <v>16854000</v>
      </c>
      <c r="AU458">
        <v>17168125</v>
      </c>
      <c r="AV458">
        <v>41.05</v>
      </c>
      <c r="CG458" s="13"/>
    </row>
    <row r="459" spans="1:85" x14ac:dyDescent="0.3">
      <c r="A459">
        <v>2013</v>
      </c>
      <c r="B459" t="s">
        <v>110</v>
      </c>
      <c r="C459">
        <v>0</v>
      </c>
      <c r="E459">
        <v>5</v>
      </c>
      <c r="M459">
        <v>0</v>
      </c>
      <c r="N459">
        <v>0</v>
      </c>
      <c r="O459" s="11">
        <v>11</v>
      </c>
      <c r="P459" s="11">
        <v>5</v>
      </c>
      <c r="Q459" s="12">
        <v>45.45</v>
      </c>
      <c r="R459" s="11">
        <v>4</v>
      </c>
      <c r="S459" s="12">
        <v>36.36</v>
      </c>
      <c r="T459" s="11">
        <v>2</v>
      </c>
      <c r="U459" s="12">
        <v>18.18</v>
      </c>
      <c r="V459" s="12">
        <v>43.16</v>
      </c>
      <c r="W459" s="13">
        <v>5</v>
      </c>
      <c r="X459" s="11"/>
      <c r="Y459" s="11">
        <v>12.53</v>
      </c>
      <c r="Z459" s="11">
        <v>12.98</v>
      </c>
      <c r="AA459" s="11"/>
      <c r="AB459" s="13"/>
      <c r="AC459" s="5">
        <v>12.977658076467755</v>
      </c>
      <c r="AD459">
        <v>34.81</v>
      </c>
      <c r="AE459">
        <v>13</v>
      </c>
      <c r="AF459">
        <v>34.81</v>
      </c>
      <c r="AG459" s="5">
        <v>34.225065773738329</v>
      </c>
      <c r="AH459" s="7"/>
      <c r="AI459" s="8"/>
      <c r="AO459" s="9">
        <v>55</v>
      </c>
      <c r="AP459" s="5">
        <v>1.7403626894942439</v>
      </c>
      <c r="CG459" s="13"/>
    </row>
    <row r="460" spans="1:85" x14ac:dyDescent="0.3">
      <c r="A460">
        <v>2013</v>
      </c>
      <c r="B460" t="s">
        <v>111</v>
      </c>
      <c r="C460">
        <v>0</v>
      </c>
      <c r="D460">
        <v>6</v>
      </c>
      <c r="E460">
        <v>6</v>
      </c>
      <c r="M460">
        <v>1</v>
      </c>
      <c r="N460">
        <v>0</v>
      </c>
      <c r="O460" s="11">
        <v>17</v>
      </c>
      <c r="P460" s="11">
        <v>8</v>
      </c>
      <c r="Q460" s="12">
        <v>47.06</v>
      </c>
      <c r="R460" s="11">
        <v>6</v>
      </c>
      <c r="S460" s="12">
        <v>35.29</v>
      </c>
      <c r="T460" s="11">
        <v>3</v>
      </c>
      <c r="U460" s="12">
        <v>17.649999999999999</v>
      </c>
      <c r="V460" s="12">
        <v>50.67</v>
      </c>
      <c r="W460" s="13">
        <v>7</v>
      </c>
      <c r="X460" s="11"/>
      <c r="Y460" s="11">
        <v>20.059999999999999</v>
      </c>
      <c r="Z460" s="11">
        <v>9.2899999999999991</v>
      </c>
      <c r="AA460" s="11">
        <v>59038.8</v>
      </c>
      <c r="AB460" s="13">
        <v>59038800000</v>
      </c>
      <c r="AC460" s="5">
        <v>9.2930890045821108</v>
      </c>
      <c r="AD460">
        <v>29.82</v>
      </c>
      <c r="AE460">
        <v>13.14</v>
      </c>
      <c r="AF460">
        <v>29.75</v>
      </c>
      <c r="AG460" s="5">
        <v>-6.2857104104005685</v>
      </c>
      <c r="AH460" s="7">
        <v>8.684010565546188E-2</v>
      </c>
      <c r="AI460" s="8"/>
      <c r="AJ460">
        <v>183640.38</v>
      </c>
      <c r="AK460">
        <v>183640380000</v>
      </c>
      <c r="AL460">
        <f>IF(AJ460&lt;29957,1,0)</f>
        <v>0</v>
      </c>
      <c r="AM460">
        <f>IF(AND(AJ460&gt;29957,AJ460&lt;96525),1,0)</f>
        <v>0</v>
      </c>
      <c r="AN460">
        <f>IF(AJ460&gt;96525,1,0)</f>
        <v>1</v>
      </c>
      <c r="AO460" s="9">
        <v>89</v>
      </c>
      <c r="AP460" s="5">
        <v>1.9493900066449126</v>
      </c>
      <c r="AV460">
        <v>50.67</v>
      </c>
      <c r="AW460">
        <v>26824.799999999999</v>
      </c>
      <c r="AX460">
        <v>26824800000</v>
      </c>
      <c r="CG460" s="13"/>
    </row>
    <row r="461" spans="1:85" x14ac:dyDescent="0.3">
      <c r="A461">
        <v>2013</v>
      </c>
      <c r="B461" t="s">
        <v>112</v>
      </c>
      <c r="C461">
        <v>0</v>
      </c>
      <c r="D461">
        <v>4</v>
      </c>
      <c r="E461">
        <v>4</v>
      </c>
      <c r="F461">
        <v>7</v>
      </c>
      <c r="G461">
        <v>7000000</v>
      </c>
      <c r="H461">
        <v>6.5</v>
      </c>
      <c r="I461">
        <v>6500000</v>
      </c>
      <c r="J461">
        <v>0.5</v>
      </c>
      <c r="K461">
        <v>500000</v>
      </c>
      <c r="L461">
        <v>1</v>
      </c>
      <c r="M461">
        <v>0</v>
      </c>
      <c r="N461">
        <v>0</v>
      </c>
      <c r="O461" s="11">
        <v>14</v>
      </c>
      <c r="P461" s="11">
        <v>7</v>
      </c>
      <c r="Q461" s="12">
        <v>50</v>
      </c>
      <c r="R461" s="11">
        <v>3</v>
      </c>
      <c r="S461" s="12">
        <v>21.43</v>
      </c>
      <c r="T461" s="11">
        <v>4</v>
      </c>
      <c r="U461" s="12">
        <v>28.57</v>
      </c>
      <c r="V461" s="12">
        <v>48.32</v>
      </c>
      <c r="W461" s="13">
        <v>4</v>
      </c>
      <c r="X461" s="11"/>
      <c r="Y461" s="11">
        <v>17.84</v>
      </c>
      <c r="Z461" s="11">
        <v>5.04</v>
      </c>
      <c r="AA461" s="11"/>
      <c r="AB461" s="13"/>
      <c r="AC461" s="5">
        <v>5.0413854809978567</v>
      </c>
      <c r="AD461">
        <v>16.399999999999999</v>
      </c>
      <c r="AE461">
        <v>10.85</v>
      </c>
      <c r="AF461">
        <v>13.36</v>
      </c>
      <c r="AG461" s="5">
        <v>-39.473909766658288</v>
      </c>
      <c r="AH461" s="7">
        <v>4.5383740178819947</v>
      </c>
      <c r="AI461" s="8"/>
      <c r="AJ461">
        <v>143098.6</v>
      </c>
      <c r="AK461">
        <v>143098600000</v>
      </c>
      <c r="AL461">
        <f>IF(AJ461&lt;29957,1,0)</f>
        <v>0</v>
      </c>
      <c r="AM461">
        <f>IF(AND(AJ461&gt;29957,AJ461&lt;96525),1,0)</f>
        <v>0</v>
      </c>
      <c r="AN461">
        <f>IF(AJ461&gt;96525,1,0)</f>
        <v>1</v>
      </c>
      <c r="AO461" s="9">
        <v>36</v>
      </c>
      <c r="AP461" s="5">
        <v>1.556302500767287</v>
      </c>
      <c r="AQ461">
        <v>99566784</v>
      </c>
      <c r="AT461">
        <v>860000</v>
      </c>
      <c r="AU461">
        <v>100426784</v>
      </c>
      <c r="AW461">
        <v>24387.1</v>
      </c>
      <c r="AX461">
        <v>24387100000</v>
      </c>
      <c r="CG461" s="13"/>
    </row>
    <row r="462" spans="1:85" x14ac:dyDescent="0.3">
      <c r="A462">
        <v>2013</v>
      </c>
      <c r="B462" t="s">
        <v>113</v>
      </c>
      <c r="C462">
        <v>0</v>
      </c>
      <c r="D462">
        <v>3</v>
      </c>
      <c r="E462">
        <v>4</v>
      </c>
      <c r="F462">
        <v>12.8</v>
      </c>
      <c r="G462">
        <v>12800000</v>
      </c>
      <c r="H462">
        <v>11.2</v>
      </c>
      <c r="I462">
        <v>11200000</v>
      </c>
      <c r="J462">
        <v>1.6000000000000014</v>
      </c>
      <c r="K462">
        <v>1600000.0000000014</v>
      </c>
      <c r="L462">
        <v>1</v>
      </c>
      <c r="M462">
        <v>0</v>
      </c>
      <c r="N462">
        <v>0</v>
      </c>
      <c r="O462" s="11">
        <v>10</v>
      </c>
      <c r="P462" s="11">
        <v>5</v>
      </c>
      <c r="Q462" s="12">
        <v>50</v>
      </c>
      <c r="R462" s="11">
        <v>3</v>
      </c>
      <c r="S462" s="12">
        <v>30</v>
      </c>
      <c r="T462" s="11">
        <v>2</v>
      </c>
      <c r="U462" s="12">
        <v>20</v>
      </c>
      <c r="V462" s="12">
        <v>71.05</v>
      </c>
      <c r="W462" s="13">
        <v>5</v>
      </c>
      <c r="X462" s="11"/>
      <c r="Y462" s="11">
        <v>4.46</v>
      </c>
      <c r="Z462" s="11">
        <v>2.75</v>
      </c>
      <c r="AA462" s="11">
        <v>18523.400000000001</v>
      </c>
      <c r="AB462" s="13">
        <v>18523400000</v>
      </c>
      <c r="AC462" s="5">
        <v>2.7521539389463152</v>
      </c>
      <c r="AD462">
        <v>16.37</v>
      </c>
      <c r="AE462">
        <v>9.24</v>
      </c>
      <c r="AF462">
        <v>12.43</v>
      </c>
      <c r="AG462" s="5">
        <v>65.403880712449663</v>
      </c>
      <c r="AH462" s="7">
        <v>0.28853083071574354</v>
      </c>
      <c r="AI462" s="8">
        <v>7.8833004186310047</v>
      </c>
      <c r="AJ462">
        <v>36298.519999999997</v>
      </c>
      <c r="AK462">
        <v>36298520000</v>
      </c>
      <c r="AL462">
        <f>IF(AJ462&lt;29957,1,0)</f>
        <v>0</v>
      </c>
      <c r="AM462">
        <f>IF(AND(AJ462&gt;29957,AJ462&lt;96525),1,0)</f>
        <v>1</v>
      </c>
      <c r="AN462">
        <f>IF(AJ462&gt;96525,1,0)</f>
        <v>0</v>
      </c>
      <c r="AO462" s="9">
        <v>77</v>
      </c>
      <c r="AP462" s="5">
        <v>1.8864907251724818</v>
      </c>
      <c r="AQ462">
        <v>57670578</v>
      </c>
      <c r="AR462" s="5">
        <v>16</v>
      </c>
      <c r="AT462">
        <v>11700000</v>
      </c>
      <c r="AU462">
        <v>69370578</v>
      </c>
      <c r="AV462">
        <v>25.1</v>
      </c>
      <c r="AW462">
        <v>41928.300000000003</v>
      </c>
      <c r="AX462">
        <v>41928300000</v>
      </c>
      <c r="CG462" s="13"/>
    </row>
    <row r="463" spans="1:85" x14ac:dyDescent="0.3">
      <c r="A463">
        <v>2013</v>
      </c>
      <c r="B463" t="s">
        <v>114</v>
      </c>
      <c r="C463">
        <v>0</v>
      </c>
      <c r="M463">
        <v>0</v>
      </c>
      <c r="N463">
        <v>0</v>
      </c>
      <c r="O463" s="11"/>
      <c r="P463" s="11"/>
      <c r="Q463" s="12"/>
      <c r="R463" s="11"/>
      <c r="S463" s="12"/>
      <c r="T463" s="11">
        <v>0</v>
      </c>
      <c r="U463" s="12"/>
      <c r="V463" s="12" t="s">
        <v>366</v>
      </c>
      <c r="W463" s="13"/>
      <c r="X463" s="11"/>
      <c r="Y463" s="11">
        <v>3.32</v>
      </c>
      <c r="Z463" s="11"/>
      <c r="AA463" s="11"/>
      <c r="AB463" s="13"/>
      <c r="AD463">
        <v>31.67</v>
      </c>
      <c r="AE463">
        <v>8.32</v>
      </c>
      <c r="AF463">
        <v>21.48</v>
      </c>
      <c r="AG463" s="5">
        <v>-42.787384616001653</v>
      </c>
      <c r="AH463" s="7"/>
      <c r="AI463" s="8"/>
      <c r="AO463" s="9">
        <v>22</v>
      </c>
      <c r="AP463" s="5">
        <v>1.3424226808222062</v>
      </c>
      <c r="CG463" s="13"/>
    </row>
    <row r="464" spans="1:85" x14ac:dyDescent="0.3">
      <c r="A464">
        <v>2013</v>
      </c>
      <c r="B464" t="s">
        <v>115</v>
      </c>
      <c r="C464">
        <v>0</v>
      </c>
      <c r="D464">
        <v>7</v>
      </c>
      <c r="E464">
        <v>4</v>
      </c>
      <c r="L464">
        <v>1</v>
      </c>
      <c r="M464">
        <v>0</v>
      </c>
      <c r="N464">
        <v>0</v>
      </c>
      <c r="O464" s="11">
        <v>13</v>
      </c>
      <c r="P464" s="11">
        <v>6</v>
      </c>
      <c r="Q464" s="12">
        <v>46.15</v>
      </c>
      <c r="R464" s="11">
        <v>2</v>
      </c>
      <c r="S464" s="12">
        <v>15.38</v>
      </c>
      <c r="T464" s="11">
        <v>5</v>
      </c>
      <c r="U464" s="12">
        <v>38.46</v>
      </c>
      <c r="V464" s="12">
        <v>63.51</v>
      </c>
      <c r="W464" s="13">
        <v>4</v>
      </c>
      <c r="X464" s="11"/>
      <c r="Y464" s="11">
        <v>10.55</v>
      </c>
      <c r="Z464" s="11">
        <v>9.18</v>
      </c>
      <c r="AA464" s="11">
        <v>83535.600000000006</v>
      </c>
      <c r="AB464" s="13">
        <v>83535600000</v>
      </c>
      <c r="AC464" s="5">
        <v>9.1788580333308758</v>
      </c>
      <c r="AD464">
        <v>21.96</v>
      </c>
      <c r="AE464">
        <v>9.8000000000000007</v>
      </c>
      <c r="AF464">
        <v>13.11</v>
      </c>
      <c r="AG464" s="5">
        <v>16.884576566657497</v>
      </c>
      <c r="AH464" s="7">
        <v>0.13435158753760712</v>
      </c>
      <c r="AI464" s="8">
        <v>7.5664096878061597</v>
      </c>
      <c r="AJ464">
        <v>245766.44</v>
      </c>
      <c r="AK464">
        <v>245766440000</v>
      </c>
      <c r="AL464">
        <f t="shared" ref="AL464:AL474" si="90">IF(AJ464&lt;29957,1,0)</f>
        <v>0</v>
      </c>
      <c r="AM464">
        <f t="shared" ref="AM464:AM474" si="91">IF(AND(AJ464&gt;29957,AJ464&lt;96525),1,0)</f>
        <v>0</v>
      </c>
      <c r="AN464">
        <f t="shared" ref="AN464:AN474" si="92">IF(AJ464&gt;96525,1,0)</f>
        <v>1</v>
      </c>
      <c r="AO464" s="9">
        <v>13</v>
      </c>
      <c r="AP464" s="5">
        <v>1.1139433523068367</v>
      </c>
      <c r="AQ464">
        <v>123793000</v>
      </c>
      <c r="AR464" s="5">
        <v>28.1</v>
      </c>
      <c r="AT464">
        <v>13530000</v>
      </c>
      <c r="AU464">
        <v>137323000</v>
      </c>
      <c r="AW464">
        <v>78229.399999999994</v>
      </c>
      <c r="AX464">
        <v>78229400000</v>
      </c>
      <c r="CG464" s="13"/>
    </row>
    <row r="465" spans="1:85" x14ac:dyDescent="0.3">
      <c r="A465">
        <v>2013</v>
      </c>
      <c r="B465" t="s">
        <v>116</v>
      </c>
      <c r="C465">
        <v>0</v>
      </c>
      <c r="D465">
        <v>5</v>
      </c>
      <c r="E465">
        <v>4</v>
      </c>
      <c r="L465">
        <v>1</v>
      </c>
      <c r="M465">
        <v>0</v>
      </c>
      <c r="N465">
        <v>0</v>
      </c>
      <c r="O465" s="11">
        <v>14</v>
      </c>
      <c r="P465" s="11">
        <v>7</v>
      </c>
      <c r="Q465" s="12">
        <v>50</v>
      </c>
      <c r="R465" s="11">
        <v>3</v>
      </c>
      <c r="S465" s="12">
        <v>21.43</v>
      </c>
      <c r="T465" s="11">
        <v>4</v>
      </c>
      <c r="U465" s="12">
        <v>28.57</v>
      </c>
      <c r="V465" s="12">
        <v>74.98</v>
      </c>
      <c r="W465" s="13">
        <v>4</v>
      </c>
      <c r="X465" s="11"/>
      <c r="Y465" s="11">
        <v>3.94</v>
      </c>
      <c r="Z465" s="11">
        <v>5.85</v>
      </c>
      <c r="AA465" s="11">
        <v>94472.9</v>
      </c>
      <c r="AB465" s="13">
        <v>94472900000</v>
      </c>
      <c r="AC465" s="5">
        <v>5.8480813555060527</v>
      </c>
      <c r="AD465">
        <v>8.41</v>
      </c>
      <c r="AE465">
        <v>3.23</v>
      </c>
      <c r="AF465">
        <v>4.58</v>
      </c>
      <c r="AG465" s="5">
        <v>816.86513862736183</v>
      </c>
      <c r="AH465" s="7">
        <v>4.0932988873025586E-2</v>
      </c>
      <c r="AI465" s="8">
        <v>0.15749994334534412</v>
      </c>
      <c r="AJ465">
        <v>103927.76</v>
      </c>
      <c r="AK465">
        <v>103927760000</v>
      </c>
      <c r="AL465">
        <f t="shared" si="90"/>
        <v>0</v>
      </c>
      <c r="AM465">
        <f t="shared" si="91"/>
        <v>0</v>
      </c>
      <c r="AN465">
        <f t="shared" si="92"/>
        <v>1</v>
      </c>
      <c r="AO465" s="9">
        <v>25</v>
      </c>
      <c r="AP465" s="5">
        <v>1.3979400086720375</v>
      </c>
      <c r="AQ465">
        <v>97583555</v>
      </c>
      <c r="AR465" s="5">
        <v>100</v>
      </c>
      <c r="AT465">
        <v>770000</v>
      </c>
      <c r="AU465">
        <v>98353555</v>
      </c>
      <c r="AW465">
        <v>79974.7</v>
      </c>
      <c r="AX465">
        <v>79974700000</v>
      </c>
      <c r="CG465" s="13"/>
    </row>
    <row r="466" spans="1:85" x14ac:dyDescent="0.3">
      <c r="A466">
        <v>2013</v>
      </c>
      <c r="B466" t="s">
        <v>117</v>
      </c>
      <c r="C466">
        <v>0</v>
      </c>
      <c r="D466">
        <v>7</v>
      </c>
      <c r="E466">
        <v>4</v>
      </c>
      <c r="L466">
        <v>1</v>
      </c>
      <c r="M466">
        <v>0</v>
      </c>
      <c r="N466">
        <v>1</v>
      </c>
      <c r="O466" s="11">
        <v>16</v>
      </c>
      <c r="P466" s="11">
        <v>7</v>
      </c>
      <c r="Q466" s="12">
        <v>43.75</v>
      </c>
      <c r="R466" s="11">
        <v>4</v>
      </c>
      <c r="S466" s="12">
        <v>25</v>
      </c>
      <c r="T466" s="11">
        <v>5</v>
      </c>
      <c r="U466" s="12">
        <v>31.25</v>
      </c>
      <c r="V466" s="12">
        <v>74.989999999999995</v>
      </c>
      <c r="W466" s="13">
        <v>4</v>
      </c>
      <c r="X466" s="11"/>
      <c r="Y466" s="11">
        <v>18.72</v>
      </c>
      <c r="Z466" s="11">
        <v>2.77</v>
      </c>
      <c r="AA466" s="11">
        <v>49729</v>
      </c>
      <c r="AB466" s="13">
        <v>49729000000</v>
      </c>
      <c r="AC466" s="5">
        <v>2.7714734910264753</v>
      </c>
      <c r="AD466">
        <v>13.04</v>
      </c>
      <c r="AE466">
        <v>4</v>
      </c>
      <c r="AF466">
        <v>5.8</v>
      </c>
      <c r="AG466" s="5">
        <v>53.495513939904846</v>
      </c>
      <c r="AH466" s="7"/>
      <c r="AI466" s="8">
        <v>1.6123337648581852</v>
      </c>
      <c r="AJ466">
        <v>49902.68</v>
      </c>
      <c r="AK466">
        <v>49902680000</v>
      </c>
      <c r="AL466">
        <f t="shared" si="90"/>
        <v>0</v>
      </c>
      <c r="AM466">
        <f t="shared" si="91"/>
        <v>1</v>
      </c>
      <c r="AN466">
        <f t="shared" si="92"/>
        <v>0</v>
      </c>
      <c r="AO466" s="9">
        <v>28</v>
      </c>
      <c r="AP466" s="5">
        <v>1.447158031342219</v>
      </c>
      <c r="AQ466">
        <v>67809114</v>
      </c>
      <c r="AR466" s="5">
        <v>20.5</v>
      </c>
      <c r="AS466">
        <v>24081800</v>
      </c>
      <c r="AT466">
        <v>8070000</v>
      </c>
      <c r="AU466">
        <v>75879114</v>
      </c>
      <c r="AW466">
        <v>11710.7</v>
      </c>
      <c r="AX466">
        <v>11710700000</v>
      </c>
      <c r="CG466" s="13"/>
    </row>
    <row r="467" spans="1:85" x14ac:dyDescent="0.3">
      <c r="A467">
        <v>2013</v>
      </c>
      <c r="B467" t="s">
        <v>118</v>
      </c>
      <c r="C467">
        <v>0</v>
      </c>
      <c r="D467">
        <v>4</v>
      </c>
      <c r="E467">
        <v>4</v>
      </c>
      <c r="L467">
        <v>1</v>
      </c>
      <c r="M467">
        <v>0</v>
      </c>
      <c r="N467">
        <v>0</v>
      </c>
      <c r="O467" s="11">
        <v>11</v>
      </c>
      <c r="P467" s="11">
        <v>5</v>
      </c>
      <c r="Q467" s="12">
        <v>45.45</v>
      </c>
      <c r="R467" s="11">
        <v>2</v>
      </c>
      <c r="S467" s="12">
        <v>18.18</v>
      </c>
      <c r="T467" s="11">
        <v>4</v>
      </c>
      <c r="U467" s="12">
        <v>36.36</v>
      </c>
      <c r="V467" s="12">
        <v>44.43</v>
      </c>
      <c r="W467" s="13">
        <v>7</v>
      </c>
      <c r="X467" s="11">
        <v>11.19</v>
      </c>
      <c r="Y467" s="11">
        <v>4.2300000000000004</v>
      </c>
      <c r="Z467" s="11">
        <v>0.72</v>
      </c>
      <c r="AA467" s="11">
        <v>6840.1</v>
      </c>
      <c r="AB467" s="13">
        <v>6840100000</v>
      </c>
      <c r="AC467" s="5">
        <v>0.72338478729032663</v>
      </c>
      <c r="AD467">
        <v>12.96</v>
      </c>
      <c r="AE467">
        <v>5.32</v>
      </c>
      <c r="AF467">
        <v>6.74</v>
      </c>
      <c r="AG467" s="5">
        <v>-60.442923111048373</v>
      </c>
      <c r="AH467" s="7">
        <v>0.6958339174430016</v>
      </c>
      <c r="AI467" s="8">
        <v>5.0976843768718062E-3</v>
      </c>
      <c r="AJ467">
        <v>3167.07</v>
      </c>
      <c r="AK467">
        <v>3167070000</v>
      </c>
      <c r="AL467">
        <f t="shared" si="90"/>
        <v>1</v>
      </c>
      <c r="AM467">
        <f t="shared" si="91"/>
        <v>0</v>
      </c>
      <c r="AN467">
        <f t="shared" si="92"/>
        <v>0</v>
      </c>
      <c r="AO467" s="9">
        <v>22</v>
      </c>
      <c r="AP467" s="5">
        <v>1.3424226808222062</v>
      </c>
      <c r="AQ467">
        <v>41681000</v>
      </c>
      <c r="AT467">
        <v>975000</v>
      </c>
      <c r="AU467">
        <v>42656000</v>
      </c>
      <c r="AV467">
        <v>0.72</v>
      </c>
      <c r="AW467">
        <v>11182</v>
      </c>
      <c r="AX467">
        <v>11182000000</v>
      </c>
      <c r="CG467" s="13"/>
    </row>
    <row r="468" spans="1:85" x14ac:dyDescent="0.3">
      <c r="A468">
        <v>2013</v>
      </c>
      <c r="B468" t="s">
        <v>119</v>
      </c>
      <c r="C468">
        <v>0</v>
      </c>
      <c r="D468">
        <v>5</v>
      </c>
      <c r="E468">
        <v>4</v>
      </c>
      <c r="L468">
        <v>0</v>
      </c>
      <c r="M468">
        <v>1</v>
      </c>
      <c r="N468">
        <v>0</v>
      </c>
      <c r="O468" s="11">
        <v>12</v>
      </c>
      <c r="P468" s="11">
        <v>7</v>
      </c>
      <c r="Q468" s="12">
        <v>58.33</v>
      </c>
      <c r="R468" s="11">
        <v>1</v>
      </c>
      <c r="S468" s="12">
        <v>8.33</v>
      </c>
      <c r="T468" s="11">
        <v>4</v>
      </c>
      <c r="U468" s="12">
        <v>33.33</v>
      </c>
      <c r="V468" s="12">
        <v>62.7</v>
      </c>
      <c r="W468" s="13">
        <v>4</v>
      </c>
      <c r="X468" s="11"/>
      <c r="Y468" s="11">
        <v>6.28</v>
      </c>
      <c r="Z468" s="11">
        <v>0.92</v>
      </c>
      <c r="AA468" s="11">
        <v>29586</v>
      </c>
      <c r="AB468" s="13">
        <v>29586000000</v>
      </c>
      <c r="AC468" s="5">
        <v>0.91805945489671703</v>
      </c>
      <c r="AD468">
        <v>7.66</v>
      </c>
      <c r="AE468">
        <v>4.54</v>
      </c>
      <c r="AF468">
        <v>5.48</v>
      </c>
      <c r="AG468" s="5">
        <v>-92.781986802670332</v>
      </c>
      <c r="AH468" s="7">
        <v>1.0395319136297484E-2</v>
      </c>
      <c r="AI468" s="8"/>
      <c r="AJ468">
        <v>16255.25</v>
      </c>
      <c r="AK468">
        <v>16255250000</v>
      </c>
      <c r="AL468">
        <f t="shared" si="90"/>
        <v>1</v>
      </c>
      <c r="AM468">
        <f t="shared" si="91"/>
        <v>0</v>
      </c>
      <c r="AN468">
        <f t="shared" si="92"/>
        <v>0</v>
      </c>
      <c r="AO468" s="9">
        <v>39</v>
      </c>
      <c r="AP468" s="5">
        <v>1.5910646070264991</v>
      </c>
      <c r="AQ468">
        <v>14776747</v>
      </c>
      <c r="AR468" s="5">
        <v>13.6</v>
      </c>
      <c r="AT468">
        <v>23440000</v>
      </c>
      <c r="AU468">
        <v>38216747</v>
      </c>
      <c r="AV468">
        <v>4.91</v>
      </c>
      <c r="AW468">
        <v>20860.900000000001</v>
      </c>
      <c r="AX468">
        <v>20860900000</v>
      </c>
      <c r="CG468" s="13"/>
    </row>
    <row r="469" spans="1:85" x14ac:dyDescent="0.3">
      <c r="A469">
        <v>2013</v>
      </c>
      <c r="B469" t="s">
        <v>120</v>
      </c>
      <c r="C469">
        <v>0</v>
      </c>
      <c r="D469">
        <v>3</v>
      </c>
      <c r="E469">
        <v>7</v>
      </c>
      <c r="L469">
        <v>1</v>
      </c>
      <c r="M469">
        <v>1</v>
      </c>
      <c r="N469">
        <v>0</v>
      </c>
      <c r="O469" s="11">
        <v>13</v>
      </c>
      <c r="P469" s="11">
        <v>6</v>
      </c>
      <c r="Q469" s="12">
        <v>46.15</v>
      </c>
      <c r="R469" s="11">
        <v>2</v>
      </c>
      <c r="S469" s="12">
        <v>15.38</v>
      </c>
      <c r="T469" s="11">
        <v>5</v>
      </c>
      <c r="U469" s="12">
        <v>38.46</v>
      </c>
      <c r="V469" s="12">
        <v>25.53</v>
      </c>
      <c r="W469" s="13">
        <v>6</v>
      </c>
      <c r="X469" s="11"/>
      <c r="Y469" s="11">
        <v>11.47</v>
      </c>
      <c r="Z469" s="11">
        <v>2.59</v>
      </c>
      <c r="AA469" s="11">
        <v>443772</v>
      </c>
      <c r="AB469" s="13">
        <v>443772000000</v>
      </c>
      <c r="AC469" s="5">
        <v>2.5940747405299507</v>
      </c>
      <c r="AD469">
        <v>15.24</v>
      </c>
      <c r="AE469">
        <v>9.0500000000000007</v>
      </c>
      <c r="AF469">
        <v>11.33</v>
      </c>
      <c r="AG469" s="5">
        <v>954.2803393007589</v>
      </c>
      <c r="AH469" s="7">
        <v>6.48926559293177E-2</v>
      </c>
      <c r="AI469" s="8">
        <v>2.2689964264108617E-2</v>
      </c>
      <c r="AJ469">
        <v>290817.53000000003</v>
      </c>
      <c r="AK469">
        <v>290817530000</v>
      </c>
      <c r="AL469">
        <f t="shared" si="90"/>
        <v>0</v>
      </c>
      <c r="AM469">
        <f t="shared" si="91"/>
        <v>0</v>
      </c>
      <c r="AN469">
        <f t="shared" si="92"/>
        <v>1</v>
      </c>
      <c r="AO469" s="9">
        <v>66</v>
      </c>
      <c r="AP469" s="5">
        <v>1.8195439355418683</v>
      </c>
      <c r="AQ469">
        <v>101629000</v>
      </c>
      <c r="AT469">
        <v>110760000</v>
      </c>
      <c r="AU469">
        <v>212389000</v>
      </c>
      <c r="AW469">
        <v>326449.5</v>
      </c>
      <c r="AX469">
        <v>326449500000</v>
      </c>
      <c r="CG469" s="13"/>
    </row>
    <row r="470" spans="1:85" x14ac:dyDescent="0.3">
      <c r="A470">
        <v>2013</v>
      </c>
      <c r="B470" t="s">
        <v>121</v>
      </c>
      <c r="C470">
        <v>1</v>
      </c>
      <c r="D470">
        <v>3</v>
      </c>
      <c r="E470">
        <v>4</v>
      </c>
      <c r="L470">
        <v>1</v>
      </c>
      <c r="M470">
        <v>0</v>
      </c>
      <c r="N470">
        <v>0</v>
      </c>
      <c r="O470" s="11">
        <v>11</v>
      </c>
      <c r="P470" s="11">
        <v>6</v>
      </c>
      <c r="Q470" s="12">
        <v>54.55</v>
      </c>
      <c r="R470" s="11">
        <v>3</v>
      </c>
      <c r="S470" s="12">
        <v>27.27</v>
      </c>
      <c r="T470" s="11">
        <v>2</v>
      </c>
      <c r="U470" s="12">
        <v>18.18</v>
      </c>
      <c r="V470" s="12">
        <v>29.86</v>
      </c>
      <c r="W470" s="13">
        <v>7</v>
      </c>
      <c r="X470" s="11">
        <v>0.02</v>
      </c>
      <c r="Y470" s="11">
        <v>13.28</v>
      </c>
      <c r="Z470" s="11">
        <v>0.67</v>
      </c>
      <c r="AA470" s="11">
        <v>147777.1</v>
      </c>
      <c r="AB470" s="13">
        <v>147777100000</v>
      </c>
      <c r="AC470" s="5">
        <v>0.66543274810144482</v>
      </c>
      <c r="AD470">
        <v>7.04</v>
      </c>
      <c r="AE470">
        <v>3.05</v>
      </c>
      <c r="AF470">
        <v>3.41</v>
      </c>
      <c r="AG470" s="5">
        <v>53.182156285344561</v>
      </c>
      <c r="AH470" s="7"/>
      <c r="AI470" s="8"/>
      <c r="AJ470">
        <v>40281.58</v>
      </c>
      <c r="AK470">
        <v>40281580000</v>
      </c>
      <c r="AL470">
        <f t="shared" si="90"/>
        <v>0</v>
      </c>
      <c r="AM470">
        <f t="shared" si="91"/>
        <v>1</v>
      </c>
      <c r="AN470">
        <f t="shared" si="92"/>
        <v>0</v>
      </c>
      <c r="AO470" s="9">
        <v>65</v>
      </c>
      <c r="AP470" s="5">
        <v>1.8129133566428552</v>
      </c>
      <c r="AQ470">
        <v>96500900</v>
      </c>
      <c r="AR470" s="5">
        <v>49.3</v>
      </c>
      <c r="AT470">
        <v>4325000</v>
      </c>
      <c r="AU470">
        <v>100825900</v>
      </c>
      <c r="AW470">
        <v>30918.6</v>
      </c>
      <c r="AX470">
        <v>30918600000</v>
      </c>
      <c r="CG470" s="13"/>
    </row>
    <row r="471" spans="1:85" x14ac:dyDescent="0.3">
      <c r="A471">
        <v>2013</v>
      </c>
      <c r="B471" t="s">
        <v>122</v>
      </c>
      <c r="C471">
        <v>0</v>
      </c>
      <c r="D471">
        <v>3</v>
      </c>
      <c r="E471">
        <v>4</v>
      </c>
      <c r="L471">
        <v>1</v>
      </c>
      <c r="M471">
        <v>0</v>
      </c>
      <c r="N471">
        <v>1</v>
      </c>
      <c r="O471" s="11">
        <v>9</v>
      </c>
      <c r="P471" s="11">
        <v>5</v>
      </c>
      <c r="Q471" s="12">
        <v>55.56</v>
      </c>
      <c r="R471" s="11">
        <v>2</v>
      </c>
      <c r="S471" s="12">
        <v>22.22</v>
      </c>
      <c r="T471" s="11">
        <v>2</v>
      </c>
      <c r="U471" s="12">
        <v>22.22</v>
      </c>
      <c r="V471" s="12">
        <v>51.56</v>
      </c>
      <c r="W471" s="13">
        <v>5</v>
      </c>
      <c r="X471" s="11"/>
      <c r="Y471" s="11">
        <v>6.66</v>
      </c>
      <c r="Z471" s="11">
        <v>2.1</v>
      </c>
      <c r="AA471" s="11">
        <v>14448.5</v>
      </c>
      <c r="AB471" s="13">
        <v>14448500000</v>
      </c>
      <c r="AC471" s="5">
        <v>2.0967207019073766</v>
      </c>
      <c r="AD471">
        <v>21.04</v>
      </c>
      <c r="AE471">
        <v>10.49</v>
      </c>
      <c r="AF471">
        <v>20.3</v>
      </c>
      <c r="AG471" s="5">
        <v>22.577658148857502</v>
      </c>
      <c r="AH471" s="7">
        <v>0.80843816128411705</v>
      </c>
      <c r="AI471" s="8">
        <v>0.23694792306934365</v>
      </c>
      <c r="AJ471">
        <v>19890.64</v>
      </c>
      <c r="AK471">
        <v>19890640000</v>
      </c>
      <c r="AL471">
        <f t="shared" si="90"/>
        <v>1</v>
      </c>
      <c r="AM471">
        <f t="shared" si="91"/>
        <v>0</v>
      </c>
      <c r="AN471">
        <f t="shared" si="92"/>
        <v>0</v>
      </c>
      <c r="AO471" s="9">
        <v>91</v>
      </c>
      <c r="AP471" s="5">
        <v>1.9590413923210932</v>
      </c>
      <c r="AQ471">
        <v>19040000</v>
      </c>
      <c r="AS471">
        <v>19040000</v>
      </c>
      <c r="AT471">
        <v>22334000</v>
      </c>
      <c r="AU471">
        <v>41374000</v>
      </c>
      <c r="AW471">
        <v>19344.8</v>
      </c>
      <c r="AX471">
        <v>19344800000</v>
      </c>
      <c r="CG471" s="13"/>
    </row>
    <row r="472" spans="1:85" x14ac:dyDescent="0.3">
      <c r="A472">
        <v>2013</v>
      </c>
      <c r="B472" t="s">
        <v>123</v>
      </c>
      <c r="C472">
        <v>0</v>
      </c>
      <c r="D472">
        <v>7</v>
      </c>
      <c r="E472">
        <v>4</v>
      </c>
      <c r="L472">
        <v>0</v>
      </c>
      <c r="M472">
        <v>0</v>
      </c>
      <c r="N472">
        <v>1</v>
      </c>
      <c r="O472" s="11">
        <v>11</v>
      </c>
      <c r="P472" s="11">
        <v>5</v>
      </c>
      <c r="Q472" s="12">
        <v>45.45</v>
      </c>
      <c r="R472" s="11">
        <v>4</v>
      </c>
      <c r="S472" s="12">
        <v>36.36</v>
      </c>
      <c r="T472" s="11">
        <v>2</v>
      </c>
      <c r="U472" s="12">
        <v>18.18</v>
      </c>
      <c r="V472" s="12">
        <v>55</v>
      </c>
      <c r="W472" s="13">
        <v>6</v>
      </c>
      <c r="X472" s="11"/>
      <c r="Y472" s="11">
        <v>4.82</v>
      </c>
      <c r="Z472" s="11">
        <v>1.91</v>
      </c>
      <c r="AA472" s="11">
        <v>15817.1</v>
      </c>
      <c r="AB472" s="13">
        <v>15817100000</v>
      </c>
      <c r="AC472" s="5">
        <v>1.9109756033485199</v>
      </c>
      <c r="AD472">
        <v>24.06</v>
      </c>
      <c r="AE472">
        <v>6.89</v>
      </c>
      <c r="AF472">
        <v>9.0299999999999994</v>
      </c>
      <c r="AG472" s="5">
        <v>113.71622315832735</v>
      </c>
      <c r="AH472" s="7">
        <v>4.8074611797509735E-4</v>
      </c>
      <c r="AI472" s="8">
        <v>3.0137974135858854</v>
      </c>
      <c r="AJ472">
        <v>7482.28</v>
      </c>
      <c r="AK472">
        <v>7482280000</v>
      </c>
      <c r="AL472">
        <f t="shared" si="90"/>
        <v>1</v>
      </c>
      <c r="AM472">
        <f t="shared" si="91"/>
        <v>0</v>
      </c>
      <c r="AN472">
        <f t="shared" si="92"/>
        <v>0</v>
      </c>
      <c r="AO472" s="9">
        <v>23</v>
      </c>
      <c r="AP472" s="5">
        <v>1.3617278360175928</v>
      </c>
      <c r="AQ472">
        <v>110504800</v>
      </c>
      <c r="AS472">
        <v>27356600</v>
      </c>
      <c r="AT472">
        <v>4820000</v>
      </c>
      <c r="AU472">
        <v>115324800</v>
      </c>
      <c r="AW472">
        <v>22635.7</v>
      </c>
      <c r="AX472">
        <v>22635700000</v>
      </c>
      <c r="CG472" s="13"/>
    </row>
    <row r="473" spans="1:85" x14ac:dyDescent="0.3">
      <c r="A473">
        <v>2013</v>
      </c>
      <c r="B473" t="s">
        <v>124</v>
      </c>
      <c r="C473">
        <v>0</v>
      </c>
      <c r="D473">
        <v>3</v>
      </c>
      <c r="E473">
        <v>4</v>
      </c>
      <c r="L473">
        <v>0</v>
      </c>
      <c r="M473">
        <v>0</v>
      </c>
      <c r="N473">
        <v>0</v>
      </c>
      <c r="O473" s="11">
        <v>11</v>
      </c>
      <c r="P473" s="11">
        <v>3</v>
      </c>
      <c r="Q473" s="12">
        <v>27.27</v>
      </c>
      <c r="R473" s="11">
        <v>1</v>
      </c>
      <c r="S473" s="12">
        <v>9.09</v>
      </c>
      <c r="T473" s="11">
        <v>7</v>
      </c>
      <c r="U473" s="12">
        <v>63.64</v>
      </c>
      <c r="V473" s="12">
        <v>58.63</v>
      </c>
      <c r="W473" s="13">
        <v>5</v>
      </c>
      <c r="X473" s="11"/>
      <c r="Y473" s="11">
        <v>9.17</v>
      </c>
      <c r="Z473" s="11">
        <v>2.41</v>
      </c>
      <c r="AA473" s="11">
        <v>7977.7</v>
      </c>
      <c r="AB473" s="13">
        <v>7977700000</v>
      </c>
      <c r="AC473" s="5">
        <v>2.41218564011157</v>
      </c>
      <c r="AD473">
        <v>19.309999999999999</v>
      </c>
      <c r="AE473">
        <v>12.26</v>
      </c>
      <c r="AF473">
        <v>18.53</v>
      </c>
      <c r="AG473" s="5"/>
      <c r="AH473" s="7">
        <v>0.15333678422486791</v>
      </c>
      <c r="AI473" s="8"/>
      <c r="AJ473">
        <v>14864.16</v>
      </c>
      <c r="AK473">
        <v>14864160000</v>
      </c>
      <c r="AL473">
        <f t="shared" si="90"/>
        <v>1</v>
      </c>
      <c r="AM473">
        <f t="shared" si="91"/>
        <v>0</v>
      </c>
      <c r="AN473">
        <f t="shared" si="92"/>
        <v>0</v>
      </c>
      <c r="AO473" s="9"/>
      <c r="AQ473">
        <v>34248000</v>
      </c>
      <c r="AT473">
        <v>28373000</v>
      </c>
      <c r="AU473">
        <v>62621000</v>
      </c>
      <c r="AV473">
        <v>51.33</v>
      </c>
      <c r="AW473">
        <v>10404.1</v>
      </c>
      <c r="AX473">
        <v>10404100000</v>
      </c>
      <c r="CG473" s="13"/>
    </row>
    <row r="474" spans="1:85" x14ac:dyDescent="0.3">
      <c r="A474">
        <v>2013</v>
      </c>
      <c r="B474" t="s">
        <v>125</v>
      </c>
      <c r="C474">
        <v>0</v>
      </c>
      <c r="D474">
        <v>3</v>
      </c>
      <c r="E474">
        <v>4</v>
      </c>
      <c r="L474">
        <v>0</v>
      </c>
      <c r="M474">
        <v>0</v>
      </c>
      <c r="N474">
        <v>0</v>
      </c>
      <c r="O474" s="11">
        <v>12</v>
      </c>
      <c r="P474" s="11">
        <v>4</v>
      </c>
      <c r="Q474" s="12">
        <v>33.33</v>
      </c>
      <c r="R474" s="11">
        <v>4</v>
      </c>
      <c r="S474" s="12">
        <v>33.33</v>
      </c>
      <c r="T474" s="11">
        <v>4</v>
      </c>
      <c r="U474" s="12">
        <v>33.33</v>
      </c>
      <c r="V474" s="12">
        <v>70.03</v>
      </c>
      <c r="W474" s="13">
        <v>6</v>
      </c>
      <c r="X474" s="11"/>
      <c r="Y474" s="11">
        <v>16.920000000000002</v>
      </c>
      <c r="Z474" s="11">
        <v>1.32</v>
      </c>
      <c r="AA474" s="11">
        <v>64225.7</v>
      </c>
      <c r="AB474" s="13">
        <v>64225700000</v>
      </c>
      <c r="AC474" s="5">
        <v>1.3246615343774886</v>
      </c>
      <c r="AD474">
        <v>18.100000000000001</v>
      </c>
      <c r="AE474">
        <v>9.6300000000000008</v>
      </c>
      <c r="AF474">
        <v>11.28</v>
      </c>
      <c r="AG474" s="5"/>
      <c r="AH474" s="7"/>
      <c r="AI474" s="8"/>
      <c r="AJ474">
        <v>36580.050000000003</v>
      </c>
      <c r="AK474">
        <v>36580050000</v>
      </c>
      <c r="AL474">
        <f t="shared" si="90"/>
        <v>0</v>
      </c>
      <c r="AM474">
        <f t="shared" si="91"/>
        <v>1</v>
      </c>
      <c r="AN474">
        <f t="shared" si="92"/>
        <v>0</v>
      </c>
      <c r="AO474" s="9">
        <v>26</v>
      </c>
      <c r="AP474" s="5">
        <v>1.414973347970818</v>
      </c>
      <c r="AQ474">
        <v>69555000</v>
      </c>
      <c r="AR474" s="5">
        <v>15.8</v>
      </c>
      <c r="AT474">
        <v>61534000</v>
      </c>
      <c r="AU474">
        <v>131089000</v>
      </c>
      <c r="AW474">
        <v>35308.400000000001</v>
      </c>
      <c r="AX474">
        <v>35308400000</v>
      </c>
      <c r="CG474" s="13"/>
    </row>
    <row r="475" spans="1:85" x14ac:dyDescent="0.3">
      <c r="A475">
        <v>2013</v>
      </c>
      <c r="B475" t="s">
        <v>126</v>
      </c>
      <c r="C475">
        <v>0</v>
      </c>
      <c r="M475">
        <v>0</v>
      </c>
      <c r="N475">
        <v>0</v>
      </c>
      <c r="O475" s="11"/>
      <c r="P475" s="11"/>
      <c r="Q475" s="12"/>
      <c r="R475" s="11"/>
      <c r="S475" s="12"/>
      <c r="T475" s="11">
        <v>0</v>
      </c>
      <c r="U475" s="12"/>
      <c r="V475" s="12" t="s">
        <v>366</v>
      </c>
      <c r="W475" s="13"/>
      <c r="X475" s="11"/>
      <c r="Y475" s="11"/>
      <c r="Z475" s="11"/>
      <c r="AA475" s="11"/>
      <c r="AB475" s="13"/>
      <c r="AD475">
        <v>-1.1200000000000001</v>
      </c>
      <c r="AE475">
        <v>-0.21</v>
      </c>
      <c r="AF475">
        <v>-0.21</v>
      </c>
      <c r="AG475" s="5"/>
      <c r="AH475" s="7"/>
      <c r="AI475" s="8"/>
      <c r="AO475" s="9">
        <v>1</v>
      </c>
      <c r="AP475" s="5">
        <v>0</v>
      </c>
      <c r="CG475" s="13"/>
    </row>
    <row r="476" spans="1:85" x14ac:dyDescent="0.3">
      <c r="A476">
        <v>2013</v>
      </c>
      <c r="B476" t="s">
        <v>127</v>
      </c>
      <c r="C476">
        <v>1</v>
      </c>
      <c r="D476">
        <v>5</v>
      </c>
      <c r="E476">
        <v>4</v>
      </c>
      <c r="M476">
        <v>0</v>
      </c>
      <c r="N476">
        <v>0</v>
      </c>
      <c r="O476" s="11">
        <v>13</v>
      </c>
      <c r="P476" s="11">
        <v>5</v>
      </c>
      <c r="Q476" s="12">
        <v>38.46</v>
      </c>
      <c r="R476" s="11">
        <v>1</v>
      </c>
      <c r="S476" s="12">
        <v>7.69</v>
      </c>
      <c r="T476" s="11">
        <v>7</v>
      </c>
      <c r="U476" s="12">
        <v>53.85</v>
      </c>
      <c r="V476" s="12">
        <v>43.01</v>
      </c>
      <c r="W476" s="13">
        <v>5</v>
      </c>
      <c r="X476" s="11">
        <v>100</v>
      </c>
      <c r="Y476" s="11">
        <v>14.75</v>
      </c>
      <c r="Z476" s="11">
        <v>1.98</v>
      </c>
      <c r="AA476" s="11"/>
      <c r="AB476" s="13"/>
      <c r="AC476" s="5">
        <v>1.9852358045391407</v>
      </c>
      <c r="AD476">
        <v>6.28</v>
      </c>
      <c r="AE476">
        <v>3.32</v>
      </c>
      <c r="AF476">
        <v>4.1900000000000004</v>
      </c>
      <c r="AG476" s="5">
        <v>-92.451094421652186</v>
      </c>
      <c r="AH476" s="7"/>
      <c r="AI476" s="8"/>
      <c r="AO476" s="9">
        <v>21</v>
      </c>
      <c r="AP476" s="5">
        <v>1.3222192947339191</v>
      </c>
      <c r="AV476">
        <v>43.01</v>
      </c>
      <c r="CG476" s="13"/>
    </row>
    <row r="477" spans="1:85" x14ac:dyDescent="0.3">
      <c r="A477">
        <v>2013</v>
      </c>
      <c r="B477" t="s">
        <v>128</v>
      </c>
      <c r="C477">
        <v>0</v>
      </c>
      <c r="D477">
        <v>7</v>
      </c>
      <c r="E477">
        <v>4</v>
      </c>
      <c r="F477">
        <v>0.3</v>
      </c>
      <c r="G477">
        <v>300000</v>
      </c>
      <c r="H477">
        <v>0.2</v>
      </c>
      <c r="I477">
        <v>200000</v>
      </c>
      <c r="J477">
        <v>9.9999999999999978E-2</v>
      </c>
      <c r="K477">
        <v>99999.999999999971</v>
      </c>
      <c r="L477">
        <v>1</v>
      </c>
      <c r="M477">
        <v>0</v>
      </c>
      <c r="N477">
        <v>0</v>
      </c>
      <c r="O477" s="11">
        <v>10</v>
      </c>
      <c r="P477" s="11">
        <v>4</v>
      </c>
      <c r="Q477" s="12">
        <v>40</v>
      </c>
      <c r="R477" s="11">
        <v>1</v>
      </c>
      <c r="S477" s="12">
        <v>10</v>
      </c>
      <c r="T477" s="11">
        <v>5</v>
      </c>
      <c r="U477" s="12">
        <v>50</v>
      </c>
      <c r="V477" s="12">
        <v>37.729999999999997</v>
      </c>
      <c r="W477" s="13">
        <v>9</v>
      </c>
      <c r="X477" s="11"/>
      <c r="Y477" s="11">
        <v>43.41</v>
      </c>
      <c r="Z477" s="11">
        <v>1.33</v>
      </c>
      <c r="AA477" s="11">
        <v>54115.3</v>
      </c>
      <c r="AB477" s="13">
        <v>54115300000</v>
      </c>
      <c r="AC477" s="5">
        <v>1.3259449194862316</v>
      </c>
      <c r="AD477">
        <v>19.05</v>
      </c>
      <c r="AE477">
        <v>10.78</v>
      </c>
      <c r="AF477">
        <v>12.43</v>
      </c>
      <c r="AG477" s="5"/>
      <c r="AH477" s="7"/>
      <c r="AI477" s="8">
        <v>6.3075349471530859E-2</v>
      </c>
      <c r="AJ477">
        <v>43187.27</v>
      </c>
      <c r="AK477">
        <v>43187270000</v>
      </c>
      <c r="AL477">
        <f>IF(AJ477&lt;29957,1,0)</f>
        <v>0</v>
      </c>
      <c r="AM477">
        <f>IF(AND(AJ477&gt;29957,AJ477&lt;96525),1,0)</f>
        <v>1</v>
      </c>
      <c r="AN477">
        <f>IF(AJ477&gt;96525,1,0)</f>
        <v>0</v>
      </c>
      <c r="AO477" s="9">
        <v>15</v>
      </c>
      <c r="AP477" s="5">
        <v>1.1760912590556811</v>
      </c>
      <c r="AW477">
        <v>10506.9</v>
      </c>
      <c r="AX477">
        <v>10506900000</v>
      </c>
      <c r="CG477" s="13"/>
    </row>
    <row r="478" spans="1:85" x14ac:dyDescent="0.3">
      <c r="A478">
        <v>2013</v>
      </c>
      <c r="B478" t="s">
        <v>129</v>
      </c>
      <c r="C478">
        <v>0</v>
      </c>
      <c r="M478">
        <v>0</v>
      </c>
      <c r="N478">
        <v>0</v>
      </c>
      <c r="O478" s="11"/>
      <c r="P478" s="11"/>
      <c r="Q478" s="12"/>
      <c r="R478" s="11"/>
      <c r="S478" s="12"/>
      <c r="T478" s="11">
        <v>0</v>
      </c>
      <c r="U478" s="12"/>
      <c r="V478" s="12" t="s">
        <v>366</v>
      </c>
      <c r="W478" s="13"/>
      <c r="X478" s="11"/>
      <c r="Y478" s="11">
        <v>0</v>
      </c>
      <c r="Z478" s="11"/>
      <c r="AA478" s="11"/>
      <c r="AB478" s="13"/>
      <c r="AD478">
        <v>0</v>
      </c>
      <c r="AE478">
        <v>0</v>
      </c>
      <c r="AF478">
        <v>0</v>
      </c>
      <c r="AG478" s="5"/>
      <c r="AH478" s="7"/>
      <c r="AI478" s="8"/>
      <c r="AO478" s="9">
        <v>5</v>
      </c>
      <c r="AP478" s="5">
        <v>0.69897000433601875</v>
      </c>
      <c r="CG478" s="13"/>
    </row>
    <row r="479" spans="1:85" x14ac:dyDescent="0.3">
      <c r="A479">
        <v>2013</v>
      </c>
      <c r="B479" t="s">
        <v>130</v>
      </c>
      <c r="C479">
        <v>1</v>
      </c>
      <c r="M479">
        <v>1</v>
      </c>
      <c r="N479">
        <v>1</v>
      </c>
      <c r="O479" s="11">
        <v>12</v>
      </c>
      <c r="P479" s="11">
        <v>6</v>
      </c>
      <c r="Q479" s="12">
        <v>50</v>
      </c>
      <c r="R479" s="11">
        <v>2</v>
      </c>
      <c r="S479" s="12">
        <v>16.670000000000002</v>
      </c>
      <c r="T479" s="11">
        <v>4</v>
      </c>
      <c r="U479" s="12">
        <v>33.33</v>
      </c>
      <c r="V479" s="12">
        <v>50.77</v>
      </c>
      <c r="W479" s="13">
        <v>5</v>
      </c>
      <c r="X479" s="11"/>
      <c r="Y479" s="11">
        <v>-1.06</v>
      </c>
      <c r="Z479" s="11">
        <v>0.44</v>
      </c>
      <c r="AA479" s="11">
        <v>62872.6</v>
      </c>
      <c r="AB479" s="13">
        <v>62872600000</v>
      </c>
      <c r="AC479" s="5">
        <v>0.44259782756530153</v>
      </c>
      <c r="AD479">
        <v>-5.34</v>
      </c>
      <c r="AE479">
        <v>-1.67</v>
      </c>
      <c r="AF479">
        <v>-3.61</v>
      </c>
      <c r="AG479" s="5">
        <v>-55.366949024389655</v>
      </c>
      <c r="AH479" s="7">
        <v>0.11143008031355305</v>
      </c>
      <c r="AI479" s="8">
        <v>0.54854576216131323</v>
      </c>
      <c r="AJ479">
        <v>8447.14</v>
      </c>
      <c r="AK479">
        <v>8447139999.999999</v>
      </c>
      <c r="AL479">
        <f>IF(AJ479&lt;29957,1,0)</f>
        <v>1</v>
      </c>
      <c r="AM479">
        <f>IF(AND(AJ479&gt;29957,AJ479&lt;96525),1,0)</f>
        <v>0</v>
      </c>
      <c r="AN479">
        <f>IF(AJ479&gt;96525,1,0)</f>
        <v>0</v>
      </c>
      <c r="AO479" s="9">
        <v>27</v>
      </c>
      <c r="AP479" s="5">
        <v>1.4313637641589871</v>
      </c>
      <c r="AQ479">
        <v>30759000</v>
      </c>
      <c r="AR479" s="5">
        <v>100</v>
      </c>
      <c r="AS479">
        <v>20927000</v>
      </c>
      <c r="AT479">
        <v>2000000</v>
      </c>
      <c r="AU479">
        <v>32759000</v>
      </c>
      <c r="AW479">
        <v>78524.399999999994</v>
      </c>
      <c r="AX479">
        <v>78524400000</v>
      </c>
      <c r="CG479" s="13"/>
    </row>
    <row r="480" spans="1:85" x14ac:dyDescent="0.3">
      <c r="A480">
        <v>2013</v>
      </c>
      <c r="B480" t="s">
        <v>131</v>
      </c>
      <c r="C480">
        <v>1</v>
      </c>
      <c r="D480">
        <v>4</v>
      </c>
      <c r="E480">
        <v>8</v>
      </c>
      <c r="L480">
        <v>1</v>
      </c>
      <c r="M480">
        <v>0</v>
      </c>
      <c r="N480">
        <v>0</v>
      </c>
      <c r="O480" s="11">
        <v>13</v>
      </c>
      <c r="P480" s="11">
        <v>7</v>
      </c>
      <c r="Q480" s="12">
        <v>53.85</v>
      </c>
      <c r="R480" s="11">
        <v>1</v>
      </c>
      <c r="S480" s="12">
        <v>7.69</v>
      </c>
      <c r="T480" s="11">
        <v>5</v>
      </c>
      <c r="U480" s="12">
        <v>38.46</v>
      </c>
      <c r="V480" s="12">
        <v>62.13</v>
      </c>
      <c r="W480" s="13">
        <v>5</v>
      </c>
      <c r="X480" s="11"/>
      <c r="Y480" s="11">
        <v>15.65</v>
      </c>
      <c r="Z480" s="11">
        <v>6.89</v>
      </c>
      <c r="AA480" s="11">
        <v>255227.1</v>
      </c>
      <c r="AB480" s="13">
        <v>255227100000</v>
      </c>
      <c r="AC480" s="5">
        <v>6.8926651414446987</v>
      </c>
      <c r="AD480">
        <v>35.21</v>
      </c>
      <c r="AE480">
        <v>17.68</v>
      </c>
      <c r="AF480">
        <v>30.87</v>
      </c>
      <c r="AG480" s="5"/>
      <c r="AH480" s="7">
        <v>0.61733172902139322</v>
      </c>
      <c r="AI480" s="8">
        <v>7.1498210003807502E-2</v>
      </c>
      <c r="AJ480">
        <v>429725.4</v>
      </c>
      <c r="AK480">
        <v>429725400000</v>
      </c>
      <c r="AL480">
        <f>IF(AJ480&lt;29957,1,0)</f>
        <v>0</v>
      </c>
      <c r="AM480">
        <f>IF(AND(AJ480&gt;29957,AJ480&lt;96525),1,0)</f>
        <v>0</v>
      </c>
      <c r="AN480">
        <f>IF(AJ480&gt;96525,1,0)</f>
        <v>1</v>
      </c>
      <c r="AO480" s="9">
        <v>22</v>
      </c>
      <c r="AP480" s="5">
        <v>1.3424226808222062</v>
      </c>
      <c r="AT480">
        <v>233700000</v>
      </c>
      <c r="AU480">
        <v>233700000</v>
      </c>
      <c r="AV480">
        <v>17.170000000000002</v>
      </c>
      <c r="AW480">
        <v>321436.59999999998</v>
      </c>
      <c r="AX480">
        <v>321436600000</v>
      </c>
      <c r="CG480" s="13"/>
    </row>
    <row r="481" spans="1:85" x14ac:dyDescent="0.3">
      <c r="A481">
        <v>2013</v>
      </c>
      <c r="B481" t="s">
        <v>132</v>
      </c>
      <c r="C481">
        <v>0</v>
      </c>
      <c r="D481">
        <v>4</v>
      </c>
      <c r="E481">
        <v>4</v>
      </c>
      <c r="L481">
        <v>1</v>
      </c>
      <c r="M481">
        <v>0</v>
      </c>
      <c r="N481">
        <v>0</v>
      </c>
      <c r="O481" s="11">
        <v>11</v>
      </c>
      <c r="P481" s="11">
        <v>6</v>
      </c>
      <c r="Q481" s="12">
        <v>54.55</v>
      </c>
      <c r="R481" s="11">
        <v>1</v>
      </c>
      <c r="S481" s="12">
        <v>9.09</v>
      </c>
      <c r="T481" s="11">
        <v>4</v>
      </c>
      <c r="U481" s="12">
        <v>36.36</v>
      </c>
      <c r="V481" s="12">
        <v>58</v>
      </c>
      <c r="W481" s="13">
        <v>4</v>
      </c>
      <c r="X481" s="11"/>
      <c r="Y481" s="11">
        <v>6.12</v>
      </c>
      <c r="Z481" s="11">
        <v>0.81</v>
      </c>
      <c r="AA481" s="11">
        <v>29988.3</v>
      </c>
      <c r="AB481" s="13">
        <v>29988300000</v>
      </c>
      <c r="AC481" s="5">
        <v>0.80698583672788071</v>
      </c>
      <c r="AD481">
        <v>11.9</v>
      </c>
      <c r="AE481">
        <v>3.75</v>
      </c>
      <c r="AF481">
        <v>4.79</v>
      </c>
      <c r="AG481" s="5">
        <v>71.132869620203138</v>
      </c>
      <c r="AH481" s="7">
        <v>0.12124221307452931</v>
      </c>
      <c r="AI481" s="8"/>
      <c r="AJ481">
        <v>9102.69</v>
      </c>
      <c r="AK481">
        <v>9102690000</v>
      </c>
      <c r="AL481">
        <f>IF(AJ481&lt;29957,1,0)</f>
        <v>1</v>
      </c>
      <c r="AM481">
        <f>IF(AND(AJ481&gt;29957,AJ481&lt;96525),1,0)</f>
        <v>0</v>
      </c>
      <c r="AN481">
        <f>IF(AJ481&gt;96525,1,0)</f>
        <v>0</v>
      </c>
      <c r="AO481" s="9">
        <v>41</v>
      </c>
      <c r="AP481" s="5">
        <v>1.6127838567197355</v>
      </c>
      <c r="AQ481">
        <v>48278253</v>
      </c>
      <c r="AT481">
        <v>1820000</v>
      </c>
      <c r="AU481">
        <v>50098253</v>
      </c>
      <c r="AV481">
        <v>29.58</v>
      </c>
      <c r="AW481">
        <v>15291</v>
      </c>
      <c r="AX481">
        <v>15291000000</v>
      </c>
      <c r="CG481" s="13"/>
    </row>
    <row r="482" spans="1:85" x14ac:dyDescent="0.3">
      <c r="A482">
        <v>2013</v>
      </c>
      <c r="B482" t="s">
        <v>133</v>
      </c>
      <c r="C482">
        <v>0</v>
      </c>
      <c r="D482">
        <v>6</v>
      </c>
      <c r="E482">
        <v>4</v>
      </c>
      <c r="L482">
        <v>1</v>
      </c>
      <c r="M482">
        <v>0</v>
      </c>
      <c r="N482">
        <v>0</v>
      </c>
      <c r="O482" s="11">
        <v>11</v>
      </c>
      <c r="P482" s="11">
        <v>8</v>
      </c>
      <c r="Q482" s="12">
        <v>72.73</v>
      </c>
      <c r="R482" s="11">
        <v>2</v>
      </c>
      <c r="S482" s="12">
        <v>18.18</v>
      </c>
      <c r="T482" s="11">
        <v>1</v>
      </c>
      <c r="U482" s="12">
        <v>9.09</v>
      </c>
      <c r="V482" s="12">
        <v>51.57</v>
      </c>
      <c r="W482" s="13">
        <v>6</v>
      </c>
      <c r="X482" s="11"/>
      <c r="Y482" s="11"/>
      <c r="Z482" s="11"/>
      <c r="AA482" s="11">
        <v>27232.5</v>
      </c>
      <c r="AB482" s="13">
        <v>27232500000</v>
      </c>
      <c r="AG482" s="5"/>
      <c r="AH482" s="7"/>
      <c r="AI482" s="8"/>
      <c r="AJ482">
        <v>8893.15</v>
      </c>
      <c r="AK482">
        <v>8893150000</v>
      </c>
      <c r="AL482">
        <f>IF(AJ482&lt;29957,1,0)</f>
        <v>1</v>
      </c>
      <c r="AM482">
        <f>IF(AND(AJ482&gt;29957,AJ482&lt;96525),1,0)</f>
        <v>0</v>
      </c>
      <c r="AN482">
        <f>IF(AJ482&gt;96525,1,0)</f>
        <v>0</v>
      </c>
      <c r="AO482" s="9">
        <v>53</v>
      </c>
      <c r="AP482" s="5">
        <v>1.7242758696007889</v>
      </c>
      <c r="AQ482">
        <v>172214266</v>
      </c>
      <c r="AT482">
        <v>18220941</v>
      </c>
      <c r="AU482">
        <v>190435207</v>
      </c>
      <c r="AW482">
        <v>19868</v>
      </c>
      <c r="AX482">
        <v>19868000000</v>
      </c>
      <c r="CG482" s="13"/>
    </row>
    <row r="483" spans="1:85" x14ac:dyDescent="0.3">
      <c r="A483">
        <v>2013</v>
      </c>
      <c r="B483" t="s">
        <v>134</v>
      </c>
      <c r="C483">
        <v>1</v>
      </c>
      <c r="D483">
        <v>6</v>
      </c>
      <c r="E483">
        <v>5</v>
      </c>
      <c r="F483">
        <v>5.9</v>
      </c>
      <c r="G483">
        <v>5900000</v>
      </c>
      <c r="H483">
        <v>5.9</v>
      </c>
      <c r="I483">
        <v>5900000</v>
      </c>
      <c r="J483">
        <v>0</v>
      </c>
      <c r="L483">
        <v>1</v>
      </c>
      <c r="M483">
        <v>0</v>
      </c>
      <c r="N483">
        <v>1</v>
      </c>
      <c r="O483" s="11">
        <v>14</v>
      </c>
      <c r="P483" s="11">
        <v>6</v>
      </c>
      <c r="Q483" s="12">
        <v>42.86</v>
      </c>
      <c r="R483" s="11">
        <v>1</v>
      </c>
      <c r="S483" s="12">
        <v>7.14</v>
      </c>
      <c r="T483" s="11">
        <v>7</v>
      </c>
      <c r="U483" s="12">
        <v>50</v>
      </c>
      <c r="V483" s="12">
        <v>49.49</v>
      </c>
      <c r="W483" s="13">
        <v>5</v>
      </c>
      <c r="X483" s="11"/>
      <c r="Y483" s="11">
        <v>3.67</v>
      </c>
      <c r="Z483" s="11">
        <v>5</v>
      </c>
      <c r="AA483" s="11">
        <v>27878.2</v>
      </c>
      <c r="AB483" s="13">
        <v>27878200000</v>
      </c>
      <c r="AC483" s="5">
        <v>5.0037211703344822</v>
      </c>
      <c r="AD483">
        <v>4.17</v>
      </c>
      <c r="AE483">
        <v>1.82</v>
      </c>
      <c r="AF483">
        <v>2.46</v>
      </c>
      <c r="AG483" s="5">
        <v>-84.034718717488204</v>
      </c>
      <c r="AH483" s="7"/>
      <c r="AI483" s="8">
        <v>0.44679517178656258</v>
      </c>
      <c r="AJ483">
        <v>40730.629999999997</v>
      </c>
      <c r="AK483">
        <v>40730630000</v>
      </c>
      <c r="AL483">
        <f>IF(AJ483&lt;29957,1,0)</f>
        <v>0</v>
      </c>
      <c r="AM483">
        <f>IF(AND(AJ483&gt;29957,AJ483&lt;96525),1,0)</f>
        <v>1</v>
      </c>
      <c r="AN483">
        <f>IF(AJ483&gt;96525,1,0)</f>
        <v>0</v>
      </c>
      <c r="AO483" s="9">
        <v>54</v>
      </c>
      <c r="AP483" s="5">
        <v>1.7323937598229684</v>
      </c>
      <c r="AQ483">
        <v>5117000</v>
      </c>
      <c r="AS483">
        <v>5117000</v>
      </c>
      <c r="AT483">
        <v>17898000</v>
      </c>
      <c r="AU483">
        <v>23015000</v>
      </c>
      <c r="AW483">
        <v>15829.1</v>
      </c>
      <c r="AX483">
        <v>15829100000</v>
      </c>
      <c r="CG483" s="13"/>
    </row>
    <row r="484" spans="1:85" x14ac:dyDescent="0.3">
      <c r="A484">
        <v>2013</v>
      </c>
      <c r="B484" t="s">
        <v>135</v>
      </c>
      <c r="C484">
        <v>0</v>
      </c>
      <c r="D484">
        <v>3</v>
      </c>
      <c r="E484">
        <v>4</v>
      </c>
      <c r="F484">
        <v>3.1</v>
      </c>
      <c r="G484">
        <v>3100000</v>
      </c>
      <c r="H484">
        <v>3</v>
      </c>
      <c r="I484">
        <v>3000000</v>
      </c>
      <c r="J484">
        <v>0.10000000000000009</v>
      </c>
      <c r="K484">
        <v>100000.00000000009</v>
      </c>
      <c r="L484">
        <v>1</v>
      </c>
      <c r="M484">
        <v>0</v>
      </c>
      <c r="N484">
        <v>0</v>
      </c>
      <c r="O484" s="11">
        <v>9</v>
      </c>
      <c r="P484" s="11">
        <v>4</v>
      </c>
      <c r="Q484" s="12">
        <v>44.44</v>
      </c>
      <c r="R484" s="11">
        <v>3</v>
      </c>
      <c r="S484" s="12">
        <v>33.33</v>
      </c>
      <c r="T484" s="11">
        <v>2</v>
      </c>
      <c r="U484" s="12">
        <v>22.22</v>
      </c>
      <c r="V484" s="12">
        <v>74.349999999999994</v>
      </c>
      <c r="W484" s="13">
        <v>8</v>
      </c>
      <c r="X484" s="11">
        <v>52.57</v>
      </c>
      <c r="Y484" s="11">
        <v>1.97</v>
      </c>
      <c r="Z484" s="11"/>
      <c r="AA484" s="11"/>
      <c r="AB484" s="13"/>
      <c r="AD484">
        <v>36.130000000000003</v>
      </c>
      <c r="AE484">
        <v>6.8</v>
      </c>
      <c r="AF484">
        <v>8.7100000000000009</v>
      </c>
      <c r="AG484" s="5">
        <v>91.503267973856211</v>
      </c>
      <c r="AH484" s="7"/>
      <c r="AI484" s="8"/>
      <c r="AO484" s="9">
        <v>28</v>
      </c>
      <c r="AP484" s="5">
        <v>1.447158031342219</v>
      </c>
      <c r="AQ484">
        <v>11936960</v>
      </c>
      <c r="AR484" s="5">
        <v>0</v>
      </c>
      <c r="AT484">
        <v>660000</v>
      </c>
      <c r="AU484">
        <v>12596960</v>
      </c>
      <c r="CG484" s="13"/>
    </row>
    <row r="485" spans="1:85" x14ac:dyDescent="0.3">
      <c r="A485">
        <v>2013</v>
      </c>
      <c r="B485" t="s">
        <v>136</v>
      </c>
      <c r="C485">
        <v>0</v>
      </c>
      <c r="D485">
        <v>5</v>
      </c>
      <c r="E485">
        <v>6</v>
      </c>
      <c r="F485">
        <v>129.1</v>
      </c>
      <c r="G485">
        <v>129100000</v>
      </c>
      <c r="H485">
        <v>101.7</v>
      </c>
      <c r="I485">
        <v>101700000</v>
      </c>
      <c r="J485">
        <v>27.399999999999991</v>
      </c>
      <c r="K485">
        <v>27399999.999999993</v>
      </c>
      <c r="L485">
        <v>1</v>
      </c>
      <c r="M485">
        <v>0</v>
      </c>
      <c r="N485">
        <v>0</v>
      </c>
      <c r="O485" s="11">
        <v>11</v>
      </c>
      <c r="P485" s="11">
        <v>5</v>
      </c>
      <c r="Q485" s="12">
        <v>45.45</v>
      </c>
      <c r="R485" s="11">
        <v>3</v>
      </c>
      <c r="S485" s="12">
        <v>27.27</v>
      </c>
      <c r="T485" s="11">
        <v>3</v>
      </c>
      <c r="U485" s="12">
        <v>27.27</v>
      </c>
      <c r="V485" s="12">
        <v>61.56</v>
      </c>
      <c r="W485" s="13">
        <v>5</v>
      </c>
      <c r="X485" s="11"/>
      <c r="Y485" s="11">
        <v>4.79</v>
      </c>
      <c r="Z485" s="11">
        <v>4.3</v>
      </c>
      <c r="AA485" s="11">
        <v>45486.9</v>
      </c>
      <c r="AB485" s="13">
        <v>45486900000</v>
      </c>
      <c r="AC485" s="5">
        <v>4.2957227478344198</v>
      </c>
      <c r="AD485">
        <v>32.01</v>
      </c>
      <c r="AE485">
        <v>8.6999999999999993</v>
      </c>
      <c r="AF485">
        <v>17.420000000000002</v>
      </c>
      <c r="AG485" s="5">
        <v>473.92935808120302</v>
      </c>
      <c r="AH485" s="7">
        <v>0.68380384955315232</v>
      </c>
      <c r="AI485" s="8">
        <v>1.6282532249414641</v>
      </c>
      <c r="AJ485">
        <v>79431.649999999994</v>
      </c>
      <c r="AK485">
        <v>79431650000</v>
      </c>
      <c r="AL485">
        <f>IF(AJ485&lt;29957,1,0)</f>
        <v>0</v>
      </c>
      <c r="AM485">
        <f>IF(AND(AJ485&gt;29957,AJ485&lt;96525),1,0)</f>
        <v>1</v>
      </c>
      <c r="AN485">
        <f>IF(AJ485&gt;96525,1,0)</f>
        <v>0</v>
      </c>
      <c r="AO485" s="9">
        <v>30</v>
      </c>
      <c r="AP485" s="5">
        <v>1.4771212547196624</v>
      </c>
      <c r="AQ485">
        <v>116158000</v>
      </c>
      <c r="AT485">
        <v>800000</v>
      </c>
      <c r="AU485">
        <v>116958000</v>
      </c>
      <c r="AW485">
        <v>89982.2</v>
      </c>
      <c r="AX485">
        <v>89982200000</v>
      </c>
      <c r="CG485" s="13"/>
    </row>
    <row r="486" spans="1:85" x14ac:dyDescent="0.3">
      <c r="A486">
        <v>2013</v>
      </c>
      <c r="B486" t="s">
        <v>137</v>
      </c>
      <c r="C486">
        <v>0</v>
      </c>
      <c r="D486">
        <v>4</v>
      </c>
      <c r="M486">
        <v>0</v>
      </c>
      <c r="N486">
        <v>0</v>
      </c>
      <c r="O486" s="11">
        <v>11</v>
      </c>
      <c r="P486" s="11">
        <v>4</v>
      </c>
      <c r="Q486" s="12">
        <v>36.36</v>
      </c>
      <c r="R486" s="11">
        <v>2</v>
      </c>
      <c r="S486" s="12">
        <v>18.18</v>
      </c>
      <c r="T486" s="11">
        <v>5</v>
      </c>
      <c r="U486" s="12">
        <v>45.45</v>
      </c>
      <c r="V486" s="12">
        <v>68.55</v>
      </c>
      <c r="W486" s="13"/>
      <c r="X486" s="11"/>
      <c r="Y486" s="11">
        <v>1.88</v>
      </c>
      <c r="Z486" s="11">
        <v>1</v>
      </c>
      <c r="AA486" s="11"/>
      <c r="AB486" s="13"/>
      <c r="AC486" s="5">
        <v>1.0005442721758513</v>
      </c>
      <c r="AD486">
        <v>2.94</v>
      </c>
      <c r="AE486">
        <v>1.04</v>
      </c>
      <c r="AF486">
        <v>1.39</v>
      </c>
      <c r="AG486" s="5">
        <v>-95.001376001515752</v>
      </c>
      <c r="AH486" s="7"/>
      <c r="AI486" s="8"/>
      <c r="AO486" s="9">
        <v>65</v>
      </c>
      <c r="AP486" s="5">
        <v>1.8129133566428552</v>
      </c>
      <c r="AV486">
        <v>68.55</v>
      </c>
      <c r="CG486" s="13"/>
    </row>
    <row r="487" spans="1:85" x14ac:dyDescent="0.3">
      <c r="A487">
        <v>2013</v>
      </c>
      <c r="B487" t="s">
        <v>138</v>
      </c>
      <c r="C487">
        <v>0</v>
      </c>
      <c r="D487">
        <v>4</v>
      </c>
      <c r="E487">
        <v>4</v>
      </c>
      <c r="F487">
        <v>3.1</v>
      </c>
      <c r="G487">
        <v>3100000</v>
      </c>
      <c r="H487">
        <v>2.1</v>
      </c>
      <c r="I487">
        <v>2100000</v>
      </c>
      <c r="J487">
        <v>1</v>
      </c>
      <c r="K487">
        <v>1000000</v>
      </c>
      <c r="L487">
        <v>1</v>
      </c>
      <c r="M487">
        <v>0</v>
      </c>
      <c r="N487">
        <v>0</v>
      </c>
      <c r="O487" s="11">
        <v>9</v>
      </c>
      <c r="P487" s="11">
        <v>5</v>
      </c>
      <c r="Q487" s="12">
        <v>55.56</v>
      </c>
      <c r="R487" s="11">
        <v>2</v>
      </c>
      <c r="S487" s="12">
        <v>22.22</v>
      </c>
      <c r="T487" s="11">
        <v>2</v>
      </c>
      <c r="U487" s="12">
        <v>22.22</v>
      </c>
      <c r="V487" s="12">
        <v>39.25</v>
      </c>
      <c r="W487" s="13">
        <v>6</v>
      </c>
      <c r="X487" s="11"/>
      <c r="Y487" s="11">
        <v>3.25</v>
      </c>
      <c r="Z487" s="11">
        <v>3.67</v>
      </c>
      <c r="AA487" s="11">
        <v>4130.5</v>
      </c>
      <c r="AB487" s="13">
        <v>4130500000</v>
      </c>
      <c r="AC487" s="5">
        <v>3.6676032316639398</v>
      </c>
      <c r="AD487">
        <v>44.48</v>
      </c>
      <c r="AE487">
        <v>12.69</v>
      </c>
      <c r="AF487">
        <v>19.5</v>
      </c>
      <c r="AG487" s="5">
        <v>10.368906365132604</v>
      </c>
      <c r="AH487" s="7"/>
      <c r="AI487" s="8">
        <v>9.8583640107318918E-2</v>
      </c>
      <c r="AJ487">
        <v>5749.19</v>
      </c>
      <c r="AK487">
        <v>5749190000</v>
      </c>
      <c r="AL487">
        <f>IF(AJ487&lt;29957,1,0)</f>
        <v>1</v>
      </c>
      <c r="AM487">
        <f>IF(AND(AJ487&gt;29957,AJ487&lt;96525),1,0)</f>
        <v>0</v>
      </c>
      <c r="AN487">
        <f>IF(AJ487&gt;96525,1,0)</f>
        <v>0</v>
      </c>
      <c r="AO487" s="9">
        <v>21</v>
      </c>
      <c r="AP487" s="5">
        <v>1.3222192947339191</v>
      </c>
      <c r="AQ487">
        <v>28212632</v>
      </c>
      <c r="AT487">
        <v>445000</v>
      </c>
      <c r="AU487">
        <v>28657632</v>
      </c>
      <c r="AW487">
        <v>17232</v>
      </c>
      <c r="AX487">
        <v>17232000000</v>
      </c>
      <c r="CG487" s="13"/>
    </row>
    <row r="488" spans="1:85" x14ac:dyDescent="0.3">
      <c r="A488">
        <v>2013</v>
      </c>
      <c r="B488" t="s">
        <v>139</v>
      </c>
      <c r="C488">
        <v>0</v>
      </c>
      <c r="D488">
        <v>4</v>
      </c>
      <c r="E488">
        <v>5</v>
      </c>
      <c r="F488">
        <v>12.6</v>
      </c>
      <c r="G488">
        <v>12600000</v>
      </c>
      <c r="H488">
        <v>12.6</v>
      </c>
      <c r="I488">
        <v>12600000</v>
      </c>
      <c r="J488">
        <v>0</v>
      </c>
      <c r="L488">
        <v>1</v>
      </c>
      <c r="M488">
        <v>1</v>
      </c>
      <c r="N488">
        <v>1</v>
      </c>
      <c r="O488" s="11">
        <v>15</v>
      </c>
      <c r="P488" s="11">
        <v>7</v>
      </c>
      <c r="Q488" s="12">
        <v>46.67</v>
      </c>
      <c r="R488" s="11">
        <v>3</v>
      </c>
      <c r="S488" s="12">
        <v>20</v>
      </c>
      <c r="T488" s="11">
        <v>5</v>
      </c>
      <c r="U488" s="12">
        <v>33.33</v>
      </c>
      <c r="V488" s="12">
        <v>52.21</v>
      </c>
      <c r="W488" s="13">
        <v>5</v>
      </c>
      <c r="X488" s="11">
        <v>3</v>
      </c>
      <c r="Y488" s="11">
        <v>8.07</v>
      </c>
      <c r="Z488" s="11">
        <v>5.28</v>
      </c>
      <c r="AA488" s="11"/>
      <c r="AB488" s="13"/>
      <c r="AC488" s="5">
        <v>5.2782913159414102</v>
      </c>
      <c r="AD488">
        <v>45.7</v>
      </c>
      <c r="AE488">
        <v>20.59</v>
      </c>
      <c r="AF488">
        <v>35.549999999999997</v>
      </c>
      <c r="AG488" s="5">
        <v>9692.8898648392824</v>
      </c>
      <c r="AH488" s="7"/>
      <c r="AI488" s="8"/>
      <c r="AO488" s="9">
        <v>29</v>
      </c>
      <c r="AP488" s="5">
        <v>1.4623979978989561</v>
      </c>
      <c r="AQ488">
        <v>970449016</v>
      </c>
      <c r="AS488">
        <v>328031045</v>
      </c>
      <c r="AT488">
        <v>9806250</v>
      </c>
      <c r="AU488">
        <v>980255266</v>
      </c>
      <c r="CG488" s="13"/>
    </row>
    <row r="489" spans="1:85" x14ac:dyDescent="0.3">
      <c r="A489">
        <v>2013</v>
      </c>
      <c r="B489" t="s">
        <v>140</v>
      </c>
      <c r="C489">
        <v>1</v>
      </c>
      <c r="D489">
        <v>8</v>
      </c>
      <c r="E489">
        <v>4</v>
      </c>
      <c r="L489">
        <v>1</v>
      </c>
      <c r="M489">
        <v>1</v>
      </c>
      <c r="N489">
        <v>0</v>
      </c>
      <c r="O489" s="11">
        <v>12</v>
      </c>
      <c r="P489" s="11">
        <v>6</v>
      </c>
      <c r="Q489" s="12">
        <v>50</v>
      </c>
      <c r="R489" s="11">
        <v>1</v>
      </c>
      <c r="S489" s="12">
        <v>8.33</v>
      </c>
      <c r="T489" s="11">
        <v>5</v>
      </c>
      <c r="U489" s="12">
        <v>41.67</v>
      </c>
      <c r="V489" s="12">
        <v>28.12</v>
      </c>
      <c r="W489" s="13">
        <v>4</v>
      </c>
      <c r="X489" s="11"/>
      <c r="Y489" s="11">
        <v>16.440000000000001</v>
      </c>
      <c r="Z489" s="11">
        <v>2.56</v>
      </c>
      <c r="AA489" s="11">
        <v>15844.6</v>
      </c>
      <c r="AB489" s="13">
        <v>15844600000</v>
      </c>
      <c r="AC489" s="5">
        <v>2.5605698036417537</v>
      </c>
      <c r="AD489">
        <v>29.51</v>
      </c>
      <c r="AE489">
        <v>21.55</v>
      </c>
      <c r="AF489">
        <v>29.51</v>
      </c>
      <c r="AG489" s="5">
        <v>54.730446905248463</v>
      </c>
      <c r="AH489" s="7"/>
      <c r="AI489" s="8">
        <v>1.5357758995807331E-3</v>
      </c>
      <c r="AJ489">
        <v>25235.96</v>
      </c>
      <c r="AK489">
        <v>25235960000</v>
      </c>
      <c r="AL489">
        <f t="shared" ref="AL489:AL495" si="93">IF(AJ489&lt;29957,1,0)</f>
        <v>1</v>
      </c>
      <c r="AM489">
        <f t="shared" ref="AM489:AM495" si="94">IF(AND(AJ489&gt;29957,AJ489&lt;96525),1,0)</f>
        <v>0</v>
      </c>
      <c r="AN489">
        <f t="shared" ref="AN489:AN495" si="95">IF(AJ489&gt;96525,1,0)</f>
        <v>0</v>
      </c>
      <c r="AO489" s="9">
        <v>21</v>
      </c>
      <c r="AP489" s="5">
        <v>1.3222192947339191</v>
      </c>
      <c r="AR489" s="5">
        <v>0.7</v>
      </c>
      <c r="AT489">
        <v>38261507</v>
      </c>
      <c r="AU489">
        <v>38261507</v>
      </c>
      <c r="AW489">
        <v>22853.7</v>
      </c>
      <c r="AX489">
        <v>22853700000</v>
      </c>
      <c r="CG489" s="13"/>
    </row>
    <row r="490" spans="1:85" x14ac:dyDescent="0.3">
      <c r="A490">
        <v>2013</v>
      </c>
      <c r="B490" t="s">
        <v>141</v>
      </c>
      <c r="C490">
        <v>0</v>
      </c>
      <c r="D490">
        <v>4</v>
      </c>
      <c r="E490">
        <v>4</v>
      </c>
      <c r="F490">
        <v>7.3</v>
      </c>
      <c r="G490">
        <v>7300000</v>
      </c>
      <c r="H490">
        <v>5</v>
      </c>
      <c r="I490">
        <v>5000000</v>
      </c>
      <c r="J490">
        <v>2.2999999999999998</v>
      </c>
      <c r="K490">
        <v>2300000</v>
      </c>
      <c r="L490">
        <v>1</v>
      </c>
      <c r="M490">
        <v>0</v>
      </c>
      <c r="N490">
        <v>0</v>
      </c>
      <c r="O490" s="11">
        <v>8</v>
      </c>
      <c r="P490" s="11">
        <v>4</v>
      </c>
      <c r="Q490" s="12">
        <v>50</v>
      </c>
      <c r="R490" s="11">
        <v>3</v>
      </c>
      <c r="S490" s="12">
        <v>37.5</v>
      </c>
      <c r="T490" s="11">
        <v>1</v>
      </c>
      <c r="U490" s="12">
        <v>12.5</v>
      </c>
      <c r="V490" s="12">
        <v>38.67</v>
      </c>
      <c r="W490" s="13">
        <v>5</v>
      </c>
      <c r="X490" s="11">
        <v>37.64</v>
      </c>
      <c r="Y490" s="11">
        <v>-2.77</v>
      </c>
      <c r="Z490" s="11">
        <v>1.65</v>
      </c>
      <c r="AA490" s="11">
        <v>13295.2</v>
      </c>
      <c r="AB490" s="13">
        <v>13295200000</v>
      </c>
      <c r="AC490" s="5">
        <v>1.6498989108355093</v>
      </c>
      <c r="AD490">
        <v>-25.42</v>
      </c>
      <c r="AE490">
        <v>-1.1299999999999999</v>
      </c>
      <c r="AF490">
        <v>-2.25</v>
      </c>
      <c r="AG490" s="5">
        <v>-57.185566582236426</v>
      </c>
      <c r="AH490" s="7"/>
      <c r="AI490" s="8"/>
      <c r="AJ490">
        <v>12145.9</v>
      </c>
      <c r="AK490">
        <v>12145900000</v>
      </c>
      <c r="AL490">
        <f t="shared" si="93"/>
        <v>1</v>
      </c>
      <c r="AM490">
        <f t="shared" si="94"/>
        <v>0</v>
      </c>
      <c r="AN490">
        <f t="shared" si="95"/>
        <v>0</v>
      </c>
      <c r="AO490" s="9">
        <v>26</v>
      </c>
      <c r="AP490" s="5">
        <v>1.414973347970818</v>
      </c>
      <c r="AQ490">
        <v>20303335</v>
      </c>
      <c r="AT490">
        <v>330000</v>
      </c>
      <c r="AU490">
        <v>20633335</v>
      </c>
      <c r="AW490">
        <v>20750.599999999999</v>
      </c>
      <c r="AX490">
        <v>20750600000</v>
      </c>
      <c r="CG490" s="13"/>
    </row>
    <row r="491" spans="1:85" x14ac:dyDescent="0.3">
      <c r="A491">
        <v>2013</v>
      </c>
      <c r="B491" t="s">
        <v>142</v>
      </c>
      <c r="C491">
        <v>0</v>
      </c>
      <c r="D491">
        <v>5</v>
      </c>
      <c r="E491">
        <v>5</v>
      </c>
      <c r="F491">
        <v>3.8</v>
      </c>
      <c r="G491">
        <v>3800000</v>
      </c>
      <c r="H491">
        <v>3.8</v>
      </c>
      <c r="I491">
        <v>3800000</v>
      </c>
      <c r="J491">
        <v>0</v>
      </c>
      <c r="L491">
        <v>1</v>
      </c>
      <c r="M491">
        <v>0</v>
      </c>
      <c r="N491">
        <v>0</v>
      </c>
      <c r="O491" s="11">
        <v>13</v>
      </c>
      <c r="P491" s="11">
        <v>8</v>
      </c>
      <c r="Q491" s="12">
        <v>61.54</v>
      </c>
      <c r="R491" s="11">
        <v>3</v>
      </c>
      <c r="S491" s="12">
        <v>23.08</v>
      </c>
      <c r="T491" s="11">
        <v>2</v>
      </c>
      <c r="U491" s="12">
        <v>15.38</v>
      </c>
      <c r="V491" s="12">
        <v>44.63</v>
      </c>
      <c r="W491" s="13">
        <v>5</v>
      </c>
      <c r="X491" s="11"/>
      <c r="Y491" s="11">
        <v>0.41</v>
      </c>
      <c r="Z491" s="11">
        <v>0.56000000000000005</v>
      </c>
      <c r="AA491" s="11">
        <v>25133.599999999999</v>
      </c>
      <c r="AB491" s="13">
        <v>25133600000</v>
      </c>
      <c r="AC491" s="5">
        <v>0.55843071771728015</v>
      </c>
      <c r="AD491">
        <v>0.72</v>
      </c>
      <c r="AE491">
        <v>0.27</v>
      </c>
      <c r="AF491">
        <v>0.31</v>
      </c>
      <c r="AG491" s="5">
        <v>-98.159498279730059</v>
      </c>
      <c r="AH491" s="7">
        <v>0.14214079835748411</v>
      </c>
      <c r="AI491" s="8"/>
      <c r="AJ491">
        <v>9238.2999999999993</v>
      </c>
      <c r="AK491">
        <v>9238300000</v>
      </c>
      <c r="AL491">
        <f t="shared" si="93"/>
        <v>1</v>
      </c>
      <c r="AM491">
        <f t="shared" si="94"/>
        <v>0</v>
      </c>
      <c r="AN491">
        <f t="shared" si="95"/>
        <v>0</v>
      </c>
      <c r="AO491" s="9">
        <v>26</v>
      </c>
      <c r="AP491" s="5">
        <v>1.414973347970818</v>
      </c>
      <c r="AQ491">
        <v>9000000</v>
      </c>
      <c r="AT491">
        <v>332000</v>
      </c>
      <c r="AU491">
        <v>9332000</v>
      </c>
      <c r="AW491">
        <v>15675.3</v>
      </c>
      <c r="AX491">
        <v>15675300000</v>
      </c>
      <c r="CG491" s="13"/>
    </row>
    <row r="492" spans="1:85" x14ac:dyDescent="0.3">
      <c r="A492">
        <v>2013</v>
      </c>
      <c r="B492" t="s">
        <v>143</v>
      </c>
      <c r="C492">
        <v>0</v>
      </c>
      <c r="D492">
        <v>4</v>
      </c>
      <c r="E492">
        <v>5</v>
      </c>
      <c r="F492">
        <v>14.6</v>
      </c>
      <c r="G492">
        <v>14600000</v>
      </c>
      <c r="H492">
        <v>13.1</v>
      </c>
      <c r="I492">
        <v>13100000</v>
      </c>
      <c r="J492">
        <v>1.5</v>
      </c>
      <c r="K492">
        <v>1500000</v>
      </c>
      <c r="L492">
        <v>1</v>
      </c>
      <c r="M492">
        <v>1</v>
      </c>
      <c r="N492">
        <v>0</v>
      </c>
      <c r="O492" s="11">
        <v>12</v>
      </c>
      <c r="P492" s="11">
        <v>6</v>
      </c>
      <c r="Q492" s="12">
        <v>50</v>
      </c>
      <c r="R492" s="11">
        <v>4</v>
      </c>
      <c r="S492" s="12">
        <v>33.33</v>
      </c>
      <c r="T492" s="11">
        <v>2</v>
      </c>
      <c r="U492" s="12">
        <v>16.670000000000002</v>
      </c>
      <c r="V492" s="12">
        <v>54.99</v>
      </c>
      <c r="W492" s="13">
        <v>7</v>
      </c>
      <c r="X492" s="11"/>
      <c r="Y492" s="11">
        <v>2.91</v>
      </c>
      <c r="Z492" s="11">
        <v>0.53</v>
      </c>
      <c r="AA492" s="11">
        <v>16740.900000000001</v>
      </c>
      <c r="AB492" s="13">
        <v>16740900000.000002</v>
      </c>
      <c r="AC492" s="5">
        <v>0.52983637196586741</v>
      </c>
      <c r="AD492">
        <v>8.39</v>
      </c>
      <c r="AE492">
        <v>3.06</v>
      </c>
      <c r="AF492">
        <v>3.84</v>
      </c>
      <c r="AG492" s="5">
        <v>-87.581530673466872</v>
      </c>
      <c r="AH492" s="7">
        <v>0.16437037341426616</v>
      </c>
      <c r="AI492" s="8">
        <v>7.0444445748971216E-3</v>
      </c>
      <c r="AJ492">
        <v>4026.9</v>
      </c>
      <c r="AK492">
        <v>4026900000</v>
      </c>
      <c r="AL492">
        <f t="shared" si="93"/>
        <v>1</v>
      </c>
      <c r="AM492">
        <f t="shared" si="94"/>
        <v>0</v>
      </c>
      <c r="AN492">
        <f t="shared" si="95"/>
        <v>0</v>
      </c>
      <c r="AO492" s="9">
        <v>28</v>
      </c>
      <c r="AP492" s="5">
        <v>1.447158031342219</v>
      </c>
      <c r="AQ492">
        <v>33974000</v>
      </c>
      <c r="AR492" s="5">
        <v>2.7</v>
      </c>
      <c r="AT492">
        <v>1595000</v>
      </c>
      <c r="AU492">
        <v>35569000</v>
      </c>
      <c r="AV492">
        <v>1.26</v>
      </c>
      <c r="AW492">
        <v>20557.400000000001</v>
      </c>
      <c r="AX492">
        <v>20557400000</v>
      </c>
      <c r="CG492" s="13"/>
    </row>
    <row r="493" spans="1:85" x14ac:dyDescent="0.3">
      <c r="A493">
        <v>2013</v>
      </c>
      <c r="B493" t="s">
        <v>144</v>
      </c>
      <c r="C493">
        <v>0</v>
      </c>
      <c r="D493">
        <v>4</v>
      </c>
      <c r="E493">
        <v>4</v>
      </c>
      <c r="L493">
        <v>1</v>
      </c>
      <c r="M493">
        <v>0</v>
      </c>
      <c r="N493">
        <v>0</v>
      </c>
      <c r="O493" s="11">
        <v>12</v>
      </c>
      <c r="P493" s="11">
        <v>7</v>
      </c>
      <c r="Q493" s="12">
        <v>58.33</v>
      </c>
      <c r="R493" s="11">
        <v>1</v>
      </c>
      <c r="S493" s="12">
        <v>8.33</v>
      </c>
      <c r="T493" s="11">
        <v>4</v>
      </c>
      <c r="U493" s="12">
        <v>33.33</v>
      </c>
      <c r="V493" s="12">
        <v>32.06</v>
      </c>
      <c r="W493" s="13">
        <v>7</v>
      </c>
      <c r="X493" s="11"/>
      <c r="Y493" s="11">
        <v>3.71</v>
      </c>
      <c r="Z493" s="11">
        <v>0.54</v>
      </c>
      <c r="AA493" s="11">
        <v>1232232</v>
      </c>
      <c r="AB493" s="13">
        <v>1232232000000</v>
      </c>
      <c r="AC493" s="5">
        <v>0.53617420104931224</v>
      </c>
      <c r="AD493">
        <v>8.7899999999999991</v>
      </c>
      <c r="AE493">
        <v>2.73</v>
      </c>
      <c r="AF493">
        <v>3.68</v>
      </c>
      <c r="AG493" s="5">
        <v>904.26605554992568</v>
      </c>
      <c r="AH493" s="7">
        <v>0.33443921525623466</v>
      </c>
      <c r="AI493" s="8"/>
      <c r="AJ493">
        <v>249852.57</v>
      </c>
      <c r="AK493">
        <v>249852570000</v>
      </c>
      <c r="AL493">
        <f t="shared" si="93"/>
        <v>0</v>
      </c>
      <c r="AM493">
        <f t="shared" si="94"/>
        <v>0</v>
      </c>
      <c r="AN493">
        <f t="shared" si="95"/>
        <v>1</v>
      </c>
      <c r="AO493" s="9">
        <v>55</v>
      </c>
      <c r="AP493" s="5">
        <v>1.7403626894942439</v>
      </c>
      <c r="AQ493">
        <v>206090764</v>
      </c>
      <c r="AT493">
        <v>100460000</v>
      </c>
      <c r="AU493">
        <v>306550764</v>
      </c>
      <c r="AW493">
        <v>900196.7</v>
      </c>
      <c r="AX493">
        <v>900196700000</v>
      </c>
      <c r="CG493" s="13"/>
    </row>
    <row r="494" spans="1:85" x14ac:dyDescent="0.3">
      <c r="A494">
        <v>2013</v>
      </c>
      <c r="B494" t="s">
        <v>145</v>
      </c>
      <c r="C494">
        <v>0</v>
      </c>
      <c r="D494">
        <v>4</v>
      </c>
      <c r="E494">
        <v>6</v>
      </c>
      <c r="L494">
        <v>1</v>
      </c>
      <c r="M494">
        <v>0</v>
      </c>
      <c r="N494">
        <v>0</v>
      </c>
      <c r="O494" s="11">
        <v>13</v>
      </c>
      <c r="P494" s="11">
        <v>8</v>
      </c>
      <c r="Q494" s="12">
        <v>61.54</v>
      </c>
      <c r="R494" s="11">
        <v>2</v>
      </c>
      <c r="S494" s="12">
        <v>15.38</v>
      </c>
      <c r="T494" s="11">
        <v>3</v>
      </c>
      <c r="U494" s="12">
        <v>23.08</v>
      </c>
      <c r="V494" s="12">
        <v>39.86</v>
      </c>
      <c r="W494" s="13">
        <v>7</v>
      </c>
      <c r="X494" s="11">
        <v>83</v>
      </c>
      <c r="Y494" s="11">
        <v>-7.17</v>
      </c>
      <c r="Z494" s="11">
        <v>0.69</v>
      </c>
      <c r="AA494" s="11">
        <v>158091.5</v>
      </c>
      <c r="AB494" s="13">
        <v>158091500000</v>
      </c>
      <c r="AC494" s="5">
        <v>0.68592946326077775</v>
      </c>
      <c r="AD494">
        <v>-63.29</v>
      </c>
      <c r="AE494">
        <v>-4.03</v>
      </c>
      <c r="AF494">
        <v>-5.88</v>
      </c>
      <c r="AG494" s="5">
        <v>-95.647056162987681</v>
      </c>
      <c r="AH494" s="7"/>
      <c r="AI494" s="8"/>
      <c r="AJ494">
        <v>10949.32</v>
      </c>
      <c r="AK494">
        <v>10949320000</v>
      </c>
      <c r="AL494">
        <f t="shared" si="93"/>
        <v>1</v>
      </c>
      <c r="AM494">
        <f t="shared" si="94"/>
        <v>0</v>
      </c>
      <c r="AN494">
        <f t="shared" si="95"/>
        <v>0</v>
      </c>
      <c r="AO494" s="9">
        <v>46</v>
      </c>
      <c r="AP494" s="5">
        <v>1.6627578316815739</v>
      </c>
      <c r="AQ494">
        <v>133700266</v>
      </c>
      <c r="AR494" s="5">
        <v>100</v>
      </c>
      <c r="AT494">
        <v>8347250</v>
      </c>
      <c r="AU494">
        <v>142047516</v>
      </c>
      <c r="AW494">
        <v>96920.5</v>
      </c>
      <c r="AX494">
        <v>96920500000</v>
      </c>
      <c r="CG494" s="13"/>
    </row>
    <row r="495" spans="1:85" x14ac:dyDescent="0.3">
      <c r="A495">
        <v>2013</v>
      </c>
      <c r="B495" t="s">
        <v>146</v>
      </c>
      <c r="C495">
        <v>0</v>
      </c>
      <c r="D495">
        <v>5</v>
      </c>
      <c r="E495">
        <v>5</v>
      </c>
      <c r="L495">
        <v>1</v>
      </c>
      <c r="M495">
        <v>0</v>
      </c>
      <c r="N495">
        <v>1</v>
      </c>
      <c r="O495" s="11">
        <v>11</v>
      </c>
      <c r="P495" s="11">
        <v>5</v>
      </c>
      <c r="Q495" s="12">
        <v>45.45</v>
      </c>
      <c r="R495" s="11">
        <v>4</v>
      </c>
      <c r="S495" s="12">
        <v>36.36</v>
      </c>
      <c r="T495" s="11">
        <v>2</v>
      </c>
      <c r="U495" s="12">
        <v>18.18</v>
      </c>
      <c r="V495" s="12">
        <v>52.49</v>
      </c>
      <c r="W495" s="13">
        <v>4</v>
      </c>
      <c r="X495" s="11"/>
      <c r="Y495" s="11">
        <v>11.07</v>
      </c>
      <c r="Z495" s="11">
        <v>15.48</v>
      </c>
      <c r="AA495" s="11">
        <v>123683.5</v>
      </c>
      <c r="AB495" s="13">
        <v>123683500000</v>
      </c>
      <c r="AC495" s="5">
        <v>15.482427129997426</v>
      </c>
      <c r="AD495">
        <v>97.61</v>
      </c>
      <c r="AE495">
        <v>26.75</v>
      </c>
      <c r="AF495">
        <v>97.24</v>
      </c>
      <c r="AG495" s="5">
        <v>1640.4889293816229</v>
      </c>
      <c r="AH495" s="7">
        <v>0.3667422823040789</v>
      </c>
      <c r="AI495" s="8">
        <v>11.35422020627365</v>
      </c>
      <c r="AJ495">
        <v>1134705.45</v>
      </c>
      <c r="AK495">
        <v>1134705450000</v>
      </c>
      <c r="AL495">
        <f t="shared" si="93"/>
        <v>0</v>
      </c>
      <c r="AM495">
        <f t="shared" si="94"/>
        <v>0</v>
      </c>
      <c r="AN495">
        <f t="shared" si="95"/>
        <v>1</v>
      </c>
      <c r="AO495" s="9">
        <v>47</v>
      </c>
      <c r="AP495" s="5">
        <v>1.6720978579357173</v>
      </c>
      <c r="AQ495">
        <v>206680000</v>
      </c>
      <c r="AS495">
        <v>101249000</v>
      </c>
      <c r="AT495">
        <v>5320000</v>
      </c>
      <c r="AU495">
        <v>212000000</v>
      </c>
      <c r="AV495">
        <v>52.48</v>
      </c>
      <c r="AW495">
        <v>307633.59999999998</v>
      </c>
      <c r="AX495">
        <v>307633600000</v>
      </c>
      <c r="CG495" s="13"/>
    </row>
    <row r="496" spans="1:85" x14ac:dyDescent="0.3">
      <c r="A496">
        <v>2013</v>
      </c>
      <c r="B496" t="s">
        <v>147</v>
      </c>
      <c r="C496">
        <v>0</v>
      </c>
      <c r="D496">
        <v>6</v>
      </c>
      <c r="E496">
        <v>6</v>
      </c>
      <c r="F496">
        <v>17.600000000000001</v>
      </c>
      <c r="G496">
        <v>17600000</v>
      </c>
      <c r="H496">
        <v>7.8</v>
      </c>
      <c r="I496">
        <v>7800000</v>
      </c>
      <c r="J496">
        <v>9.8000000000000007</v>
      </c>
      <c r="K496">
        <v>9800000</v>
      </c>
      <c r="L496">
        <v>1</v>
      </c>
      <c r="M496">
        <v>1</v>
      </c>
      <c r="N496">
        <v>1</v>
      </c>
      <c r="O496" s="11">
        <v>9</v>
      </c>
      <c r="P496" s="11">
        <v>5</v>
      </c>
      <c r="Q496" s="12">
        <v>55.56</v>
      </c>
      <c r="R496" s="11">
        <v>1</v>
      </c>
      <c r="S496" s="12">
        <v>11.11</v>
      </c>
      <c r="T496" s="11">
        <v>3</v>
      </c>
      <c r="U496" s="12">
        <v>33.33</v>
      </c>
      <c r="V496" s="12">
        <v>64.92</v>
      </c>
      <c r="W496" s="13">
        <v>5</v>
      </c>
      <c r="X496" s="11"/>
      <c r="Y496" s="11">
        <v>44.24</v>
      </c>
      <c r="Z496" s="11">
        <v>1.62</v>
      </c>
      <c r="AA496" s="11"/>
      <c r="AB496" s="13"/>
      <c r="AC496" s="5">
        <v>1.6212242567182296</v>
      </c>
      <c r="AD496">
        <v>23.43</v>
      </c>
      <c r="AE496">
        <v>21.32</v>
      </c>
      <c r="AF496">
        <v>23.43</v>
      </c>
      <c r="AG496" s="5">
        <v>41706.390168970815</v>
      </c>
      <c r="AH496" s="7"/>
      <c r="AI496" s="8"/>
      <c r="AO496" s="9">
        <v>29</v>
      </c>
      <c r="AP496" s="5">
        <v>1.4623979978989561</v>
      </c>
      <c r="AQ496">
        <v>27719726</v>
      </c>
      <c r="AS496">
        <v>27719726</v>
      </c>
      <c r="AT496">
        <v>4890000</v>
      </c>
      <c r="AU496">
        <v>32609726</v>
      </c>
      <c r="CG496" s="13"/>
    </row>
    <row r="497" spans="1:85" x14ac:dyDescent="0.3">
      <c r="A497">
        <v>2013</v>
      </c>
      <c r="B497" t="s">
        <v>148</v>
      </c>
      <c r="C497">
        <v>0</v>
      </c>
      <c r="D497">
        <v>3</v>
      </c>
      <c r="M497">
        <v>1</v>
      </c>
      <c r="N497">
        <v>0</v>
      </c>
      <c r="O497" s="11">
        <v>7</v>
      </c>
      <c r="P497" s="11">
        <v>2</v>
      </c>
      <c r="Q497" s="12">
        <v>28.57</v>
      </c>
      <c r="R497" s="11">
        <v>1</v>
      </c>
      <c r="S497" s="12">
        <v>14.29</v>
      </c>
      <c r="T497" s="11">
        <v>4</v>
      </c>
      <c r="U497" s="12">
        <v>57.14</v>
      </c>
      <c r="V497" s="12">
        <v>75</v>
      </c>
      <c r="W497" s="13">
        <v>4</v>
      </c>
      <c r="X497" s="11"/>
      <c r="Y497" s="11">
        <v>4.91</v>
      </c>
      <c r="Z497" s="11">
        <v>3.25</v>
      </c>
      <c r="AA497" s="11"/>
      <c r="AB497" s="13"/>
      <c r="AC497" s="5">
        <v>3.2529409728073211</v>
      </c>
      <c r="AD497">
        <v>12.52</v>
      </c>
      <c r="AE497">
        <v>5.76</v>
      </c>
      <c r="AF497">
        <v>12.52</v>
      </c>
      <c r="AG497" s="5">
        <v>144.02150413651955</v>
      </c>
      <c r="AH497" s="7"/>
      <c r="AI497" s="8"/>
      <c r="AO497" s="9">
        <v>43</v>
      </c>
      <c r="AP497" s="5">
        <v>1.6334684555795864</v>
      </c>
      <c r="AV497">
        <v>75</v>
      </c>
      <c r="CG497" s="13"/>
    </row>
    <row r="498" spans="1:85" x14ac:dyDescent="0.3">
      <c r="A498">
        <v>2013</v>
      </c>
      <c r="B498" t="s">
        <v>149</v>
      </c>
      <c r="C498">
        <v>0</v>
      </c>
      <c r="D498">
        <v>4</v>
      </c>
      <c r="E498">
        <v>4</v>
      </c>
      <c r="L498">
        <v>1</v>
      </c>
      <c r="M498">
        <v>0</v>
      </c>
      <c r="N498">
        <v>0</v>
      </c>
      <c r="O498" s="11">
        <v>9</v>
      </c>
      <c r="P498" s="11">
        <v>5</v>
      </c>
      <c r="Q498" s="12">
        <v>55.56</v>
      </c>
      <c r="R498" s="11">
        <v>2</v>
      </c>
      <c r="S498" s="12">
        <v>22.22</v>
      </c>
      <c r="T498" s="11">
        <v>2</v>
      </c>
      <c r="U498" s="12">
        <v>22.22</v>
      </c>
      <c r="V498" s="12">
        <v>74.959999999999994</v>
      </c>
      <c r="W498" s="13">
        <v>7</v>
      </c>
      <c r="X498" s="11"/>
      <c r="Y498" s="11">
        <v>2.7</v>
      </c>
      <c r="Z498" s="11">
        <v>1.06</v>
      </c>
      <c r="AA498" s="11"/>
      <c r="AB498" s="13"/>
      <c r="AC498" s="5">
        <v>1.0593946724695549</v>
      </c>
      <c r="AD498">
        <v>9.68</v>
      </c>
      <c r="AE498">
        <v>5.29</v>
      </c>
      <c r="AF498">
        <v>9.51</v>
      </c>
      <c r="AG498" s="5">
        <v>-82.38356110622523</v>
      </c>
      <c r="AH498" s="7"/>
      <c r="AI498" s="8"/>
      <c r="AO498" s="9">
        <v>20</v>
      </c>
      <c r="AP498" s="5">
        <v>1.301029995663981</v>
      </c>
      <c r="AQ498">
        <v>2066895</v>
      </c>
      <c r="AT498">
        <v>653000</v>
      </c>
      <c r="AU498">
        <v>2719895</v>
      </c>
      <c r="CG498" s="13"/>
    </row>
    <row r="499" spans="1:85" x14ac:dyDescent="0.3">
      <c r="A499">
        <v>2013</v>
      </c>
      <c r="B499" t="s">
        <v>150</v>
      </c>
      <c r="C499">
        <v>0</v>
      </c>
      <c r="D499">
        <v>4</v>
      </c>
      <c r="E499">
        <v>4</v>
      </c>
      <c r="L499">
        <v>1</v>
      </c>
      <c r="M499">
        <v>1</v>
      </c>
      <c r="N499">
        <v>0</v>
      </c>
      <c r="O499" s="11">
        <v>13</v>
      </c>
      <c r="P499" s="11">
        <v>4</v>
      </c>
      <c r="Q499" s="12">
        <v>30.77</v>
      </c>
      <c r="R499" s="11">
        <v>2</v>
      </c>
      <c r="S499" s="12">
        <v>15.38</v>
      </c>
      <c r="T499" s="11">
        <v>7</v>
      </c>
      <c r="U499" s="12">
        <v>53.85</v>
      </c>
      <c r="V499" s="12">
        <v>72.459999999999994</v>
      </c>
      <c r="W499" s="13">
        <v>4</v>
      </c>
      <c r="X499" s="11"/>
      <c r="Y499" s="11">
        <v>7.96</v>
      </c>
      <c r="Z499" s="11">
        <v>1.58</v>
      </c>
      <c r="AA499" s="11">
        <v>207115.6</v>
      </c>
      <c r="AB499" s="13">
        <v>207115600000</v>
      </c>
      <c r="AC499" s="5">
        <v>1.5845511394248639</v>
      </c>
      <c r="AD499">
        <v>15.87</v>
      </c>
      <c r="AE499">
        <v>3.03</v>
      </c>
      <c r="AF499">
        <v>3.44</v>
      </c>
      <c r="AG499" s="5">
        <v>260.09881376594149</v>
      </c>
      <c r="AH499" s="7"/>
      <c r="AI499" s="8"/>
      <c r="AJ499">
        <v>38756.410000000003</v>
      </c>
      <c r="AK499">
        <v>38756410000</v>
      </c>
      <c r="AL499">
        <f t="shared" ref="AL499:AL506" si="96">IF(AJ499&lt;29957,1,0)</f>
        <v>0</v>
      </c>
      <c r="AM499">
        <f t="shared" ref="AM499:AM506" si="97">IF(AND(AJ499&gt;29957,AJ499&lt;96525),1,0)</f>
        <v>1</v>
      </c>
      <c r="AN499">
        <f t="shared" ref="AN499:AN506" si="98">IF(AJ499&gt;96525,1,0)</f>
        <v>0</v>
      </c>
      <c r="AO499" s="9">
        <v>15</v>
      </c>
      <c r="AP499" s="5">
        <v>1.1760912590556811</v>
      </c>
      <c r="AQ499">
        <v>99455113</v>
      </c>
      <c r="AR499" s="5">
        <v>9.1</v>
      </c>
      <c r="AT499">
        <v>13604944</v>
      </c>
      <c r="AU499">
        <v>113060057</v>
      </c>
      <c r="AW499">
        <v>59783.1</v>
      </c>
      <c r="AX499">
        <v>59783100000</v>
      </c>
      <c r="CG499" s="13"/>
    </row>
    <row r="500" spans="1:85" x14ac:dyDescent="0.3">
      <c r="A500">
        <v>2013</v>
      </c>
      <c r="B500" t="s">
        <v>151</v>
      </c>
      <c r="C500">
        <v>0</v>
      </c>
      <c r="D500">
        <v>4</v>
      </c>
      <c r="E500">
        <v>4</v>
      </c>
      <c r="F500">
        <v>13.2</v>
      </c>
      <c r="G500">
        <v>13200000</v>
      </c>
      <c r="H500">
        <v>12.3</v>
      </c>
      <c r="I500">
        <v>12300000</v>
      </c>
      <c r="J500">
        <v>0.89999999999999858</v>
      </c>
      <c r="K500">
        <v>899999.9999999986</v>
      </c>
      <c r="L500">
        <v>1</v>
      </c>
      <c r="M500">
        <v>0</v>
      </c>
      <c r="N500">
        <v>0</v>
      </c>
      <c r="O500" s="11">
        <v>11</v>
      </c>
      <c r="P500" s="11">
        <v>5</v>
      </c>
      <c r="Q500" s="12">
        <v>45.45</v>
      </c>
      <c r="R500" s="11">
        <v>1</v>
      </c>
      <c r="S500" s="12">
        <v>9.09</v>
      </c>
      <c r="T500" s="11">
        <v>5</v>
      </c>
      <c r="U500" s="12">
        <v>45.45</v>
      </c>
      <c r="V500" s="12">
        <v>62.66</v>
      </c>
      <c r="W500" s="13">
        <v>5</v>
      </c>
      <c r="X500" s="11">
        <v>15.05</v>
      </c>
      <c r="Y500" s="11">
        <v>14.54</v>
      </c>
      <c r="Z500" s="11">
        <v>2.2799999999999998</v>
      </c>
      <c r="AA500" s="11">
        <v>130731</v>
      </c>
      <c r="AB500" s="13">
        <v>130731000000</v>
      </c>
      <c r="AC500" s="5">
        <v>2.2785700979423922</v>
      </c>
      <c r="AD500">
        <v>17.559999999999999</v>
      </c>
      <c r="AE500">
        <v>4.6399999999999997</v>
      </c>
      <c r="AF500">
        <v>5.01</v>
      </c>
      <c r="AG500" s="5">
        <v>266.16087388282028</v>
      </c>
      <c r="AH500" s="7"/>
      <c r="AI500" s="8">
        <v>0.25818769594601926</v>
      </c>
      <c r="AJ500">
        <v>42459.519999999997</v>
      </c>
      <c r="AK500">
        <v>42459520000</v>
      </c>
      <c r="AL500">
        <f t="shared" si="96"/>
        <v>0</v>
      </c>
      <c r="AM500">
        <f t="shared" si="97"/>
        <v>1</v>
      </c>
      <c r="AN500">
        <f t="shared" si="98"/>
        <v>0</v>
      </c>
      <c r="AO500" s="9">
        <v>103</v>
      </c>
      <c r="AP500" s="5">
        <v>2.012837224705172</v>
      </c>
      <c r="AQ500">
        <v>13962378</v>
      </c>
      <c r="AT500">
        <v>1380000</v>
      </c>
      <c r="AU500">
        <v>15342378</v>
      </c>
      <c r="AW500">
        <v>37318.9</v>
      </c>
      <c r="AX500">
        <v>37318900000</v>
      </c>
      <c r="CG500" s="13"/>
    </row>
    <row r="501" spans="1:85" x14ac:dyDescent="0.3">
      <c r="A501">
        <v>2013</v>
      </c>
      <c r="B501" t="s">
        <v>152</v>
      </c>
      <c r="C501">
        <v>0</v>
      </c>
      <c r="D501">
        <v>6</v>
      </c>
      <c r="E501">
        <v>9</v>
      </c>
      <c r="L501">
        <v>1</v>
      </c>
      <c r="M501">
        <v>1</v>
      </c>
      <c r="N501">
        <v>0</v>
      </c>
      <c r="O501" s="11">
        <v>23</v>
      </c>
      <c r="P501" s="11">
        <v>12</v>
      </c>
      <c r="Q501" s="12">
        <v>52.17</v>
      </c>
      <c r="R501" s="11">
        <v>5</v>
      </c>
      <c r="S501" s="12">
        <v>21.74</v>
      </c>
      <c r="T501" s="11">
        <v>6</v>
      </c>
      <c r="U501" s="12">
        <v>26.09</v>
      </c>
      <c r="V501" s="12" t="s">
        <v>366</v>
      </c>
      <c r="W501" s="13">
        <v>7</v>
      </c>
      <c r="X501" s="11"/>
      <c r="Y501" s="11">
        <v>17.079999999999998</v>
      </c>
      <c r="Z501" s="11">
        <v>10.09</v>
      </c>
      <c r="AA501" s="11">
        <v>359133.6</v>
      </c>
      <c r="AB501" s="13">
        <v>359133600000</v>
      </c>
      <c r="AC501" s="5">
        <v>10.089664183899435</v>
      </c>
      <c r="AD501">
        <v>36.090000000000003</v>
      </c>
      <c r="AE501">
        <v>23.28</v>
      </c>
      <c r="AF501">
        <v>35.909999999999997</v>
      </c>
      <c r="AG501" s="5">
        <v>750.27349194905071</v>
      </c>
      <c r="AH501" s="7">
        <v>0.24712350635445909</v>
      </c>
      <c r="AI501" s="8">
        <v>1.8239745301566881</v>
      </c>
      <c r="AJ501">
        <v>2259490.31</v>
      </c>
      <c r="AK501">
        <v>2259490310000</v>
      </c>
      <c r="AL501">
        <f t="shared" si="96"/>
        <v>0</v>
      </c>
      <c r="AM501">
        <f t="shared" si="97"/>
        <v>0</v>
      </c>
      <c r="AN501">
        <f t="shared" si="98"/>
        <v>1</v>
      </c>
      <c r="AO501" s="9">
        <v>35</v>
      </c>
      <c r="AP501" s="5">
        <v>1.5440680443502754</v>
      </c>
      <c r="AQ501">
        <v>154254000</v>
      </c>
      <c r="AT501">
        <v>11000000</v>
      </c>
      <c r="AU501">
        <v>165254000</v>
      </c>
      <c r="AW501">
        <v>495796.6</v>
      </c>
      <c r="AX501">
        <v>495796600000</v>
      </c>
      <c r="CG501" s="13"/>
    </row>
    <row r="502" spans="1:85" x14ac:dyDescent="0.3">
      <c r="A502">
        <v>2013</v>
      </c>
      <c r="B502" t="s">
        <v>153</v>
      </c>
      <c r="C502">
        <v>0</v>
      </c>
      <c r="D502">
        <v>4</v>
      </c>
      <c r="E502">
        <v>4</v>
      </c>
      <c r="L502">
        <v>1</v>
      </c>
      <c r="M502">
        <v>0</v>
      </c>
      <c r="N502">
        <v>0</v>
      </c>
      <c r="O502" s="11">
        <v>8</v>
      </c>
      <c r="P502" s="11">
        <v>4</v>
      </c>
      <c r="Q502" s="12">
        <v>50</v>
      </c>
      <c r="R502" s="11">
        <v>1</v>
      </c>
      <c r="S502" s="12">
        <v>12.5</v>
      </c>
      <c r="T502" s="11">
        <v>3</v>
      </c>
      <c r="U502" s="12">
        <v>37.5</v>
      </c>
      <c r="V502" s="12">
        <v>69.569999999999993</v>
      </c>
      <c r="W502" s="13">
        <v>5</v>
      </c>
      <c r="X502" s="11"/>
      <c r="Y502" s="11">
        <v>0.86</v>
      </c>
      <c r="Z502" s="11">
        <v>0.51</v>
      </c>
      <c r="AA502" s="11">
        <v>18059</v>
      </c>
      <c r="AB502" s="13">
        <v>18059000000</v>
      </c>
      <c r="AC502" s="5">
        <v>0.50609639798653883</v>
      </c>
      <c r="AD502">
        <v>3.65</v>
      </c>
      <c r="AE502">
        <v>0.81</v>
      </c>
      <c r="AF502">
        <v>1.29</v>
      </c>
      <c r="AG502" s="5">
        <v>296.70551483839967</v>
      </c>
      <c r="AH502" s="7"/>
      <c r="AI502" s="8"/>
      <c r="AJ502">
        <v>2740.76</v>
      </c>
      <c r="AK502">
        <v>2740760000</v>
      </c>
      <c r="AL502">
        <f t="shared" si="96"/>
        <v>1</v>
      </c>
      <c r="AM502">
        <f t="shared" si="97"/>
        <v>0</v>
      </c>
      <c r="AN502">
        <f t="shared" si="98"/>
        <v>0</v>
      </c>
      <c r="AO502" s="9">
        <v>63</v>
      </c>
      <c r="AP502" s="5">
        <v>1.7993405494535815</v>
      </c>
      <c r="AQ502">
        <v>8170800</v>
      </c>
      <c r="AT502">
        <v>565000</v>
      </c>
      <c r="AU502">
        <v>8735800</v>
      </c>
      <c r="AV502">
        <v>69.569999999999993</v>
      </c>
      <c r="AW502">
        <v>15783.7</v>
      </c>
      <c r="AX502">
        <v>15783700000</v>
      </c>
      <c r="CG502" s="13"/>
    </row>
    <row r="503" spans="1:85" x14ac:dyDescent="0.3">
      <c r="A503">
        <v>2013</v>
      </c>
      <c r="B503" t="s">
        <v>154</v>
      </c>
      <c r="C503">
        <v>0</v>
      </c>
      <c r="D503">
        <v>4</v>
      </c>
      <c r="E503">
        <v>4</v>
      </c>
      <c r="L503">
        <v>1</v>
      </c>
      <c r="M503">
        <v>0</v>
      </c>
      <c r="N503">
        <v>0</v>
      </c>
      <c r="O503" s="11">
        <v>13</v>
      </c>
      <c r="P503" s="11">
        <v>9</v>
      </c>
      <c r="Q503" s="12">
        <v>69.23</v>
      </c>
      <c r="R503" s="11">
        <v>2</v>
      </c>
      <c r="S503" s="12">
        <v>15.38</v>
      </c>
      <c r="T503" s="11">
        <v>2</v>
      </c>
      <c r="U503" s="12">
        <v>15.38</v>
      </c>
      <c r="V503" s="12">
        <v>28.23</v>
      </c>
      <c r="W503" s="13">
        <v>5</v>
      </c>
      <c r="X503" s="11">
        <v>70.91</v>
      </c>
      <c r="Y503" s="11">
        <v>3.04</v>
      </c>
      <c r="Z503" s="11">
        <v>0.69</v>
      </c>
      <c r="AA503" s="11">
        <v>92538.6</v>
      </c>
      <c r="AB503" s="13">
        <v>92538600000</v>
      </c>
      <c r="AC503" s="5">
        <v>0.69286825839495814</v>
      </c>
      <c r="AD503">
        <v>5.0599999999999996</v>
      </c>
      <c r="AE503">
        <v>2.09</v>
      </c>
      <c r="AF503">
        <v>2.66</v>
      </c>
      <c r="AG503" s="5">
        <v>335.15262542540756</v>
      </c>
      <c r="AH503" s="7">
        <v>2.5670162372333726E-2</v>
      </c>
      <c r="AI503" s="8">
        <v>0.48499493442129188</v>
      </c>
      <c r="AJ503">
        <v>27907.18</v>
      </c>
      <c r="AK503">
        <v>27907180000</v>
      </c>
      <c r="AL503">
        <f t="shared" si="96"/>
        <v>1</v>
      </c>
      <c r="AM503">
        <f t="shared" si="97"/>
        <v>0</v>
      </c>
      <c r="AN503">
        <f t="shared" si="98"/>
        <v>0</v>
      </c>
      <c r="AO503" s="9">
        <v>67</v>
      </c>
      <c r="AP503" s="5">
        <v>1.8260748027008262</v>
      </c>
      <c r="AQ503">
        <v>168023000</v>
      </c>
      <c r="AT503">
        <v>1050000</v>
      </c>
      <c r="AU503">
        <v>169073000</v>
      </c>
      <c r="AW503">
        <v>57497.2</v>
      </c>
      <c r="AX503">
        <v>57497200000</v>
      </c>
      <c r="CG503" s="13"/>
    </row>
    <row r="504" spans="1:85" x14ac:dyDescent="0.3">
      <c r="A504">
        <v>2013</v>
      </c>
      <c r="B504" t="s">
        <v>155</v>
      </c>
      <c r="C504">
        <v>1</v>
      </c>
      <c r="D504">
        <v>3</v>
      </c>
      <c r="E504">
        <v>6</v>
      </c>
      <c r="L504">
        <v>1</v>
      </c>
      <c r="M504">
        <v>1</v>
      </c>
      <c r="N504">
        <v>0</v>
      </c>
      <c r="O504" s="11">
        <v>13</v>
      </c>
      <c r="P504" s="11">
        <v>6</v>
      </c>
      <c r="Q504" s="12">
        <v>46.15</v>
      </c>
      <c r="R504" s="11">
        <v>4</v>
      </c>
      <c r="S504" s="12">
        <v>30.77</v>
      </c>
      <c r="T504" s="11">
        <v>3</v>
      </c>
      <c r="U504" s="12">
        <v>23.08</v>
      </c>
      <c r="V504" s="12">
        <v>37.53</v>
      </c>
      <c r="W504" s="13">
        <v>4</v>
      </c>
      <c r="X504" s="11"/>
      <c r="Y504" s="11">
        <v>-10.199999999999999</v>
      </c>
      <c r="Z504" s="11">
        <v>1.1299999999999999</v>
      </c>
      <c r="AA504" s="11">
        <v>95378.6</v>
      </c>
      <c r="AB504" s="13">
        <v>95378600000</v>
      </c>
      <c r="AC504" s="5">
        <v>1.1342936410524882</v>
      </c>
      <c r="AD504">
        <v>-10.72</v>
      </c>
      <c r="AE504">
        <v>-4.1500000000000004</v>
      </c>
      <c r="AF504">
        <v>-5.25</v>
      </c>
      <c r="AG504" s="5">
        <v>363.76926507755587</v>
      </c>
      <c r="AH504" s="7"/>
      <c r="AI504" s="8">
        <v>2.2546589160540265</v>
      </c>
      <c r="AJ504">
        <v>50911.16</v>
      </c>
      <c r="AK504">
        <v>50911160000</v>
      </c>
      <c r="AL504">
        <f t="shared" si="96"/>
        <v>0</v>
      </c>
      <c r="AM504">
        <f t="shared" si="97"/>
        <v>1</v>
      </c>
      <c r="AN504">
        <f t="shared" si="98"/>
        <v>0</v>
      </c>
      <c r="AO504" s="9">
        <v>111</v>
      </c>
      <c r="AP504" s="5">
        <v>2.0453229787866571</v>
      </c>
      <c r="AQ504">
        <v>156390725</v>
      </c>
      <c r="AR504" s="5">
        <v>7.6</v>
      </c>
      <c r="AT504">
        <v>24910000</v>
      </c>
      <c r="AU504">
        <v>181300725</v>
      </c>
      <c r="AW504">
        <v>40661.9</v>
      </c>
      <c r="AX504">
        <v>40661900000</v>
      </c>
      <c r="CG504" s="13"/>
    </row>
    <row r="505" spans="1:85" x14ac:dyDescent="0.3">
      <c r="A505">
        <v>2013</v>
      </c>
      <c r="B505" t="s">
        <v>156</v>
      </c>
      <c r="C505">
        <v>0</v>
      </c>
      <c r="D505">
        <v>4</v>
      </c>
      <c r="E505">
        <v>5</v>
      </c>
      <c r="L505">
        <v>1</v>
      </c>
      <c r="M505">
        <v>0</v>
      </c>
      <c r="N505">
        <v>0</v>
      </c>
      <c r="O505" s="11">
        <v>14</v>
      </c>
      <c r="P505" s="11">
        <v>6</v>
      </c>
      <c r="Q505" s="12">
        <v>42.86</v>
      </c>
      <c r="R505" s="11">
        <v>4</v>
      </c>
      <c r="S505" s="12">
        <v>28.57</v>
      </c>
      <c r="T505" s="11">
        <v>4</v>
      </c>
      <c r="U505" s="12">
        <v>28.57</v>
      </c>
      <c r="V505" s="12">
        <v>54.07</v>
      </c>
      <c r="W505" s="13">
        <v>5</v>
      </c>
      <c r="X505" s="11">
        <v>32.81</v>
      </c>
      <c r="Y505" s="11">
        <v>1.78</v>
      </c>
      <c r="Z505" s="11">
        <v>0.68</v>
      </c>
      <c r="AA505" s="11">
        <v>8761.1</v>
      </c>
      <c r="AB505" s="13">
        <v>8761100000</v>
      </c>
      <c r="AC505" s="5">
        <v>0.67850484794404731</v>
      </c>
      <c r="AD505">
        <v>44.74</v>
      </c>
      <c r="AE505">
        <v>3.28</v>
      </c>
      <c r="AF505">
        <v>4.9800000000000004</v>
      </c>
      <c r="AG505" s="5"/>
      <c r="AH505" s="7">
        <v>0.14793750462304703</v>
      </c>
      <c r="AI505" s="8"/>
      <c r="AJ505">
        <v>496.74</v>
      </c>
      <c r="AK505">
        <v>496740000</v>
      </c>
      <c r="AL505">
        <f t="shared" si="96"/>
        <v>1</v>
      </c>
      <c r="AM505">
        <f t="shared" si="97"/>
        <v>0</v>
      </c>
      <c r="AN505">
        <f t="shared" si="98"/>
        <v>0</v>
      </c>
      <c r="AO505" s="9">
        <v>25</v>
      </c>
      <c r="AP505" s="5">
        <v>1.3979400086720375</v>
      </c>
      <c r="AQ505">
        <v>23685000</v>
      </c>
      <c r="AT505">
        <v>195000</v>
      </c>
      <c r="AU505">
        <v>23880000</v>
      </c>
      <c r="AW505">
        <v>14959.4</v>
      </c>
      <c r="AX505">
        <v>14959400000</v>
      </c>
      <c r="CG505" s="13"/>
    </row>
    <row r="506" spans="1:85" x14ac:dyDescent="0.3">
      <c r="A506">
        <v>2013</v>
      </c>
      <c r="B506" t="s">
        <v>157</v>
      </c>
      <c r="C506">
        <v>0</v>
      </c>
      <c r="D506">
        <v>4</v>
      </c>
      <c r="E506">
        <v>4</v>
      </c>
      <c r="F506">
        <v>0.5</v>
      </c>
      <c r="G506">
        <v>500000</v>
      </c>
      <c r="H506">
        <v>0.5</v>
      </c>
      <c r="I506">
        <v>500000</v>
      </c>
      <c r="J506">
        <v>0</v>
      </c>
      <c r="L506">
        <v>1</v>
      </c>
      <c r="M506">
        <v>0</v>
      </c>
      <c r="N506">
        <v>0</v>
      </c>
      <c r="O506" s="11">
        <v>11</v>
      </c>
      <c r="P506" s="11">
        <v>7</v>
      </c>
      <c r="Q506" s="12">
        <v>63.64</v>
      </c>
      <c r="R506" s="11">
        <v>3</v>
      </c>
      <c r="S506" s="12">
        <v>27.27</v>
      </c>
      <c r="T506" s="11">
        <v>1</v>
      </c>
      <c r="U506" s="12">
        <v>9.09</v>
      </c>
      <c r="V506" s="12">
        <v>59.19</v>
      </c>
      <c r="W506" s="13">
        <v>7</v>
      </c>
      <c r="X506" s="11"/>
      <c r="Y506" s="11">
        <v>6.7</v>
      </c>
      <c r="Z506" s="11">
        <v>1.31</v>
      </c>
      <c r="AA506" s="11">
        <v>6963.6</v>
      </c>
      <c r="AB506" s="13">
        <v>6963600000</v>
      </c>
      <c r="AC506" s="5">
        <v>1.3076223496735981</v>
      </c>
      <c r="AG506" s="5"/>
      <c r="AH506" s="7">
        <v>2.0119155307401977</v>
      </c>
      <c r="AI506" s="8">
        <v>2.6404441810412056</v>
      </c>
      <c r="AJ506">
        <v>5893.02</v>
      </c>
      <c r="AK506">
        <v>5893020000</v>
      </c>
      <c r="AL506">
        <f t="shared" si="96"/>
        <v>1</v>
      </c>
      <c r="AM506">
        <f t="shared" si="97"/>
        <v>0</v>
      </c>
      <c r="AN506">
        <f t="shared" si="98"/>
        <v>0</v>
      </c>
      <c r="AO506" s="9">
        <v>66</v>
      </c>
      <c r="AP506" s="5">
        <v>1.8195439355418683</v>
      </c>
      <c r="AQ506">
        <v>24872144</v>
      </c>
      <c r="AT506">
        <v>18192642</v>
      </c>
      <c r="AU506">
        <v>43064786</v>
      </c>
      <c r="AW506">
        <v>7385.3</v>
      </c>
      <c r="AX506">
        <v>7385300000</v>
      </c>
      <c r="CG506" s="13"/>
    </row>
    <row r="507" spans="1:85" x14ac:dyDescent="0.3">
      <c r="A507">
        <v>2013</v>
      </c>
      <c r="B507" t="s">
        <v>158</v>
      </c>
      <c r="C507">
        <v>1</v>
      </c>
      <c r="M507">
        <v>0</v>
      </c>
      <c r="N507">
        <v>0</v>
      </c>
      <c r="O507" s="11"/>
      <c r="P507" s="11"/>
      <c r="Q507" s="12"/>
      <c r="R507" s="11"/>
      <c r="S507" s="12"/>
      <c r="T507" s="11">
        <v>0</v>
      </c>
      <c r="U507" s="12"/>
      <c r="V507" s="12" t="s">
        <v>366</v>
      </c>
      <c r="W507" s="13"/>
      <c r="X507" s="11"/>
      <c r="Y507" s="11">
        <v>-91</v>
      </c>
      <c r="Z507" s="11"/>
      <c r="AA507" s="11"/>
      <c r="AB507" s="13"/>
      <c r="AD507">
        <v>-3.84</v>
      </c>
      <c r="AE507">
        <v>-2.3199999999999998</v>
      </c>
      <c r="AF507">
        <v>-2.3199999999999998</v>
      </c>
      <c r="AG507" s="5">
        <v>-99.692956610737212</v>
      </c>
      <c r="AH507" s="7"/>
      <c r="AI507" s="8"/>
      <c r="AO507" s="9">
        <v>3</v>
      </c>
      <c r="AP507" s="5">
        <v>0.47712125471966244</v>
      </c>
      <c r="CG507" s="13"/>
    </row>
    <row r="508" spans="1:85" x14ac:dyDescent="0.3">
      <c r="A508">
        <v>2013</v>
      </c>
      <c r="B508" t="s">
        <v>159</v>
      </c>
      <c r="C508">
        <v>1</v>
      </c>
      <c r="D508">
        <v>4</v>
      </c>
      <c r="E508">
        <v>4</v>
      </c>
      <c r="L508">
        <v>1</v>
      </c>
      <c r="M508">
        <v>0</v>
      </c>
      <c r="N508">
        <v>1</v>
      </c>
      <c r="O508" s="11">
        <v>20</v>
      </c>
      <c r="P508" s="11">
        <v>9</v>
      </c>
      <c r="Q508" s="12">
        <v>45</v>
      </c>
      <c r="R508" s="11">
        <v>6</v>
      </c>
      <c r="S508" s="12">
        <v>30</v>
      </c>
      <c r="T508" s="11">
        <v>5</v>
      </c>
      <c r="U508" s="12">
        <v>25</v>
      </c>
      <c r="V508" s="12">
        <v>16.04</v>
      </c>
      <c r="W508" s="13">
        <v>6</v>
      </c>
      <c r="X508" s="11"/>
      <c r="Y508" s="11">
        <v>22.05</v>
      </c>
      <c r="Z508" s="11">
        <v>4.54</v>
      </c>
      <c r="AA508" s="11">
        <v>466880</v>
      </c>
      <c r="AB508" s="13">
        <v>466880000000</v>
      </c>
      <c r="AC508" s="5">
        <v>4.5372246141888262</v>
      </c>
      <c r="AD508">
        <v>27.18</v>
      </c>
      <c r="AE508">
        <v>22.06</v>
      </c>
      <c r="AF508">
        <v>27.18</v>
      </c>
      <c r="AG508" s="5"/>
      <c r="AH508" s="7">
        <v>2.3443695479777955</v>
      </c>
      <c r="AI508" s="8">
        <v>1.2390959555908009E-2</v>
      </c>
      <c r="AJ508">
        <v>1331481.3999999999</v>
      </c>
      <c r="AK508">
        <v>1331481400000</v>
      </c>
      <c r="AL508">
        <f>IF(AJ508&lt;29957,1,0)</f>
        <v>0</v>
      </c>
      <c r="AM508">
        <f>IF(AND(AJ508&gt;29957,AJ508&lt;96525),1,0)</f>
        <v>0</v>
      </c>
      <c r="AN508">
        <f>IF(AJ508&gt;96525,1,0)</f>
        <v>1</v>
      </c>
      <c r="AO508" s="9">
        <v>32</v>
      </c>
      <c r="AP508" s="5">
        <v>1.5051499783199058</v>
      </c>
      <c r="AQ508">
        <v>153500000</v>
      </c>
      <c r="AR508" s="5">
        <v>24</v>
      </c>
      <c r="AS508">
        <v>6500000</v>
      </c>
      <c r="AT508">
        <v>77600000</v>
      </c>
      <c r="AU508">
        <v>231100000</v>
      </c>
      <c r="AW508">
        <v>501330</v>
      </c>
      <c r="AX508">
        <v>501330000000</v>
      </c>
      <c r="CG508" s="13"/>
    </row>
    <row r="509" spans="1:85" x14ac:dyDescent="0.3">
      <c r="A509">
        <v>2013</v>
      </c>
      <c r="B509" t="s">
        <v>160</v>
      </c>
      <c r="C509">
        <v>1</v>
      </c>
      <c r="D509">
        <v>4</v>
      </c>
      <c r="E509">
        <v>4</v>
      </c>
      <c r="L509">
        <v>1</v>
      </c>
      <c r="M509">
        <v>0</v>
      </c>
      <c r="N509">
        <v>0</v>
      </c>
      <c r="O509" s="11">
        <v>8</v>
      </c>
      <c r="P509" s="11">
        <v>3</v>
      </c>
      <c r="Q509" s="12">
        <v>37.5</v>
      </c>
      <c r="R509" s="11">
        <v>0</v>
      </c>
      <c r="S509" s="12">
        <v>0</v>
      </c>
      <c r="T509" s="11">
        <v>5</v>
      </c>
      <c r="U509" s="12">
        <v>62.5</v>
      </c>
      <c r="V509" s="12">
        <v>66.569999999999993</v>
      </c>
      <c r="W509" s="13">
        <v>7</v>
      </c>
      <c r="X509" s="11"/>
      <c r="Y509" s="11">
        <v>3.48</v>
      </c>
      <c r="Z509" s="11">
        <v>1.1200000000000001</v>
      </c>
      <c r="AA509" s="11">
        <v>7411</v>
      </c>
      <c r="AB509" s="13">
        <v>7411000000</v>
      </c>
      <c r="AC509" s="5">
        <v>1.1208399027342</v>
      </c>
      <c r="AD509">
        <v>3.16</v>
      </c>
      <c r="AE509">
        <v>1.5</v>
      </c>
      <c r="AF509">
        <v>1.8</v>
      </c>
      <c r="AG509" s="5">
        <v>-88.431904737131958</v>
      </c>
      <c r="AH509" s="7"/>
      <c r="AI509" s="8">
        <v>0.44660856620041561</v>
      </c>
      <c r="AJ509">
        <v>4998.07</v>
      </c>
      <c r="AK509">
        <v>4998070000</v>
      </c>
      <c r="AL509">
        <f>IF(AJ509&lt;29957,1,0)</f>
        <v>1</v>
      </c>
      <c r="AM509">
        <f>IF(AND(AJ509&gt;29957,AJ509&lt;96525),1,0)</f>
        <v>0</v>
      </c>
      <c r="AN509">
        <f>IF(AJ509&gt;96525,1,0)</f>
        <v>0</v>
      </c>
      <c r="AO509" s="9">
        <v>14</v>
      </c>
      <c r="AP509" s="5">
        <v>1.1461280356782377</v>
      </c>
      <c r="AT509">
        <v>320000</v>
      </c>
      <c r="AU509">
        <v>320000</v>
      </c>
      <c r="AW509">
        <v>8688.4</v>
      </c>
      <c r="AX509">
        <v>8688400000</v>
      </c>
      <c r="CG509" s="13"/>
    </row>
    <row r="510" spans="1:85" x14ac:dyDescent="0.3">
      <c r="A510">
        <v>2013</v>
      </c>
      <c r="B510" t="s">
        <v>161</v>
      </c>
      <c r="C510">
        <v>1</v>
      </c>
      <c r="M510">
        <v>0</v>
      </c>
      <c r="N510">
        <v>0</v>
      </c>
      <c r="O510" s="11"/>
      <c r="P510" s="11"/>
      <c r="Q510" s="12"/>
      <c r="R510" s="11"/>
      <c r="S510" s="12"/>
      <c r="T510" s="11">
        <v>0</v>
      </c>
      <c r="U510" s="12"/>
      <c r="V510" s="12" t="s">
        <v>366</v>
      </c>
      <c r="W510" s="13"/>
      <c r="X510" s="11"/>
      <c r="Y510" s="11"/>
      <c r="Z510" s="11"/>
      <c r="AA510" s="11"/>
      <c r="AB510" s="13"/>
      <c r="AG510" s="5"/>
      <c r="AH510" s="7"/>
      <c r="AI510" s="8"/>
      <c r="AO510" s="9">
        <v>2</v>
      </c>
      <c r="AP510" s="5">
        <v>0.30102999566398114</v>
      </c>
      <c r="CG510" s="13"/>
    </row>
    <row r="511" spans="1:85" x14ac:dyDescent="0.3">
      <c r="A511">
        <v>2013</v>
      </c>
      <c r="B511" t="s">
        <v>162</v>
      </c>
      <c r="C511">
        <v>1</v>
      </c>
      <c r="M511">
        <v>0</v>
      </c>
      <c r="N511">
        <v>0</v>
      </c>
      <c r="O511" s="11"/>
      <c r="P511" s="11"/>
      <c r="Q511" s="12"/>
      <c r="R511" s="11"/>
      <c r="S511" s="12"/>
      <c r="T511" s="11">
        <v>0</v>
      </c>
      <c r="U511" s="12"/>
      <c r="V511" s="12" t="s">
        <v>366</v>
      </c>
      <c r="W511" s="13"/>
      <c r="X511" s="11"/>
      <c r="Y511" s="11"/>
      <c r="Z511" s="11"/>
      <c r="AA511" s="11"/>
      <c r="AB511" s="13"/>
      <c r="AD511">
        <v>166.13</v>
      </c>
      <c r="AE511">
        <v>14.4</v>
      </c>
      <c r="AF511">
        <v>40.35</v>
      </c>
      <c r="AG511" s="5">
        <v>231.13245117968714</v>
      </c>
      <c r="AH511" s="7"/>
      <c r="AI511" s="8"/>
      <c r="AO511" s="9">
        <v>9</v>
      </c>
      <c r="AP511" s="5">
        <v>0.95424250943932487</v>
      </c>
      <c r="CG511" s="13"/>
    </row>
    <row r="512" spans="1:85" x14ac:dyDescent="0.3">
      <c r="A512">
        <v>2013</v>
      </c>
      <c r="B512" t="s">
        <v>163</v>
      </c>
      <c r="C512">
        <v>0</v>
      </c>
      <c r="D512">
        <v>4</v>
      </c>
      <c r="E512">
        <v>6</v>
      </c>
      <c r="F512">
        <v>4.5</v>
      </c>
      <c r="G512">
        <v>4500000</v>
      </c>
      <c r="H512">
        <v>4.5</v>
      </c>
      <c r="I512">
        <v>4500000</v>
      </c>
      <c r="J512">
        <v>0</v>
      </c>
      <c r="L512">
        <v>1</v>
      </c>
      <c r="M512">
        <v>0</v>
      </c>
      <c r="N512">
        <v>0</v>
      </c>
      <c r="O512" s="11">
        <v>11</v>
      </c>
      <c r="P512" s="11">
        <v>5</v>
      </c>
      <c r="Q512" s="12">
        <v>45.45</v>
      </c>
      <c r="R512" s="11">
        <v>4</v>
      </c>
      <c r="S512" s="12">
        <v>36.36</v>
      </c>
      <c r="T512" s="11">
        <v>2</v>
      </c>
      <c r="U512" s="12">
        <v>18.18</v>
      </c>
      <c r="V512" s="12">
        <v>45.91</v>
      </c>
      <c r="W512" s="13">
        <v>7</v>
      </c>
      <c r="X512" s="11">
        <v>9.98</v>
      </c>
      <c r="Y512" s="11">
        <v>11.31</v>
      </c>
      <c r="Z512" s="11">
        <v>4.4000000000000004</v>
      </c>
      <c r="AA512" s="11">
        <v>27028.5</v>
      </c>
      <c r="AB512" s="13">
        <v>27028500000</v>
      </c>
      <c r="AC512" s="5">
        <v>4.3995679667109302</v>
      </c>
      <c r="AD512">
        <v>23.18</v>
      </c>
      <c r="AE512">
        <v>12.93</v>
      </c>
      <c r="AF512">
        <v>16.170000000000002</v>
      </c>
      <c r="AG512" s="5">
        <v>48.318354872963653</v>
      </c>
      <c r="AH512" s="7">
        <v>3.0981085158694683</v>
      </c>
      <c r="AI512" s="8"/>
      <c r="AJ512">
        <v>65421.58</v>
      </c>
      <c r="AK512">
        <v>65421580000</v>
      </c>
      <c r="AL512">
        <f>IF(AJ512&lt;29957,1,0)</f>
        <v>0</v>
      </c>
      <c r="AM512">
        <f>IF(AND(AJ512&gt;29957,AJ512&lt;96525),1,0)</f>
        <v>1</v>
      </c>
      <c r="AN512">
        <f>IF(AJ512&gt;96525,1,0)</f>
        <v>0</v>
      </c>
      <c r="AO512" s="9">
        <v>64</v>
      </c>
      <c r="AP512" s="5">
        <v>1.8061799739838869</v>
      </c>
      <c r="AQ512">
        <v>148527746</v>
      </c>
      <c r="AR512" s="5">
        <v>0.1</v>
      </c>
      <c r="AT512">
        <v>900500</v>
      </c>
      <c r="AU512">
        <v>149428246</v>
      </c>
      <c r="AW512">
        <v>33435.199999999997</v>
      </c>
      <c r="AX512">
        <v>33435199999.999996</v>
      </c>
      <c r="CG512" s="13"/>
    </row>
    <row r="513" spans="1:85" x14ac:dyDescent="0.3">
      <c r="A513">
        <v>2013</v>
      </c>
      <c r="B513" t="s">
        <v>164</v>
      </c>
      <c r="C513">
        <v>0</v>
      </c>
      <c r="D513">
        <v>6</v>
      </c>
      <c r="E513">
        <v>4</v>
      </c>
      <c r="F513">
        <v>6.3</v>
      </c>
      <c r="G513">
        <v>6300000</v>
      </c>
      <c r="H513">
        <v>4.5</v>
      </c>
      <c r="I513">
        <v>4500000</v>
      </c>
      <c r="J513">
        <v>1.7999999999999998</v>
      </c>
      <c r="K513">
        <v>1799999.9999999998</v>
      </c>
      <c r="L513">
        <v>1</v>
      </c>
      <c r="M513">
        <v>0</v>
      </c>
      <c r="N513">
        <v>0</v>
      </c>
      <c r="O513" s="11">
        <v>15</v>
      </c>
      <c r="P513" s="11">
        <v>7</v>
      </c>
      <c r="Q513" s="12">
        <v>46.67</v>
      </c>
      <c r="R513" s="11">
        <v>6</v>
      </c>
      <c r="S513" s="12">
        <v>40</v>
      </c>
      <c r="T513" s="11">
        <v>2</v>
      </c>
      <c r="U513" s="12">
        <v>13.33</v>
      </c>
      <c r="V513" s="12">
        <v>55.87</v>
      </c>
      <c r="W513" s="13">
        <v>6</v>
      </c>
      <c r="X513" s="11"/>
      <c r="Y513" s="11">
        <v>8.74</v>
      </c>
      <c r="Z513" s="11">
        <v>0.62</v>
      </c>
      <c r="AA513" s="11">
        <v>13058.1</v>
      </c>
      <c r="AB513" s="13">
        <v>13058100000</v>
      </c>
      <c r="AC513" s="5">
        <v>0.61637609092976986</v>
      </c>
      <c r="AD513">
        <v>8.02</v>
      </c>
      <c r="AE513">
        <v>6.35</v>
      </c>
      <c r="AF513">
        <v>7.56</v>
      </c>
      <c r="AG513" s="5">
        <v>-88.103624525751769</v>
      </c>
      <c r="AH513" s="7">
        <v>1.7185896031096091</v>
      </c>
      <c r="AI513" s="8"/>
      <c r="AJ513">
        <v>7937.07</v>
      </c>
      <c r="AK513">
        <v>7937070000</v>
      </c>
      <c r="AL513">
        <f>IF(AJ513&lt;29957,1,0)</f>
        <v>1</v>
      </c>
      <c r="AM513">
        <f>IF(AND(AJ513&gt;29957,AJ513&lt;96525),1,0)</f>
        <v>0</v>
      </c>
      <c r="AN513">
        <f>IF(AJ513&gt;96525,1,0)</f>
        <v>0</v>
      </c>
      <c r="AO513" s="9">
        <v>37</v>
      </c>
      <c r="AP513" s="5">
        <v>1.5682017240669948</v>
      </c>
      <c r="AQ513">
        <v>139492000</v>
      </c>
      <c r="AR513" s="5">
        <v>0.1</v>
      </c>
      <c r="AT513">
        <v>1440000</v>
      </c>
      <c r="AU513">
        <v>140932000</v>
      </c>
      <c r="AV513">
        <v>0.34</v>
      </c>
      <c r="AW513">
        <v>10283</v>
      </c>
      <c r="AX513">
        <v>10283000000</v>
      </c>
      <c r="CG513" s="13"/>
    </row>
    <row r="514" spans="1:85" x14ac:dyDescent="0.3">
      <c r="A514">
        <v>2013</v>
      </c>
      <c r="B514" t="s">
        <v>165</v>
      </c>
      <c r="C514">
        <v>0</v>
      </c>
      <c r="D514">
        <v>5</v>
      </c>
      <c r="E514">
        <v>4</v>
      </c>
      <c r="M514">
        <v>0</v>
      </c>
      <c r="N514">
        <v>0</v>
      </c>
      <c r="O514" s="11"/>
      <c r="P514" s="11"/>
      <c r="Q514" s="12"/>
      <c r="R514" s="11"/>
      <c r="S514" s="12"/>
      <c r="T514" s="11">
        <v>0</v>
      </c>
      <c r="U514" s="12"/>
      <c r="V514" s="12">
        <v>66.709999999999994</v>
      </c>
      <c r="W514" s="13"/>
      <c r="X514" s="11"/>
      <c r="Y514" s="11">
        <v>6.83</v>
      </c>
      <c r="Z514" s="11">
        <v>1.27</v>
      </c>
      <c r="AA514" s="11">
        <v>40445.800000000003</v>
      </c>
      <c r="AB514" s="13">
        <v>40445800000</v>
      </c>
      <c r="AC514" s="5">
        <v>1.2662148525595609</v>
      </c>
      <c r="AD514">
        <v>16.89</v>
      </c>
      <c r="AE514">
        <v>6.47</v>
      </c>
      <c r="AF514">
        <v>8.69</v>
      </c>
      <c r="AG514" s="5">
        <v>259.68878039337983</v>
      </c>
      <c r="AH514" s="7"/>
      <c r="AI514" s="8">
        <v>1.3193968983858093</v>
      </c>
      <c r="AJ514">
        <v>25198.28</v>
      </c>
      <c r="AK514">
        <v>25198280000</v>
      </c>
      <c r="AL514">
        <f>IF(AJ514&lt;29957,1,0)</f>
        <v>1</v>
      </c>
      <c r="AM514">
        <f>IF(AND(AJ514&gt;29957,AJ514&lt;96525),1,0)</f>
        <v>0</v>
      </c>
      <c r="AN514">
        <f>IF(AJ514&gt;96525,1,0)</f>
        <v>0</v>
      </c>
      <c r="AO514" s="9">
        <v>19</v>
      </c>
      <c r="AP514" s="5">
        <v>1.2787536009528289</v>
      </c>
      <c r="AW514">
        <v>32098.7</v>
      </c>
      <c r="AX514">
        <v>32098700000</v>
      </c>
      <c r="CG514" s="13"/>
    </row>
    <row r="515" spans="1:85" x14ac:dyDescent="0.3">
      <c r="A515">
        <v>2013</v>
      </c>
      <c r="B515" t="s">
        <v>166</v>
      </c>
      <c r="C515">
        <v>0</v>
      </c>
      <c r="D515">
        <v>4</v>
      </c>
      <c r="E515">
        <v>4</v>
      </c>
      <c r="L515">
        <v>1</v>
      </c>
      <c r="M515">
        <v>0</v>
      </c>
      <c r="N515">
        <v>0</v>
      </c>
      <c r="O515" s="11">
        <v>14</v>
      </c>
      <c r="P515" s="11">
        <v>7</v>
      </c>
      <c r="Q515" s="12">
        <v>50</v>
      </c>
      <c r="R515" s="11">
        <v>4</v>
      </c>
      <c r="S515" s="12">
        <v>28.57</v>
      </c>
      <c r="T515" s="11">
        <v>3</v>
      </c>
      <c r="U515" s="12">
        <v>21.43</v>
      </c>
      <c r="V515" s="12">
        <v>45.95</v>
      </c>
      <c r="W515" s="13">
        <v>4</v>
      </c>
      <c r="X515" s="11"/>
      <c r="Y515" s="11">
        <v>8.15</v>
      </c>
      <c r="Z515" s="11">
        <v>0.93</v>
      </c>
      <c r="AA515" s="11">
        <v>31739.9</v>
      </c>
      <c r="AB515" s="13">
        <v>31739900000</v>
      </c>
      <c r="AC515" s="5">
        <v>0.92698805979568355</v>
      </c>
      <c r="AG515" s="5"/>
      <c r="AH515" s="7"/>
      <c r="AI515" s="8"/>
      <c r="AJ515">
        <v>19009.599999999999</v>
      </c>
      <c r="AK515">
        <v>19009600000</v>
      </c>
      <c r="AL515">
        <f>IF(AJ515&lt;29957,1,0)</f>
        <v>1</v>
      </c>
      <c r="AM515">
        <f>IF(AND(AJ515&gt;29957,AJ515&lt;96525),1,0)</f>
        <v>0</v>
      </c>
      <c r="AN515">
        <f>IF(AJ515&gt;96525,1,0)</f>
        <v>0</v>
      </c>
      <c r="AO515" s="9">
        <v>75</v>
      </c>
      <c r="AP515" s="5">
        <v>1.8750612633916997</v>
      </c>
      <c r="AQ515">
        <v>206015000</v>
      </c>
      <c r="AT515">
        <v>14600000</v>
      </c>
      <c r="AU515">
        <v>220615000</v>
      </c>
      <c r="AW515">
        <v>22986.400000000001</v>
      </c>
      <c r="AX515">
        <v>22986400000</v>
      </c>
      <c r="CG515" s="13"/>
    </row>
    <row r="516" spans="1:85" x14ac:dyDescent="0.3">
      <c r="A516">
        <v>2013</v>
      </c>
      <c r="B516" t="s">
        <v>167</v>
      </c>
      <c r="C516">
        <v>0</v>
      </c>
      <c r="D516">
        <v>4</v>
      </c>
      <c r="E516">
        <v>4</v>
      </c>
      <c r="L516">
        <v>1</v>
      </c>
      <c r="M516">
        <v>0</v>
      </c>
      <c r="N516">
        <v>0</v>
      </c>
      <c r="O516" s="11">
        <v>14</v>
      </c>
      <c r="P516" s="11">
        <v>7</v>
      </c>
      <c r="Q516" s="12">
        <v>50</v>
      </c>
      <c r="R516" s="11">
        <v>5</v>
      </c>
      <c r="S516" s="12">
        <v>35.71</v>
      </c>
      <c r="T516" s="11">
        <v>2</v>
      </c>
      <c r="U516" s="12">
        <v>14.29</v>
      </c>
      <c r="V516" s="12">
        <v>47.34</v>
      </c>
      <c r="W516" s="13">
        <v>4</v>
      </c>
      <c r="X516" s="11"/>
      <c r="Y516" s="11">
        <v>2.25</v>
      </c>
      <c r="Z516" s="11">
        <v>0.59</v>
      </c>
      <c r="AA516" s="11">
        <v>56321.5</v>
      </c>
      <c r="AB516" s="13">
        <v>56321500000</v>
      </c>
      <c r="AC516" s="5">
        <v>0.59236772372258306</v>
      </c>
      <c r="AD516">
        <v>21.26</v>
      </c>
      <c r="AE516">
        <v>3.15</v>
      </c>
      <c r="AF516">
        <v>5.27</v>
      </c>
      <c r="AG516" s="5">
        <v>23.464654949810594</v>
      </c>
      <c r="AH516" s="7">
        <v>0.37990199322794915</v>
      </c>
      <c r="AI516" s="8">
        <v>0.75292074476675064</v>
      </c>
      <c r="AJ516">
        <v>4976.3900000000003</v>
      </c>
      <c r="AK516">
        <v>4976390000</v>
      </c>
      <c r="AL516">
        <f>IF(AJ516&lt;29957,1,0)</f>
        <v>1</v>
      </c>
      <c r="AM516">
        <f>IF(AND(AJ516&gt;29957,AJ516&lt;96525),1,0)</f>
        <v>0</v>
      </c>
      <c r="AN516">
        <f>IF(AJ516&gt;96525,1,0)</f>
        <v>0</v>
      </c>
      <c r="AO516" s="9">
        <v>62</v>
      </c>
      <c r="AP516" s="5">
        <v>1.7923916894982537</v>
      </c>
      <c r="AQ516">
        <v>92924000</v>
      </c>
      <c r="AT516">
        <v>6250000</v>
      </c>
      <c r="AU516">
        <v>99174000</v>
      </c>
      <c r="AW516">
        <v>82580.600000000006</v>
      </c>
      <c r="AX516">
        <v>82580600000</v>
      </c>
      <c r="CG516" s="13"/>
    </row>
    <row r="517" spans="1:85" x14ac:dyDescent="0.3">
      <c r="A517">
        <v>2013</v>
      </c>
      <c r="B517" t="s">
        <v>168</v>
      </c>
      <c r="C517">
        <v>0</v>
      </c>
      <c r="D517">
        <v>3</v>
      </c>
      <c r="E517">
        <v>5</v>
      </c>
      <c r="L517">
        <v>1</v>
      </c>
      <c r="M517">
        <v>0</v>
      </c>
      <c r="N517">
        <v>0</v>
      </c>
      <c r="O517" s="11">
        <v>8</v>
      </c>
      <c r="P517" s="11">
        <v>4</v>
      </c>
      <c r="Q517" s="12">
        <v>50</v>
      </c>
      <c r="R517" s="11">
        <v>3</v>
      </c>
      <c r="S517" s="12">
        <v>37.5</v>
      </c>
      <c r="T517" s="11">
        <v>1</v>
      </c>
      <c r="U517" s="12">
        <v>12.5</v>
      </c>
      <c r="V517" s="12">
        <v>55.4</v>
      </c>
      <c r="W517" s="13">
        <v>5</v>
      </c>
      <c r="X517" s="11">
        <v>25.97</v>
      </c>
      <c r="Y517" s="11">
        <v>7.5</v>
      </c>
      <c r="Z517" s="11">
        <v>1.1000000000000001</v>
      </c>
      <c r="AA517" s="11"/>
      <c r="AB517" s="13"/>
      <c r="AC517" s="5">
        <v>1.098651401032773</v>
      </c>
      <c r="AD517">
        <v>16.12</v>
      </c>
      <c r="AE517">
        <v>7.54</v>
      </c>
      <c r="AF517">
        <v>11.25</v>
      </c>
      <c r="AG517" s="5">
        <v>-97.296463465261709</v>
      </c>
      <c r="AH517" s="7"/>
      <c r="AI517" s="8"/>
      <c r="AO517" s="9">
        <v>14</v>
      </c>
      <c r="AP517" s="5">
        <v>1.1461280356782377</v>
      </c>
      <c r="AQ517">
        <v>13200000</v>
      </c>
      <c r="AU517">
        <v>13200000</v>
      </c>
      <c r="AV517">
        <v>0</v>
      </c>
      <c r="CG517" s="13"/>
    </row>
    <row r="518" spans="1:85" x14ac:dyDescent="0.3">
      <c r="A518">
        <v>2013</v>
      </c>
      <c r="B518" t="s">
        <v>169</v>
      </c>
      <c r="C518">
        <v>0</v>
      </c>
      <c r="D518">
        <v>5</v>
      </c>
      <c r="E518">
        <v>8</v>
      </c>
      <c r="L518">
        <v>1</v>
      </c>
      <c r="M518">
        <v>0</v>
      </c>
      <c r="N518">
        <v>1</v>
      </c>
      <c r="O518" s="11">
        <v>10</v>
      </c>
      <c r="P518" s="11">
        <v>4</v>
      </c>
      <c r="Q518" s="12">
        <v>40</v>
      </c>
      <c r="R518" s="11">
        <v>5</v>
      </c>
      <c r="S518" s="12">
        <v>50</v>
      </c>
      <c r="T518" s="11">
        <v>1</v>
      </c>
      <c r="U518" s="12">
        <v>10</v>
      </c>
      <c r="V518" s="12">
        <v>76.72</v>
      </c>
      <c r="W518" s="13">
        <v>4</v>
      </c>
      <c r="X518" s="11">
        <v>27.4</v>
      </c>
      <c r="Y518" s="11">
        <v>10.06</v>
      </c>
      <c r="Z518" s="11">
        <v>1.32</v>
      </c>
      <c r="AA518" s="11">
        <v>213406.9</v>
      </c>
      <c r="AB518" s="13">
        <v>213406900000</v>
      </c>
      <c r="AC518" s="5">
        <v>1.316169433458082</v>
      </c>
      <c r="AD518">
        <v>15.34</v>
      </c>
      <c r="AE518">
        <v>4.47</v>
      </c>
      <c r="AF518">
        <v>5.68</v>
      </c>
      <c r="AG518" s="5">
        <v>1133.5933724542631</v>
      </c>
      <c r="AH518" s="7">
        <v>2.462420111256618E-3</v>
      </c>
      <c r="AI518" s="8"/>
      <c r="AJ518">
        <v>111523.73</v>
      </c>
      <c r="AK518">
        <v>111523730000</v>
      </c>
      <c r="AL518">
        <f t="shared" ref="AL518:AL526" si="99">IF(AJ518&lt;29957,1,0)</f>
        <v>0</v>
      </c>
      <c r="AM518">
        <f t="shared" ref="AM518:AM526" si="100">IF(AND(AJ518&gt;29957,AJ518&lt;96525),1,0)</f>
        <v>0</v>
      </c>
      <c r="AN518">
        <f t="shared" ref="AN518:AN526" si="101">IF(AJ518&gt;96525,1,0)</f>
        <v>1</v>
      </c>
      <c r="AO518" s="9">
        <v>19</v>
      </c>
      <c r="AP518" s="5">
        <v>1.2787536009528289</v>
      </c>
      <c r="AQ518">
        <v>134700000</v>
      </c>
      <c r="AS518">
        <v>13400000</v>
      </c>
      <c r="AT518">
        <v>3400000</v>
      </c>
      <c r="AU518">
        <v>138100000</v>
      </c>
      <c r="AV518">
        <v>2.56</v>
      </c>
      <c r="AW518">
        <v>87054.2</v>
      </c>
      <c r="AX518">
        <v>87054200000</v>
      </c>
      <c r="CG518" s="13"/>
    </row>
    <row r="519" spans="1:85" x14ac:dyDescent="0.3">
      <c r="A519">
        <v>2013</v>
      </c>
      <c r="B519" t="s">
        <v>170</v>
      </c>
      <c r="C519">
        <v>0</v>
      </c>
      <c r="D519">
        <v>4</v>
      </c>
      <c r="E519">
        <v>9</v>
      </c>
      <c r="L519">
        <v>1</v>
      </c>
      <c r="M519">
        <v>1</v>
      </c>
      <c r="N519">
        <v>1</v>
      </c>
      <c r="O519" s="11">
        <v>18</v>
      </c>
      <c r="P519" s="11">
        <v>6</v>
      </c>
      <c r="Q519" s="12">
        <v>33.33</v>
      </c>
      <c r="R519" s="11">
        <v>4</v>
      </c>
      <c r="S519" s="12">
        <v>22.22</v>
      </c>
      <c r="T519" s="11">
        <v>8</v>
      </c>
      <c r="U519" s="12">
        <v>44.44</v>
      </c>
      <c r="V519" s="12">
        <v>38.049999999999997</v>
      </c>
      <c r="W519" s="13">
        <v>4</v>
      </c>
      <c r="X519" s="11">
        <v>49.78</v>
      </c>
      <c r="Y519" s="11">
        <v>2.79</v>
      </c>
      <c r="Z519" s="11">
        <v>0.77</v>
      </c>
      <c r="AA519" s="11">
        <v>578403.80000000005</v>
      </c>
      <c r="AB519" s="13">
        <v>578403800000</v>
      </c>
      <c r="AC519" s="5">
        <v>0.77384789213149796</v>
      </c>
      <c r="AD519">
        <v>6.84</v>
      </c>
      <c r="AE519">
        <v>2.0699999999999998</v>
      </c>
      <c r="AF519">
        <v>3.07</v>
      </c>
      <c r="AG519" s="5">
        <v>729.35598388413177</v>
      </c>
      <c r="AH519" s="7">
        <v>2.4229579962065189E-2</v>
      </c>
      <c r="AI519" s="8"/>
      <c r="AJ519">
        <v>181193.48</v>
      </c>
      <c r="AK519">
        <v>181193480000</v>
      </c>
      <c r="AL519">
        <f t="shared" si="99"/>
        <v>0</v>
      </c>
      <c r="AM519">
        <f t="shared" si="100"/>
        <v>0</v>
      </c>
      <c r="AN519">
        <f t="shared" si="101"/>
        <v>1</v>
      </c>
      <c r="AO519" s="9">
        <v>19</v>
      </c>
      <c r="AP519" s="5">
        <v>1.2787536009528289</v>
      </c>
      <c r="AQ519">
        <v>288900000</v>
      </c>
      <c r="AR519" s="5">
        <v>57.4</v>
      </c>
      <c r="AS519">
        <v>27000000</v>
      </c>
      <c r="AT519">
        <v>23453000</v>
      </c>
      <c r="AU519">
        <v>312353000</v>
      </c>
      <c r="AW519">
        <v>549622.30000000005</v>
      </c>
      <c r="AX519">
        <v>549622300000.00006</v>
      </c>
      <c r="CG519" s="13"/>
    </row>
    <row r="520" spans="1:85" x14ac:dyDescent="0.3">
      <c r="A520">
        <v>2013</v>
      </c>
      <c r="B520" t="s">
        <v>171</v>
      </c>
      <c r="C520">
        <v>0</v>
      </c>
      <c r="D520">
        <v>6</v>
      </c>
      <c r="E520">
        <v>4</v>
      </c>
      <c r="F520">
        <v>11.6</v>
      </c>
      <c r="G520">
        <v>11600000</v>
      </c>
      <c r="H520">
        <v>11.3</v>
      </c>
      <c r="I520">
        <v>11300000</v>
      </c>
      <c r="J520">
        <v>0.29999999999999893</v>
      </c>
      <c r="K520">
        <v>299999.99999999895</v>
      </c>
      <c r="L520">
        <v>1</v>
      </c>
      <c r="M520">
        <v>1</v>
      </c>
      <c r="N520">
        <v>1</v>
      </c>
      <c r="O520" s="11">
        <v>19</v>
      </c>
      <c r="P520" s="11">
        <v>11</v>
      </c>
      <c r="Q520" s="12">
        <v>57.89</v>
      </c>
      <c r="R520" s="11">
        <v>5</v>
      </c>
      <c r="S520" s="12">
        <v>26.32</v>
      </c>
      <c r="T520" s="11">
        <v>3</v>
      </c>
      <c r="U520" s="12">
        <v>15.79</v>
      </c>
      <c r="V520" s="12">
        <v>59.72</v>
      </c>
      <c r="W520" s="13">
        <v>5</v>
      </c>
      <c r="X520" s="11"/>
      <c r="Y520" s="11">
        <v>15.27</v>
      </c>
      <c r="Z520" s="11">
        <v>3.26</v>
      </c>
      <c r="AA520" s="11">
        <v>22658.1</v>
      </c>
      <c r="AB520" s="13">
        <v>22658100000</v>
      </c>
      <c r="AC520" s="5">
        <v>3.2643032540454096</v>
      </c>
      <c r="AD520">
        <v>29.7</v>
      </c>
      <c r="AE520">
        <v>11.16</v>
      </c>
      <c r="AF520">
        <v>17.559999999999999</v>
      </c>
      <c r="AG520" s="5">
        <v>-90.703713873558911</v>
      </c>
      <c r="AH520" s="7"/>
      <c r="AI520" s="8"/>
      <c r="AJ520">
        <v>33508.58</v>
      </c>
      <c r="AK520">
        <v>33508580000</v>
      </c>
      <c r="AL520">
        <f t="shared" si="99"/>
        <v>0</v>
      </c>
      <c r="AM520">
        <f t="shared" si="100"/>
        <v>1</v>
      </c>
      <c r="AN520">
        <f t="shared" si="101"/>
        <v>0</v>
      </c>
      <c r="AO520" s="9">
        <v>38</v>
      </c>
      <c r="AP520" s="5">
        <v>1.5797835966168099</v>
      </c>
      <c r="AQ520">
        <v>71383987</v>
      </c>
      <c r="AR520" s="5">
        <v>6.1</v>
      </c>
      <c r="AS520">
        <v>15001054</v>
      </c>
      <c r="AT520">
        <v>377500</v>
      </c>
      <c r="AU520">
        <v>71761487</v>
      </c>
      <c r="AW520">
        <v>16217</v>
      </c>
      <c r="AX520">
        <v>16217000000</v>
      </c>
      <c r="CG520" s="13"/>
    </row>
    <row r="521" spans="1:85" x14ac:dyDescent="0.3">
      <c r="A521">
        <v>2013</v>
      </c>
      <c r="B521" t="s">
        <v>172</v>
      </c>
      <c r="C521">
        <v>0</v>
      </c>
      <c r="D521">
        <v>4</v>
      </c>
      <c r="E521">
        <v>6</v>
      </c>
      <c r="F521">
        <v>15.6</v>
      </c>
      <c r="G521">
        <v>15600000</v>
      </c>
      <c r="H521">
        <v>6.5</v>
      </c>
      <c r="I521">
        <v>6500000</v>
      </c>
      <c r="J521">
        <v>9.1</v>
      </c>
      <c r="K521">
        <v>9100000</v>
      </c>
      <c r="L521">
        <v>1</v>
      </c>
      <c r="M521">
        <v>0</v>
      </c>
      <c r="N521">
        <v>1</v>
      </c>
      <c r="O521" s="11">
        <v>11</v>
      </c>
      <c r="P521" s="11">
        <v>5</v>
      </c>
      <c r="Q521" s="12">
        <v>45.45</v>
      </c>
      <c r="R521" s="11">
        <v>2</v>
      </c>
      <c r="S521" s="12">
        <v>18.18</v>
      </c>
      <c r="T521" s="11">
        <v>4</v>
      </c>
      <c r="U521" s="12">
        <v>36.36</v>
      </c>
      <c r="V521" s="12">
        <v>73.010000000000005</v>
      </c>
      <c r="W521" s="13">
        <v>4</v>
      </c>
      <c r="X521" s="11"/>
      <c r="Y521" s="11">
        <v>13.22</v>
      </c>
      <c r="Z521" s="11">
        <v>0.4</v>
      </c>
      <c r="AA521" s="11">
        <v>23633.4</v>
      </c>
      <c r="AB521" s="13">
        <v>23633400000</v>
      </c>
      <c r="AC521" s="5">
        <v>0.39736912946069064</v>
      </c>
      <c r="AD521">
        <v>4.6500000000000004</v>
      </c>
      <c r="AE521">
        <v>4.41</v>
      </c>
      <c r="AF521">
        <v>4.55</v>
      </c>
      <c r="AG521" s="5">
        <v>-53.219178082191775</v>
      </c>
      <c r="AH521" s="7"/>
      <c r="AI521" s="8">
        <v>4.4326836541432157E-2</v>
      </c>
      <c r="AJ521">
        <v>12009.65</v>
      </c>
      <c r="AK521">
        <v>12009650000</v>
      </c>
      <c r="AL521">
        <f t="shared" si="99"/>
        <v>1</v>
      </c>
      <c r="AM521">
        <f t="shared" si="100"/>
        <v>0</v>
      </c>
      <c r="AN521">
        <f t="shared" si="101"/>
        <v>0</v>
      </c>
      <c r="AO521" s="9">
        <v>28</v>
      </c>
      <c r="AP521" s="5">
        <v>1.447158031342219</v>
      </c>
      <c r="AQ521">
        <v>5616674</v>
      </c>
      <c r="AS521">
        <v>2856674</v>
      </c>
      <c r="AT521">
        <v>2701133</v>
      </c>
      <c r="AU521">
        <v>8317807</v>
      </c>
      <c r="AW521">
        <v>7988.7</v>
      </c>
      <c r="AX521">
        <v>7988700000</v>
      </c>
      <c r="CG521" s="13"/>
    </row>
    <row r="522" spans="1:85" x14ac:dyDescent="0.3">
      <c r="A522">
        <v>2013</v>
      </c>
      <c r="B522" t="s">
        <v>173</v>
      </c>
      <c r="C522">
        <v>0</v>
      </c>
      <c r="D522">
        <v>4</v>
      </c>
      <c r="E522">
        <v>5</v>
      </c>
      <c r="L522">
        <v>1</v>
      </c>
      <c r="M522">
        <v>0</v>
      </c>
      <c r="N522">
        <v>0</v>
      </c>
      <c r="O522" s="11">
        <v>13</v>
      </c>
      <c r="P522" s="11">
        <v>6</v>
      </c>
      <c r="Q522" s="12">
        <v>46.15</v>
      </c>
      <c r="R522" s="11">
        <v>4</v>
      </c>
      <c r="S522" s="12">
        <v>30.77</v>
      </c>
      <c r="T522" s="11">
        <v>3</v>
      </c>
      <c r="U522" s="12">
        <v>23.08</v>
      </c>
      <c r="V522" s="12">
        <v>27.46</v>
      </c>
      <c r="W522" s="13">
        <v>5</v>
      </c>
      <c r="X522" s="11">
        <v>16.39</v>
      </c>
      <c r="Y522" s="11">
        <v>0.03</v>
      </c>
      <c r="Z522" s="11">
        <v>1.18</v>
      </c>
      <c r="AA522" s="11">
        <v>79525.899999999994</v>
      </c>
      <c r="AB522" s="13">
        <v>79525900000</v>
      </c>
      <c r="AC522" s="5">
        <v>1.1827647963192451</v>
      </c>
      <c r="AD522">
        <v>7.0000000000000007E-2</v>
      </c>
      <c r="AE522">
        <v>0.02</v>
      </c>
      <c r="AF522">
        <v>0.03</v>
      </c>
      <c r="AG522" s="5"/>
      <c r="AH522" s="7">
        <v>0.33875919461413789</v>
      </c>
      <c r="AI522" s="8">
        <v>0.38570627103852384</v>
      </c>
      <c r="AJ522">
        <v>32671.5</v>
      </c>
      <c r="AK522">
        <v>32671500000</v>
      </c>
      <c r="AL522">
        <f t="shared" si="99"/>
        <v>0</v>
      </c>
      <c r="AM522">
        <f t="shared" si="100"/>
        <v>1</v>
      </c>
      <c r="AN522">
        <f t="shared" si="101"/>
        <v>0</v>
      </c>
      <c r="AO522" s="9">
        <v>27</v>
      </c>
      <c r="AP522" s="5">
        <v>1.4313637641589871</v>
      </c>
      <c r="AQ522">
        <v>87377316</v>
      </c>
      <c r="AT522">
        <v>5620000</v>
      </c>
      <c r="AU522">
        <v>92997316</v>
      </c>
      <c r="AW522">
        <v>59859.6</v>
      </c>
      <c r="AX522">
        <v>59859600000</v>
      </c>
      <c r="CG522" s="13"/>
    </row>
    <row r="523" spans="1:85" x14ac:dyDescent="0.3">
      <c r="A523">
        <v>2013</v>
      </c>
      <c r="B523" t="s">
        <v>174</v>
      </c>
      <c r="C523">
        <v>0</v>
      </c>
      <c r="D523">
        <v>5</v>
      </c>
      <c r="E523">
        <v>4</v>
      </c>
      <c r="F523">
        <v>17.7</v>
      </c>
      <c r="G523">
        <v>17700000</v>
      </c>
      <c r="H523">
        <v>15.8</v>
      </c>
      <c r="I523">
        <v>15800000</v>
      </c>
      <c r="J523">
        <v>1.8999999999999986</v>
      </c>
      <c r="K523">
        <v>1899999.9999999986</v>
      </c>
      <c r="L523">
        <v>1</v>
      </c>
      <c r="M523">
        <v>0</v>
      </c>
      <c r="N523">
        <v>1</v>
      </c>
      <c r="O523" s="11">
        <v>22</v>
      </c>
      <c r="P523" s="11">
        <v>11</v>
      </c>
      <c r="Q523" s="12">
        <v>50</v>
      </c>
      <c r="R523" s="11">
        <v>8</v>
      </c>
      <c r="S523" s="12">
        <v>36.36</v>
      </c>
      <c r="T523" s="11">
        <v>3</v>
      </c>
      <c r="U523" s="12">
        <v>13.64</v>
      </c>
      <c r="V523" s="12">
        <v>46.08</v>
      </c>
      <c r="W523" s="13">
        <v>5</v>
      </c>
      <c r="X523" s="11">
        <v>0.44</v>
      </c>
      <c r="Y523" s="11">
        <v>3.61</v>
      </c>
      <c r="Z523" s="11">
        <v>1.1000000000000001</v>
      </c>
      <c r="AA523" s="11">
        <v>955858.1</v>
      </c>
      <c r="AB523" s="13">
        <v>955858100000</v>
      </c>
      <c r="AC523" s="5">
        <v>1.0974178484109549</v>
      </c>
      <c r="AD523">
        <v>4.8</v>
      </c>
      <c r="AE523">
        <v>0.84</v>
      </c>
      <c r="AF523">
        <v>1</v>
      </c>
      <c r="AG523" s="5">
        <v>19.903733677564194</v>
      </c>
      <c r="AH523" s="7"/>
      <c r="AI523" s="8"/>
      <c r="AJ523">
        <v>208807.75</v>
      </c>
      <c r="AK523">
        <v>208807750000</v>
      </c>
      <c r="AL523">
        <f t="shared" si="99"/>
        <v>0</v>
      </c>
      <c r="AM523">
        <f t="shared" si="100"/>
        <v>0</v>
      </c>
      <c r="AN523">
        <f t="shared" si="101"/>
        <v>1</v>
      </c>
      <c r="AO523" s="9">
        <v>18</v>
      </c>
      <c r="AP523" s="5">
        <v>1.2552725051033058</v>
      </c>
      <c r="AQ523">
        <v>137625656</v>
      </c>
      <c r="AS523">
        <f>43262542+11862678</f>
        <v>55125220</v>
      </c>
      <c r="AT523">
        <v>9302479</v>
      </c>
      <c r="AU523">
        <v>146928135</v>
      </c>
      <c r="AW523">
        <v>208550.39999999999</v>
      </c>
      <c r="AX523">
        <v>208550400000</v>
      </c>
      <c r="CG523" s="13"/>
    </row>
    <row r="524" spans="1:85" x14ac:dyDescent="0.3">
      <c r="A524">
        <v>2013</v>
      </c>
      <c r="B524" t="s">
        <v>175</v>
      </c>
      <c r="C524">
        <v>0</v>
      </c>
      <c r="D524">
        <v>3</v>
      </c>
      <c r="E524">
        <v>4</v>
      </c>
      <c r="L524">
        <v>0</v>
      </c>
      <c r="M524">
        <v>0</v>
      </c>
      <c r="N524">
        <v>0</v>
      </c>
      <c r="O524" s="11">
        <v>22</v>
      </c>
      <c r="P524" s="11">
        <v>11</v>
      </c>
      <c r="Q524" s="12">
        <v>50</v>
      </c>
      <c r="R524" s="11">
        <v>7</v>
      </c>
      <c r="S524" s="12">
        <v>31.82</v>
      </c>
      <c r="T524" s="11">
        <v>4</v>
      </c>
      <c r="U524" s="12">
        <v>18.18</v>
      </c>
      <c r="V524" s="12">
        <v>72.72</v>
      </c>
      <c r="W524" s="13">
        <v>5</v>
      </c>
      <c r="X524" s="11">
        <v>70.98</v>
      </c>
      <c r="Y524" s="11">
        <v>14.2</v>
      </c>
      <c r="Z524" s="11">
        <v>1.1100000000000001</v>
      </c>
      <c r="AA524" s="11">
        <v>332562.3</v>
      </c>
      <c r="AB524" s="13">
        <v>332562300000</v>
      </c>
      <c r="AC524" s="5">
        <v>1.1059321962882698</v>
      </c>
      <c r="AD524">
        <v>5.87</v>
      </c>
      <c r="AE524">
        <v>1.22</v>
      </c>
      <c r="AF524">
        <v>1.36</v>
      </c>
      <c r="AG524" s="5">
        <v>-60.832608936671392</v>
      </c>
      <c r="AH524" s="7"/>
      <c r="AI524" s="8">
        <v>0.19445276315735494</v>
      </c>
      <c r="AJ524">
        <v>98428.39</v>
      </c>
      <c r="AK524">
        <v>98428390000</v>
      </c>
      <c r="AL524">
        <f t="shared" si="99"/>
        <v>0</v>
      </c>
      <c r="AM524">
        <f t="shared" si="100"/>
        <v>0</v>
      </c>
      <c r="AN524">
        <f t="shared" si="101"/>
        <v>1</v>
      </c>
      <c r="AO524" s="9">
        <v>19</v>
      </c>
      <c r="AP524" s="5">
        <v>1.2787536009528289</v>
      </c>
      <c r="AQ524">
        <v>44919029</v>
      </c>
      <c r="AT524">
        <v>16235854</v>
      </c>
      <c r="AU524">
        <v>61154883</v>
      </c>
      <c r="AW524">
        <v>28978.400000000001</v>
      </c>
      <c r="AX524">
        <v>28978400000</v>
      </c>
      <c r="CG524" s="13"/>
    </row>
    <row r="525" spans="1:85" x14ac:dyDescent="0.3">
      <c r="A525">
        <v>2013</v>
      </c>
      <c r="B525" t="s">
        <v>176</v>
      </c>
      <c r="C525">
        <v>1</v>
      </c>
      <c r="D525">
        <v>5</v>
      </c>
      <c r="E525">
        <v>4</v>
      </c>
      <c r="L525">
        <v>1</v>
      </c>
      <c r="M525">
        <v>1</v>
      </c>
      <c r="N525">
        <v>0</v>
      </c>
      <c r="O525" s="11">
        <v>10</v>
      </c>
      <c r="P525" s="11">
        <v>5</v>
      </c>
      <c r="Q525" s="12">
        <v>50</v>
      </c>
      <c r="R525" s="11">
        <v>0</v>
      </c>
      <c r="S525" s="12">
        <v>0</v>
      </c>
      <c r="T525" s="11">
        <v>5</v>
      </c>
      <c r="U525" s="12">
        <v>50</v>
      </c>
      <c r="V525" s="12">
        <v>80</v>
      </c>
      <c r="W525" s="13"/>
      <c r="X525" s="11"/>
      <c r="Y525" s="11">
        <v>-5.96</v>
      </c>
      <c r="Z525" s="11"/>
      <c r="AA525" s="11">
        <v>191896.3</v>
      </c>
      <c r="AB525" s="13">
        <v>191896300000</v>
      </c>
      <c r="AE525">
        <v>-6.15</v>
      </c>
      <c r="AF525">
        <v>-11.46</v>
      </c>
      <c r="AG525" s="5">
        <v>101.22927075383159</v>
      </c>
      <c r="AH525" s="7"/>
      <c r="AI525" s="8"/>
      <c r="AJ525">
        <v>48286.61</v>
      </c>
      <c r="AK525">
        <v>48286610000</v>
      </c>
      <c r="AL525">
        <f t="shared" si="99"/>
        <v>0</v>
      </c>
      <c r="AM525">
        <f t="shared" si="100"/>
        <v>1</v>
      </c>
      <c r="AN525">
        <f t="shared" si="101"/>
        <v>0</v>
      </c>
      <c r="AO525" s="9">
        <v>21</v>
      </c>
      <c r="AP525" s="5">
        <v>1.3222192947339191</v>
      </c>
      <c r="AQ525">
        <v>5141076</v>
      </c>
      <c r="AW525">
        <v>187768.2</v>
      </c>
      <c r="AX525">
        <v>187768200000</v>
      </c>
      <c r="CG525" s="13"/>
    </row>
    <row r="526" spans="1:85" x14ac:dyDescent="0.3">
      <c r="A526">
        <v>2013</v>
      </c>
      <c r="B526" t="s">
        <v>177</v>
      </c>
      <c r="C526">
        <v>0</v>
      </c>
      <c r="D526">
        <v>5</v>
      </c>
      <c r="E526">
        <v>4</v>
      </c>
      <c r="F526">
        <v>10.1</v>
      </c>
      <c r="G526">
        <v>10100000</v>
      </c>
      <c r="H526">
        <v>8.9</v>
      </c>
      <c r="I526">
        <v>8900000</v>
      </c>
      <c r="J526">
        <v>1.1999999999999993</v>
      </c>
      <c r="K526">
        <v>1199999.9999999993</v>
      </c>
      <c r="L526">
        <v>1</v>
      </c>
      <c r="M526">
        <v>0</v>
      </c>
      <c r="N526">
        <v>0</v>
      </c>
      <c r="O526" s="11">
        <v>11</v>
      </c>
      <c r="P526" s="11">
        <v>5</v>
      </c>
      <c r="Q526" s="12">
        <v>45.45</v>
      </c>
      <c r="R526" s="11">
        <v>3</v>
      </c>
      <c r="S526" s="12">
        <v>27.27</v>
      </c>
      <c r="T526" s="11">
        <v>3</v>
      </c>
      <c r="U526" s="12">
        <v>27.27</v>
      </c>
      <c r="V526" s="12">
        <v>46</v>
      </c>
      <c r="W526" s="13">
        <v>4</v>
      </c>
      <c r="X526" s="11"/>
      <c r="Y526" s="11">
        <v>0.66</v>
      </c>
      <c r="Z526" s="11">
        <v>0.61</v>
      </c>
      <c r="AA526" s="11">
        <v>109801.7</v>
      </c>
      <c r="AB526" s="13">
        <v>109801700000</v>
      </c>
      <c r="AC526" s="5">
        <v>0.6121383545443071</v>
      </c>
      <c r="AD526">
        <v>1.22</v>
      </c>
      <c r="AE526">
        <v>0.45</v>
      </c>
      <c r="AF526">
        <v>0.56999999999999995</v>
      </c>
      <c r="AG526" s="5">
        <v>-64.764284687451251</v>
      </c>
      <c r="AH526" s="7"/>
      <c r="AI526" s="8">
        <v>2.1701388888888888E-2</v>
      </c>
      <c r="AJ526">
        <v>35508.53</v>
      </c>
      <c r="AK526">
        <v>35508530000</v>
      </c>
      <c r="AL526">
        <f t="shared" si="99"/>
        <v>0</v>
      </c>
      <c r="AM526">
        <f t="shared" si="100"/>
        <v>1</v>
      </c>
      <c r="AN526">
        <f t="shared" si="101"/>
        <v>0</v>
      </c>
      <c r="AO526" s="9">
        <v>29</v>
      </c>
      <c r="AP526" s="5">
        <v>1.4623979978989561</v>
      </c>
      <c r="AQ526">
        <v>53432363</v>
      </c>
      <c r="AT526">
        <v>2130000</v>
      </c>
      <c r="AU526">
        <v>55562363</v>
      </c>
      <c r="AV526">
        <v>11.44</v>
      </c>
      <c r="AW526">
        <v>69338.2</v>
      </c>
      <c r="AX526">
        <v>69338200000</v>
      </c>
      <c r="CG526" s="13"/>
    </row>
    <row r="527" spans="1:85" x14ac:dyDescent="0.3">
      <c r="A527">
        <v>2013</v>
      </c>
      <c r="B527" t="s">
        <v>178</v>
      </c>
      <c r="C527">
        <v>0</v>
      </c>
      <c r="M527">
        <v>0</v>
      </c>
      <c r="N527">
        <v>0</v>
      </c>
      <c r="O527" s="11"/>
      <c r="P527" s="11"/>
      <c r="Q527" s="12"/>
      <c r="R527" s="11"/>
      <c r="S527" s="12"/>
      <c r="T527" s="11">
        <v>0</v>
      </c>
      <c r="U527" s="12"/>
      <c r="V527" s="12" t="s">
        <v>366</v>
      </c>
      <c r="W527" s="13"/>
      <c r="X527" s="11"/>
      <c r="Y527" s="11"/>
      <c r="Z527" s="11"/>
      <c r="AA527" s="11"/>
      <c r="AB527" s="13"/>
      <c r="AG527" s="5"/>
      <c r="AH527" s="7"/>
      <c r="AI527" s="8"/>
      <c r="AO527" s="9">
        <v>0</v>
      </c>
      <c r="CG527" s="13"/>
    </row>
    <row r="528" spans="1:85" x14ac:dyDescent="0.3">
      <c r="A528">
        <v>2013</v>
      </c>
      <c r="B528" t="s">
        <v>179</v>
      </c>
      <c r="C528">
        <v>0</v>
      </c>
      <c r="D528">
        <v>3</v>
      </c>
      <c r="E528">
        <v>4</v>
      </c>
      <c r="F528">
        <v>7.7</v>
      </c>
      <c r="G528">
        <v>7700000</v>
      </c>
      <c r="H528">
        <v>7.7</v>
      </c>
      <c r="I528">
        <v>7700000</v>
      </c>
      <c r="J528">
        <v>0</v>
      </c>
      <c r="L528">
        <v>1</v>
      </c>
      <c r="M528">
        <v>0</v>
      </c>
      <c r="N528">
        <v>0</v>
      </c>
      <c r="O528" s="11">
        <v>14</v>
      </c>
      <c r="P528" s="11">
        <v>8</v>
      </c>
      <c r="Q528" s="12">
        <v>57.14</v>
      </c>
      <c r="R528" s="11">
        <v>0</v>
      </c>
      <c r="S528" s="12">
        <v>0</v>
      </c>
      <c r="T528" s="11">
        <v>6</v>
      </c>
      <c r="U528" s="12">
        <v>42.86</v>
      </c>
      <c r="V528" s="12">
        <v>39.08</v>
      </c>
      <c r="W528" s="13">
        <v>4</v>
      </c>
      <c r="X528" s="11">
        <v>87.7</v>
      </c>
      <c r="Y528" s="11">
        <v>-6.95</v>
      </c>
      <c r="Z528" s="11">
        <v>0.57999999999999996</v>
      </c>
      <c r="AA528" s="11">
        <v>188245.8</v>
      </c>
      <c r="AB528" s="13">
        <v>188245800000</v>
      </c>
      <c r="AC528" s="5">
        <v>0.58138136174419563</v>
      </c>
      <c r="AD528">
        <v>-49.36</v>
      </c>
      <c r="AE528">
        <v>-4.71</v>
      </c>
      <c r="AF528">
        <v>-6.57</v>
      </c>
      <c r="AG528" s="5">
        <v>1088.6674773467225</v>
      </c>
      <c r="AH528" s="7">
        <v>9.3226016163576193E-3</v>
      </c>
      <c r="AI528" s="8">
        <v>3.0525332726126717E-3</v>
      </c>
      <c r="AJ528">
        <v>13517.93</v>
      </c>
      <c r="AK528">
        <v>13517930000</v>
      </c>
      <c r="AL528">
        <f>IF(AJ528&lt;29957,1,0)</f>
        <v>1</v>
      </c>
      <c r="AM528">
        <f>IF(AND(AJ528&gt;29957,AJ528&lt;96525),1,0)</f>
        <v>0</v>
      </c>
      <c r="AN528">
        <f>IF(AJ528&gt;96525,1,0)</f>
        <v>0</v>
      </c>
      <c r="AO528" s="9">
        <v>33</v>
      </c>
      <c r="AP528" s="5">
        <v>1.5185139398778873</v>
      </c>
      <c r="AQ528">
        <v>45340361</v>
      </c>
      <c r="AT528">
        <v>550000</v>
      </c>
      <c r="AU528">
        <v>45890361</v>
      </c>
      <c r="AV528">
        <v>21.62</v>
      </c>
      <c r="AW528">
        <v>138664.6</v>
      </c>
      <c r="AX528">
        <v>138664600000</v>
      </c>
      <c r="CG528" s="13"/>
    </row>
    <row r="529" spans="1:85" x14ac:dyDescent="0.3">
      <c r="A529">
        <v>2013</v>
      </c>
      <c r="B529" t="s">
        <v>180</v>
      </c>
      <c r="C529">
        <v>0</v>
      </c>
      <c r="D529">
        <v>4</v>
      </c>
      <c r="E529">
        <v>8</v>
      </c>
      <c r="L529">
        <v>1</v>
      </c>
      <c r="M529">
        <v>0</v>
      </c>
      <c r="N529">
        <v>1</v>
      </c>
      <c r="O529" s="11">
        <v>18</v>
      </c>
      <c r="P529" s="11">
        <v>8</v>
      </c>
      <c r="Q529" s="12">
        <v>44.44</v>
      </c>
      <c r="R529" s="11">
        <v>4</v>
      </c>
      <c r="S529" s="12">
        <v>22.22</v>
      </c>
      <c r="T529" s="11">
        <v>6</v>
      </c>
      <c r="U529" s="12">
        <v>33.33</v>
      </c>
      <c r="V529" s="12">
        <v>59.02</v>
      </c>
      <c r="W529" s="13">
        <v>4</v>
      </c>
      <c r="X529" s="11">
        <v>0.01</v>
      </c>
      <c r="Y529" s="11">
        <v>13.08</v>
      </c>
      <c r="Z529" s="11">
        <v>2.72</v>
      </c>
      <c r="AA529" s="11">
        <v>573299</v>
      </c>
      <c r="AB529" s="13">
        <v>573299000000</v>
      </c>
      <c r="AC529" s="5">
        <v>2.7180709690159142</v>
      </c>
      <c r="AD529">
        <v>14.45</v>
      </c>
      <c r="AE529">
        <v>5.67</v>
      </c>
      <c r="AF529">
        <v>7.1</v>
      </c>
      <c r="AG529" s="5">
        <v>394.58003335434091</v>
      </c>
      <c r="AH529" s="7">
        <v>6.5553619870889271E-2</v>
      </c>
      <c r="AI529" s="8"/>
      <c r="AJ529">
        <v>418665.33</v>
      </c>
      <c r="AK529">
        <v>418665330000</v>
      </c>
      <c r="AL529">
        <f>IF(AJ529&lt;29957,1,0)</f>
        <v>0</v>
      </c>
      <c r="AM529">
        <f>IF(AND(AJ529&gt;29957,AJ529&lt;96525),1,0)</f>
        <v>0</v>
      </c>
      <c r="AN529">
        <f>IF(AJ529&gt;96525,1,0)</f>
        <v>1</v>
      </c>
      <c r="AO529" s="9">
        <v>34</v>
      </c>
      <c r="AP529" s="5">
        <v>1.5314789170422551</v>
      </c>
      <c r="AQ529">
        <v>628297000</v>
      </c>
      <c r="AR529" s="5">
        <v>0</v>
      </c>
      <c r="AS529">
        <v>30240000</v>
      </c>
      <c r="AT529">
        <v>1340000</v>
      </c>
      <c r="AU529">
        <v>629637000</v>
      </c>
      <c r="AV529">
        <v>7.76</v>
      </c>
      <c r="AW529">
        <v>211959.5</v>
      </c>
      <c r="AX529">
        <v>211959500000</v>
      </c>
      <c r="CG529" s="13"/>
    </row>
    <row r="530" spans="1:85" x14ac:dyDescent="0.3">
      <c r="A530">
        <v>2013</v>
      </c>
      <c r="B530" t="s">
        <v>181</v>
      </c>
      <c r="C530">
        <v>0</v>
      </c>
      <c r="D530">
        <v>4</v>
      </c>
      <c r="E530">
        <v>4</v>
      </c>
      <c r="L530">
        <v>1</v>
      </c>
      <c r="M530">
        <v>0</v>
      </c>
      <c r="N530">
        <v>0</v>
      </c>
      <c r="O530" s="11">
        <v>13</v>
      </c>
      <c r="P530" s="11">
        <v>6</v>
      </c>
      <c r="Q530" s="12">
        <v>46.15</v>
      </c>
      <c r="R530" s="11">
        <v>4</v>
      </c>
      <c r="S530" s="12">
        <v>30.77</v>
      </c>
      <c r="T530" s="11">
        <v>3</v>
      </c>
      <c r="U530" s="12">
        <v>23.08</v>
      </c>
      <c r="V530" s="12">
        <v>69.900000000000006</v>
      </c>
      <c r="W530" s="13">
        <v>4</v>
      </c>
      <c r="X530" s="11"/>
      <c r="Y530" s="11">
        <v>1.22</v>
      </c>
      <c r="Z530" s="11">
        <v>1.5</v>
      </c>
      <c r="AA530" s="11"/>
      <c r="AB530" s="13"/>
      <c r="AC530" s="5">
        <v>1.5036055768119534</v>
      </c>
      <c r="AD530">
        <v>6.11</v>
      </c>
      <c r="AE530">
        <v>1.73</v>
      </c>
      <c r="AF530">
        <v>3.7</v>
      </c>
      <c r="AG530" s="5">
        <v>288.92238418682746</v>
      </c>
      <c r="AH530" s="7"/>
      <c r="AI530" s="8"/>
      <c r="AO530" s="9">
        <v>29</v>
      </c>
      <c r="AP530" s="5">
        <v>1.4623979978989561</v>
      </c>
      <c r="AQ530">
        <v>24881000</v>
      </c>
      <c r="AT530">
        <v>820000</v>
      </c>
      <c r="AU530">
        <v>25701000</v>
      </c>
      <c r="AV530">
        <v>67.73</v>
      </c>
      <c r="CG530" s="13"/>
    </row>
    <row r="531" spans="1:85" x14ac:dyDescent="0.3">
      <c r="A531">
        <v>2013</v>
      </c>
      <c r="B531" t="s">
        <v>182</v>
      </c>
      <c r="C531">
        <v>0</v>
      </c>
      <c r="D531">
        <v>4</v>
      </c>
      <c r="E531">
        <v>5</v>
      </c>
      <c r="F531">
        <v>6.8</v>
      </c>
      <c r="G531">
        <v>6800000</v>
      </c>
      <c r="H531">
        <v>5.3</v>
      </c>
      <c r="I531">
        <v>5300000</v>
      </c>
      <c r="J531">
        <v>1.5</v>
      </c>
      <c r="K531">
        <v>1500000</v>
      </c>
      <c r="L531">
        <v>1</v>
      </c>
      <c r="M531">
        <v>0</v>
      </c>
      <c r="N531">
        <v>1</v>
      </c>
      <c r="O531" s="11">
        <v>8</v>
      </c>
      <c r="P531" s="11">
        <v>5</v>
      </c>
      <c r="Q531" s="12">
        <v>62.5</v>
      </c>
      <c r="R531" s="11">
        <v>1</v>
      </c>
      <c r="S531" s="12">
        <v>12.5</v>
      </c>
      <c r="T531" s="11">
        <v>2</v>
      </c>
      <c r="U531" s="12">
        <v>25</v>
      </c>
      <c r="V531" s="12">
        <v>55.21</v>
      </c>
      <c r="W531" s="13">
        <v>4</v>
      </c>
      <c r="X531" s="11"/>
      <c r="Y531" s="11">
        <v>9.3800000000000008</v>
      </c>
      <c r="Z531" s="11">
        <v>20.239999999999998</v>
      </c>
      <c r="AA531" s="11">
        <v>6599.8</v>
      </c>
      <c r="AB531" s="13">
        <v>6599800000</v>
      </c>
      <c r="AC531" s="5">
        <v>20.242694019285583</v>
      </c>
      <c r="AD531">
        <v>37.19</v>
      </c>
      <c r="AE531">
        <v>23.83</v>
      </c>
      <c r="AF531">
        <v>35.93</v>
      </c>
      <c r="AG531" s="5">
        <v>49.315805576949465</v>
      </c>
      <c r="AH531" s="7"/>
      <c r="AI531" s="8">
        <v>5.6540847618105508</v>
      </c>
      <c r="AJ531">
        <v>84008.71</v>
      </c>
      <c r="AK531">
        <v>84008710000</v>
      </c>
      <c r="AL531">
        <f>IF(AJ531&lt;29957,1,0)</f>
        <v>0</v>
      </c>
      <c r="AM531">
        <f>IF(AND(AJ531&gt;29957,AJ531&lt;96525),1,0)</f>
        <v>1</v>
      </c>
      <c r="AN531">
        <f>IF(AJ531&gt;96525,1,0)</f>
        <v>0</v>
      </c>
      <c r="AO531" s="9">
        <v>18</v>
      </c>
      <c r="AP531" s="5">
        <v>1.2552725051033058</v>
      </c>
      <c r="AQ531">
        <v>33485293</v>
      </c>
      <c r="AS531">
        <v>33485293</v>
      </c>
      <c r="AT531">
        <v>525000</v>
      </c>
      <c r="AU531">
        <v>34010293</v>
      </c>
      <c r="AV531">
        <v>5.4</v>
      </c>
      <c r="AW531">
        <v>17373.900000000001</v>
      </c>
      <c r="AX531">
        <v>17373900000</v>
      </c>
      <c r="CG531" s="13"/>
    </row>
    <row r="532" spans="1:85" x14ac:dyDescent="0.3">
      <c r="A532">
        <v>2013</v>
      </c>
      <c r="B532" t="s">
        <v>183</v>
      </c>
      <c r="C532">
        <v>0</v>
      </c>
      <c r="D532">
        <v>4</v>
      </c>
      <c r="E532">
        <v>5</v>
      </c>
      <c r="L532">
        <v>1</v>
      </c>
      <c r="M532">
        <v>0</v>
      </c>
      <c r="N532">
        <v>0</v>
      </c>
      <c r="O532" s="11">
        <v>11</v>
      </c>
      <c r="P532" s="11">
        <v>6</v>
      </c>
      <c r="Q532" s="12">
        <v>54.55</v>
      </c>
      <c r="R532" s="11">
        <v>3</v>
      </c>
      <c r="S532" s="12">
        <v>27.27</v>
      </c>
      <c r="T532" s="11">
        <v>2</v>
      </c>
      <c r="U532" s="12">
        <v>18.18</v>
      </c>
      <c r="V532" s="12">
        <v>49.04</v>
      </c>
      <c r="W532" s="13">
        <v>4</v>
      </c>
      <c r="X532" s="11">
        <v>4.32</v>
      </c>
      <c r="Y532" s="11">
        <v>4.93</v>
      </c>
      <c r="Z532" s="11">
        <v>1.44</v>
      </c>
      <c r="AA532" s="11">
        <v>86115.3</v>
      </c>
      <c r="AB532" s="13">
        <v>86115300000</v>
      </c>
      <c r="AC532" s="5">
        <v>1.4362283666850604</v>
      </c>
      <c r="AD532">
        <v>10.62</v>
      </c>
      <c r="AE532">
        <v>3.18</v>
      </c>
      <c r="AF532">
        <v>4.0199999999999996</v>
      </c>
      <c r="AG532" s="5">
        <v>-10.675341134721814</v>
      </c>
      <c r="AH532" s="7">
        <v>0.84562836619681003</v>
      </c>
      <c r="AI532" s="8">
        <v>9.0616551992902014E-2</v>
      </c>
      <c r="AJ532">
        <v>35870.11</v>
      </c>
      <c r="AK532">
        <v>35870110000</v>
      </c>
      <c r="AL532">
        <f>IF(AJ532&lt;29957,1,0)</f>
        <v>0</v>
      </c>
      <c r="AM532">
        <f>IF(AND(AJ532&gt;29957,AJ532&lt;96525),1,0)</f>
        <v>1</v>
      </c>
      <c r="AN532">
        <f>IF(AJ532&gt;96525,1,0)</f>
        <v>0</v>
      </c>
      <c r="AO532" s="9">
        <v>35</v>
      </c>
      <c r="AP532" s="5">
        <v>1.5440680443502754</v>
      </c>
      <c r="AQ532">
        <v>136309537</v>
      </c>
      <c r="AT532">
        <v>5534411</v>
      </c>
      <c r="AU532">
        <v>141843948</v>
      </c>
      <c r="AV532">
        <v>3.5</v>
      </c>
      <c r="AW532">
        <v>59400.9</v>
      </c>
      <c r="AX532">
        <v>59400900000</v>
      </c>
      <c r="CG532" s="13"/>
    </row>
    <row r="533" spans="1:85" x14ac:dyDescent="0.3">
      <c r="A533">
        <v>2013</v>
      </c>
      <c r="B533" t="s">
        <v>184</v>
      </c>
      <c r="C533">
        <v>1</v>
      </c>
      <c r="M533">
        <v>0</v>
      </c>
      <c r="N533">
        <v>0</v>
      </c>
      <c r="O533" s="11"/>
      <c r="P533" s="11"/>
      <c r="Q533" s="12"/>
      <c r="R533" s="11"/>
      <c r="S533" s="12"/>
      <c r="T533" s="11">
        <v>0</v>
      </c>
      <c r="U533" s="12"/>
      <c r="V533" s="12" t="s">
        <v>366</v>
      </c>
      <c r="W533" s="13"/>
      <c r="X533" s="11"/>
      <c r="Y533" s="11">
        <v>18.66</v>
      </c>
      <c r="Z533" s="11"/>
      <c r="AA533" s="11"/>
      <c r="AB533" s="13"/>
      <c r="AD533">
        <v>26.61</v>
      </c>
      <c r="AE533">
        <v>14.34</v>
      </c>
      <c r="AF533">
        <v>26.55</v>
      </c>
      <c r="AG533" s="5">
        <v>-76.254001086593675</v>
      </c>
      <c r="AH533" s="7"/>
      <c r="AI533" s="8"/>
      <c r="AO533" s="9">
        <v>20</v>
      </c>
      <c r="AP533" s="5">
        <v>1.301029995663981</v>
      </c>
      <c r="AR533" s="5">
        <v>3.6</v>
      </c>
      <c r="CG533" s="13"/>
    </row>
    <row r="534" spans="1:85" x14ac:dyDescent="0.3">
      <c r="A534">
        <v>2013</v>
      </c>
      <c r="B534" t="s">
        <v>185</v>
      </c>
      <c r="C534">
        <v>0</v>
      </c>
      <c r="D534">
        <v>4</v>
      </c>
      <c r="E534">
        <v>4</v>
      </c>
      <c r="L534">
        <v>1</v>
      </c>
      <c r="M534">
        <v>0</v>
      </c>
      <c r="N534">
        <v>1</v>
      </c>
      <c r="O534" s="11">
        <v>7</v>
      </c>
      <c r="P534" s="11">
        <v>3</v>
      </c>
      <c r="Q534" s="12">
        <v>42.86</v>
      </c>
      <c r="R534" s="11">
        <v>3</v>
      </c>
      <c r="S534" s="12">
        <v>42.86</v>
      </c>
      <c r="T534" s="11">
        <v>1</v>
      </c>
      <c r="U534" s="12">
        <v>14.29</v>
      </c>
      <c r="V534" s="12">
        <v>65.459999999999994</v>
      </c>
      <c r="W534" s="13">
        <v>7</v>
      </c>
      <c r="X534" s="11"/>
      <c r="Y534" s="11">
        <v>5.05</v>
      </c>
      <c r="Z534" s="11">
        <v>3.79</v>
      </c>
      <c r="AA534" s="11">
        <v>15767.2</v>
      </c>
      <c r="AB534" s="13">
        <v>15767200000</v>
      </c>
      <c r="AC534" s="5">
        <v>3.7934180803462518</v>
      </c>
      <c r="AD534">
        <v>9.26</v>
      </c>
      <c r="AE534">
        <v>3.88</v>
      </c>
      <c r="AF534">
        <v>4.75</v>
      </c>
      <c r="AG534" s="5">
        <v>29.297763828952522</v>
      </c>
      <c r="AH534" s="7">
        <v>2.0805700762008789E-2</v>
      </c>
      <c r="AI534" s="8">
        <v>7.0912763430513293</v>
      </c>
      <c r="AJ534">
        <v>26229.59</v>
      </c>
      <c r="AK534">
        <v>26229590000</v>
      </c>
      <c r="AL534">
        <f t="shared" ref="AL534:AL543" si="102">IF(AJ534&lt;29957,1,0)</f>
        <v>1</v>
      </c>
      <c r="AM534">
        <f t="shared" ref="AM534:AM543" si="103">IF(AND(AJ534&gt;29957,AJ534&lt;96525),1,0)</f>
        <v>0</v>
      </c>
      <c r="AN534">
        <f t="shared" ref="AN534:AN543" si="104">IF(AJ534&gt;96525,1,0)</f>
        <v>0</v>
      </c>
      <c r="AO534" s="9">
        <v>21</v>
      </c>
      <c r="AP534" s="5">
        <v>1.3222192947339191</v>
      </c>
      <c r="AQ534">
        <v>111371012</v>
      </c>
      <c r="AS534">
        <v>41428840</v>
      </c>
      <c r="AT534">
        <v>3600000</v>
      </c>
      <c r="AU534">
        <v>114971012</v>
      </c>
      <c r="AW534">
        <v>13663.6</v>
      </c>
      <c r="AX534">
        <v>13663600000</v>
      </c>
      <c r="CG534" s="13"/>
    </row>
    <row r="535" spans="1:85" x14ac:dyDescent="0.3">
      <c r="A535">
        <v>2013</v>
      </c>
      <c r="B535" t="s">
        <v>186</v>
      </c>
      <c r="C535">
        <v>0</v>
      </c>
      <c r="D535">
        <v>3</v>
      </c>
      <c r="E535">
        <v>7</v>
      </c>
      <c r="F535">
        <v>61.4</v>
      </c>
      <c r="G535">
        <v>61400000</v>
      </c>
      <c r="H535">
        <v>58.2</v>
      </c>
      <c r="I535">
        <v>58200000</v>
      </c>
      <c r="J535">
        <v>3.1999999999999957</v>
      </c>
      <c r="K535">
        <v>3199999.9999999958</v>
      </c>
      <c r="L535">
        <v>1</v>
      </c>
      <c r="M535">
        <v>1</v>
      </c>
      <c r="N535">
        <v>0</v>
      </c>
      <c r="O535" s="11">
        <v>11</v>
      </c>
      <c r="P535" s="11">
        <v>8</v>
      </c>
      <c r="Q535" s="12">
        <v>72.73</v>
      </c>
      <c r="R535" s="11">
        <v>1</v>
      </c>
      <c r="S535" s="12">
        <v>9.09</v>
      </c>
      <c r="T535" s="11">
        <v>2</v>
      </c>
      <c r="U535" s="12">
        <v>18.18</v>
      </c>
      <c r="V535" s="12">
        <v>44.51</v>
      </c>
      <c r="W535" s="13">
        <v>6</v>
      </c>
      <c r="X535" s="11"/>
      <c r="Y535" s="11">
        <v>0.56000000000000005</v>
      </c>
      <c r="Z535" s="11">
        <v>1.48</v>
      </c>
      <c r="AA535" s="11">
        <v>62919.1</v>
      </c>
      <c r="AB535" s="13">
        <v>62919100000</v>
      </c>
      <c r="AC535" s="5">
        <v>1.4847876995934743</v>
      </c>
      <c r="AD535">
        <v>3.52</v>
      </c>
      <c r="AE535">
        <v>0.67</v>
      </c>
      <c r="AF535">
        <v>1.54</v>
      </c>
      <c r="AG535" s="5">
        <v>462.55759003010883</v>
      </c>
      <c r="AH535" s="7">
        <v>0.15410203605734785</v>
      </c>
      <c r="AI535" s="8"/>
      <c r="AJ535">
        <v>17147.79</v>
      </c>
      <c r="AK535">
        <v>17147790000</v>
      </c>
      <c r="AL535">
        <f t="shared" si="102"/>
        <v>1</v>
      </c>
      <c r="AM535">
        <f t="shared" si="103"/>
        <v>0</v>
      </c>
      <c r="AN535">
        <f t="shared" si="104"/>
        <v>0</v>
      </c>
      <c r="AO535" s="9">
        <v>8</v>
      </c>
      <c r="AP535" s="5">
        <v>0.90308998699194343</v>
      </c>
      <c r="AQ535">
        <v>27774000</v>
      </c>
      <c r="AT535">
        <v>1455000</v>
      </c>
      <c r="AU535">
        <v>29229000</v>
      </c>
      <c r="AW535">
        <v>80926.5</v>
      </c>
      <c r="AX535">
        <v>80926500000</v>
      </c>
      <c r="CG535" s="13"/>
    </row>
    <row r="536" spans="1:85" x14ac:dyDescent="0.3">
      <c r="A536">
        <v>2013</v>
      </c>
      <c r="B536" t="s">
        <v>187</v>
      </c>
      <c r="C536">
        <v>0</v>
      </c>
      <c r="D536">
        <v>3</v>
      </c>
      <c r="F536">
        <v>0.8</v>
      </c>
      <c r="G536">
        <v>800000</v>
      </c>
      <c r="H536">
        <v>0.5</v>
      </c>
      <c r="I536">
        <v>500000</v>
      </c>
      <c r="J536">
        <v>0.30000000000000004</v>
      </c>
      <c r="K536">
        <v>300000.00000000006</v>
      </c>
      <c r="L536">
        <v>0</v>
      </c>
      <c r="M536">
        <v>0</v>
      </c>
      <c r="N536">
        <v>0</v>
      </c>
      <c r="O536" s="11">
        <v>9</v>
      </c>
      <c r="P536" s="11">
        <v>4</v>
      </c>
      <c r="Q536" s="12">
        <v>44.44</v>
      </c>
      <c r="R536" s="11">
        <v>4</v>
      </c>
      <c r="S536" s="12">
        <v>44.44</v>
      </c>
      <c r="T536" s="11">
        <v>1</v>
      </c>
      <c r="U536" s="12">
        <v>11.11</v>
      </c>
      <c r="V536" s="12">
        <v>74.010000000000005</v>
      </c>
      <c r="W536" s="13">
        <v>9</v>
      </c>
      <c r="X536" s="11">
        <v>3.07</v>
      </c>
      <c r="Y536" s="11">
        <v>5.57</v>
      </c>
      <c r="Z536" s="11">
        <v>0.56000000000000005</v>
      </c>
      <c r="AA536" s="11">
        <v>11255.1</v>
      </c>
      <c r="AB536" s="13">
        <v>11255100000</v>
      </c>
      <c r="AC536" s="5">
        <v>0.56083003442985602</v>
      </c>
      <c r="AD536">
        <v>9.3000000000000007</v>
      </c>
      <c r="AE536">
        <v>4.3499999999999996</v>
      </c>
      <c r="AF536">
        <v>7.61</v>
      </c>
      <c r="AG536" s="5">
        <v>-45.810384964796732</v>
      </c>
      <c r="AH536" s="7"/>
      <c r="AI536" s="8">
        <v>4.5840918913963143E-2</v>
      </c>
      <c r="AJ536">
        <v>3086.55</v>
      </c>
      <c r="AK536">
        <v>3086550000</v>
      </c>
      <c r="AL536">
        <f t="shared" si="102"/>
        <v>1</v>
      </c>
      <c r="AM536">
        <f t="shared" si="103"/>
        <v>0</v>
      </c>
      <c r="AN536">
        <f t="shared" si="104"/>
        <v>0</v>
      </c>
      <c r="AO536" s="9">
        <v>18</v>
      </c>
      <c r="AP536" s="5">
        <v>1.2552725051033058</v>
      </c>
      <c r="AQ536">
        <v>30142500</v>
      </c>
      <c r="AT536">
        <v>500000</v>
      </c>
      <c r="AU536">
        <v>30642500</v>
      </c>
      <c r="AW536">
        <v>8947.2999999999993</v>
      </c>
      <c r="AX536">
        <v>8947300000</v>
      </c>
      <c r="CG536" s="13"/>
    </row>
    <row r="537" spans="1:85" x14ac:dyDescent="0.3">
      <c r="A537">
        <v>2013</v>
      </c>
      <c r="B537" t="s">
        <v>188</v>
      </c>
      <c r="C537">
        <v>0</v>
      </c>
      <c r="D537">
        <v>4</v>
      </c>
      <c r="E537">
        <v>5</v>
      </c>
      <c r="F537">
        <v>1.6</v>
      </c>
      <c r="G537">
        <v>1600000</v>
      </c>
      <c r="H537">
        <v>1.1000000000000001</v>
      </c>
      <c r="I537">
        <v>1100000</v>
      </c>
      <c r="J537">
        <v>0.5</v>
      </c>
      <c r="K537">
        <v>500000</v>
      </c>
      <c r="L537">
        <v>1</v>
      </c>
      <c r="M537">
        <v>1</v>
      </c>
      <c r="N537">
        <v>0</v>
      </c>
      <c r="O537" s="11">
        <v>13</v>
      </c>
      <c r="P537" s="11">
        <v>6</v>
      </c>
      <c r="Q537" s="12">
        <v>46.15</v>
      </c>
      <c r="R537" s="11">
        <v>5</v>
      </c>
      <c r="S537" s="12">
        <v>38.46</v>
      </c>
      <c r="T537" s="11">
        <v>2</v>
      </c>
      <c r="U537" s="12">
        <v>15.38</v>
      </c>
      <c r="V537" s="12">
        <v>74.95</v>
      </c>
      <c r="W537" s="13">
        <v>4</v>
      </c>
      <c r="X537" s="11"/>
      <c r="Y537" s="11">
        <v>6.16</v>
      </c>
      <c r="Z537" s="11">
        <v>0.6</v>
      </c>
      <c r="AA537" s="11">
        <v>21148.400000000001</v>
      </c>
      <c r="AB537" s="13">
        <v>21148400000</v>
      </c>
      <c r="AC537" s="5">
        <v>0.59656960717833207</v>
      </c>
      <c r="AD537">
        <v>15.88</v>
      </c>
      <c r="AE537">
        <v>5.37</v>
      </c>
      <c r="AF537">
        <v>6.57</v>
      </c>
      <c r="AG537" s="5">
        <v>-68.890949215842468</v>
      </c>
      <c r="AH537" s="7"/>
      <c r="AI537" s="8"/>
      <c r="AJ537">
        <v>4976.03</v>
      </c>
      <c r="AK537">
        <v>4976030000</v>
      </c>
      <c r="AL537">
        <f t="shared" si="102"/>
        <v>1</v>
      </c>
      <c r="AM537">
        <f t="shared" si="103"/>
        <v>0</v>
      </c>
      <c r="AN537">
        <f t="shared" si="104"/>
        <v>0</v>
      </c>
      <c r="AO537" s="9">
        <v>20</v>
      </c>
      <c r="AP537" s="5">
        <v>1.301029995663981</v>
      </c>
      <c r="AQ537">
        <v>113580000</v>
      </c>
      <c r="AT537">
        <v>580000</v>
      </c>
      <c r="AU537">
        <v>114160000</v>
      </c>
      <c r="AW537">
        <v>24048.400000000001</v>
      </c>
      <c r="AX537">
        <v>24048400000</v>
      </c>
      <c r="CG537" s="13"/>
    </row>
    <row r="538" spans="1:85" x14ac:dyDescent="0.3">
      <c r="A538">
        <v>2013</v>
      </c>
      <c r="B538" t="s">
        <v>189</v>
      </c>
      <c r="C538">
        <v>0</v>
      </c>
      <c r="D538">
        <v>4</v>
      </c>
      <c r="E538">
        <v>4</v>
      </c>
      <c r="F538">
        <v>1.9</v>
      </c>
      <c r="G538">
        <v>1900000</v>
      </c>
      <c r="H538">
        <v>1.7</v>
      </c>
      <c r="I538">
        <v>1700000</v>
      </c>
      <c r="J538">
        <v>0.19999999999999996</v>
      </c>
      <c r="K538">
        <v>199999.99999999994</v>
      </c>
      <c r="L538">
        <v>1</v>
      </c>
      <c r="M538">
        <v>0</v>
      </c>
      <c r="N538">
        <v>0</v>
      </c>
      <c r="O538" s="11">
        <v>11</v>
      </c>
      <c r="P538" s="11">
        <v>5</v>
      </c>
      <c r="Q538" s="12">
        <v>45.45</v>
      </c>
      <c r="R538" s="11">
        <v>5</v>
      </c>
      <c r="S538" s="12">
        <v>45.45</v>
      </c>
      <c r="T538" s="11">
        <v>1</v>
      </c>
      <c r="U538" s="12">
        <v>9.09</v>
      </c>
      <c r="V538" s="12">
        <v>56.78</v>
      </c>
      <c r="W538" s="13">
        <v>7</v>
      </c>
      <c r="X538" s="11"/>
      <c r="Y538" s="11">
        <v>6.18</v>
      </c>
      <c r="Z538" s="11">
        <v>0.66</v>
      </c>
      <c r="AA538" s="11">
        <v>20106.7</v>
      </c>
      <c r="AB538" s="13">
        <v>20106700000</v>
      </c>
      <c r="AC538" s="5">
        <v>0.65989071223465323</v>
      </c>
      <c r="AD538">
        <v>16.77</v>
      </c>
      <c r="AE538">
        <v>6.46</v>
      </c>
      <c r="AF538">
        <v>7.74</v>
      </c>
      <c r="AG538" s="5">
        <v>-31.053442193995</v>
      </c>
      <c r="AH538" s="7">
        <v>0.12394312067640276</v>
      </c>
      <c r="AI538" s="8">
        <v>0.62980399692544187</v>
      </c>
      <c r="AJ538">
        <v>6442.47</v>
      </c>
      <c r="AK538">
        <v>6442470000</v>
      </c>
      <c r="AL538">
        <f t="shared" si="102"/>
        <v>1</v>
      </c>
      <c r="AM538">
        <f t="shared" si="103"/>
        <v>0</v>
      </c>
      <c r="AN538">
        <f t="shared" si="104"/>
        <v>0</v>
      </c>
      <c r="AO538" s="9">
        <v>20</v>
      </c>
      <c r="AP538" s="5">
        <v>1.301029995663981</v>
      </c>
      <c r="AQ538">
        <v>99149600</v>
      </c>
      <c r="AU538">
        <v>99149600</v>
      </c>
      <c r="AW538">
        <v>29117.7</v>
      </c>
      <c r="AX538">
        <v>29117700000</v>
      </c>
      <c r="CG538" s="13"/>
    </row>
    <row r="539" spans="1:85" x14ac:dyDescent="0.3">
      <c r="A539">
        <v>2013</v>
      </c>
      <c r="B539" t="s">
        <v>190</v>
      </c>
      <c r="C539">
        <v>0</v>
      </c>
      <c r="D539">
        <v>4</v>
      </c>
      <c r="E539">
        <v>4</v>
      </c>
      <c r="F539">
        <v>3.6</v>
      </c>
      <c r="G539">
        <v>3600000</v>
      </c>
      <c r="H539">
        <v>2.2000000000000002</v>
      </c>
      <c r="I539">
        <v>2200000</v>
      </c>
      <c r="J539">
        <v>1.4</v>
      </c>
      <c r="K539">
        <v>1400000</v>
      </c>
      <c r="L539">
        <v>1</v>
      </c>
      <c r="M539">
        <v>0</v>
      </c>
      <c r="N539">
        <v>0</v>
      </c>
      <c r="O539" s="11">
        <v>10</v>
      </c>
      <c r="P539" s="11">
        <v>4</v>
      </c>
      <c r="Q539" s="12">
        <v>40</v>
      </c>
      <c r="R539" s="11">
        <v>4</v>
      </c>
      <c r="S539" s="12">
        <v>40</v>
      </c>
      <c r="T539" s="11">
        <v>2</v>
      </c>
      <c r="U539" s="12">
        <v>20</v>
      </c>
      <c r="V539" s="12">
        <v>53.51</v>
      </c>
      <c r="W539" s="13">
        <v>7</v>
      </c>
      <c r="X539" s="11"/>
      <c r="Y539" s="11">
        <v>6.42</v>
      </c>
      <c r="Z539" s="11">
        <v>3.91</v>
      </c>
      <c r="AA539" s="11">
        <v>10901.8</v>
      </c>
      <c r="AB539" s="13">
        <v>10901800000</v>
      </c>
      <c r="AC539" s="5">
        <v>3.9101640161333027</v>
      </c>
      <c r="AD539">
        <v>32.93</v>
      </c>
      <c r="AE539">
        <v>11.1</v>
      </c>
      <c r="AF539">
        <v>17.489999999999998</v>
      </c>
      <c r="AG539" s="5"/>
      <c r="AH539" s="7">
        <v>0.12210434161569386</v>
      </c>
      <c r="AI539" s="8">
        <v>1.5326398728271764</v>
      </c>
      <c r="AJ539">
        <v>17067.71</v>
      </c>
      <c r="AK539">
        <v>17067710000</v>
      </c>
      <c r="AL539">
        <f t="shared" si="102"/>
        <v>1</v>
      </c>
      <c r="AM539">
        <f t="shared" si="103"/>
        <v>0</v>
      </c>
      <c r="AN539">
        <f t="shared" si="104"/>
        <v>0</v>
      </c>
      <c r="AO539" s="9">
        <v>28</v>
      </c>
      <c r="AP539" s="5">
        <v>1.447158031342219</v>
      </c>
      <c r="AQ539">
        <v>105860000</v>
      </c>
      <c r="AT539">
        <v>740000</v>
      </c>
      <c r="AU539">
        <v>106600000</v>
      </c>
      <c r="AW539">
        <v>20207.599999999999</v>
      </c>
      <c r="AX539">
        <v>20207600000</v>
      </c>
      <c r="CG539" s="13"/>
    </row>
    <row r="540" spans="1:85" x14ac:dyDescent="0.3">
      <c r="A540">
        <v>2013</v>
      </c>
      <c r="B540" t="s">
        <v>191</v>
      </c>
      <c r="C540">
        <v>0</v>
      </c>
      <c r="D540">
        <v>5</v>
      </c>
      <c r="E540">
        <v>4</v>
      </c>
      <c r="F540">
        <v>8.3000000000000007</v>
      </c>
      <c r="G540">
        <v>8300000.0000000009</v>
      </c>
      <c r="H540">
        <v>7.3</v>
      </c>
      <c r="I540">
        <v>7300000</v>
      </c>
      <c r="J540">
        <v>1.0000000000000009</v>
      </c>
      <c r="K540">
        <v>1000000.0000000009</v>
      </c>
      <c r="L540">
        <v>1</v>
      </c>
      <c r="M540">
        <v>1</v>
      </c>
      <c r="N540">
        <v>0</v>
      </c>
      <c r="O540" s="11">
        <v>10</v>
      </c>
      <c r="P540" s="11">
        <v>5</v>
      </c>
      <c r="Q540" s="12">
        <v>50</v>
      </c>
      <c r="R540" s="11">
        <v>2</v>
      </c>
      <c r="S540" s="12">
        <v>20</v>
      </c>
      <c r="T540" s="11">
        <v>3</v>
      </c>
      <c r="U540" s="12">
        <v>30</v>
      </c>
      <c r="V540" s="12">
        <v>57.71</v>
      </c>
      <c r="W540" s="13">
        <v>6</v>
      </c>
      <c r="X540" s="11">
        <v>34.909999999999997</v>
      </c>
      <c r="Y540" s="11">
        <v>1.92</v>
      </c>
      <c r="Z540" s="11">
        <v>0.69</v>
      </c>
      <c r="AA540" s="11">
        <v>64297.9</v>
      </c>
      <c r="AB540" s="13">
        <v>64297900000</v>
      </c>
      <c r="AC540" s="5">
        <v>0.68705505859440164</v>
      </c>
      <c r="AD540">
        <v>6</v>
      </c>
      <c r="AE540">
        <v>2.04</v>
      </c>
      <c r="AF540">
        <v>3.36</v>
      </c>
      <c r="AG540" s="5"/>
      <c r="AH540" s="7"/>
      <c r="AI540" s="8"/>
      <c r="AJ540">
        <v>14455.99</v>
      </c>
      <c r="AK540">
        <v>14455990000</v>
      </c>
      <c r="AL540">
        <f t="shared" si="102"/>
        <v>1</v>
      </c>
      <c r="AM540">
        <f t="shared" si="103"/>
        <v>0</v>
      </c>
      <c r="AN540">
        <f t="shared" si="104"/>
        <v>0</v>
      </c>
      <c r="AO540" s="9">
        <v>32</v>
      </c>
      <c r="AP540" s="5">
        <v>1.5051499783199058</v>
      </c>
      <c r="AQ540">
        <v>64493000</v>
      </c>
      <c r="AR540" s="5">
        <v>1.5</v>
      </c>
      <c r="AT540">
        <v>19850000</v>
      </c>
      <c r="AU540">
        <v>84343000</v>
      </c>
      <c r="AV540">
        <v>0.2</v>
      </c>
      <c r="AW540">
        <v>69111.199999999997</v>
      </c>
      <c r="AX540">
        <v>69111200000</v>
      </c>
      <c r="CG540" s="13"/>
    </row>
    <row r="541" spans="1:85" x14ac:dyDescent="0.3">
      <c r="A541">
        <v>2013</v>
      </c>
      <c r="B541" t="s">
        <v>192</v>
      </c>
      <c r="C541">
        <v>0</v>
      </c>
      <c r="D541">
        <v>3</v>
      </c>
      <c r="E541">
        <v>4</v>
      </c>
      <c r="F541">
        <v>5.0999999999999996</v>
      </c>
      <c r="G541">
        <v>5100000</v>
      </c>
      <c r="H541">
        <v>3.5</v>
      </c>
      <c r="I541">
        <v>3500000</v>
      </c>
      <c r="J541">
        <v>1.5999999999999996</v>
      </c>
      <c r="K541">
        <v>1599999.9999999995</v>
      </c>
      <c r="L541">
        <v>1</v>
      </c>
      <c r="M541">
        <v>0</v>
      </c>
      <c r="N541">
        <v>0</v>
      </c>
      <c r="O541" s="11">
        <v>11</v>
      </c>
      <c r="P541" s="11">
        <v>5</v>
      </c>
      <c r="Q541" s="12">
        <v>45.45</v>
      </c>
      <c r="R541" s="11">
        <v>2</v>
      </c>
      <c r="S541" s="12">
        <v>18.18</v>
      </c>
      <c r="T541" s="11">
        <v>4</v>
      </c>
      <c r="U541" s="12">
        <v>36.36</v>
      </c>
      <c r="V541" s="12">
        <v>69.27</v>
      </c>
      <c r="W541" s="13">
        <v>4</v>
      </c>
      <c r="X541" s="11"/>
      <c r="Y541" s="11">
        <v>5.01</v>
      </c>
      <c r="Z541" s="11">
        <v>5.44</v>
      </c>
      <c r="AA541" s="11">
        <v>20987.5</v>
      </c>
      <c r="AB541" s="13">
        <v>20987500000</v>
      </c>
      <c r="AC541" s="5">
        <v>5.441403435140197</v>
      </c>
      <c r="AG541" s="5">
        <v>809.17194715927371</v>
      </c>
      <c r="AH541" s="7">
        <v>0.48314885473639452</v>
      </c>
      <c r="AI541" s="8">
        <v>3.0205663118849895</v>
      </c>
      <c r="AJ541">
        <v>60132.66</v>
      </c>
      <c r="AK541">
        <v>60132660000</v>
      </c>
      <c r="AL541">
        <f t="shared" si="102"/>
        <v>0</v>
      </c>
      <c r="AM541">
        <f t="shared" si="103"/>
        <v>1</v>
      </c>
      <c r="AN541">
        <f t="shared" si="104"/>
        <v>0</v>
      </c>
      <c r="AO541" s="9">
        <v>93</v>
      </c>
      <c r="AP541" s="5">
        <v>1.968482948553935</v>
      </c>
      <c r="AQ541">
        <v>50250000</v>
      </c>
      <c r="AT541">
        <v>8410000</v>
      </c>
      <c r="AU541">
        <v>58660000</v>
      </c>
      <c r="AV541">
        <v>69.27</v>
      </c>
      <c r="AW541">
        <v>37627.1</v>
      </c>
      <c r="AX541">
        <v>37627100000</v>
      </c>
      <c r="CG541" s="13"/>
    </row>
    <row r="542" spans="1:85" x14ac:dyDescent="0.3">
      <c r="A542">
        <v>2013</v>
      </c>
      <c r="B542" t="s">
        <v>193</v>
      </c>
      <c r="C542">
        <v>0</v>
      </c>
      <c r="D542">
        <v>4</v>
      </c>
      <c r="E542">
        <v>4</v>
      </c>
      <c r="L542">
        <v>1</v>
      </c>
      <c r="M542">
        <v>0</v>
      </c>
      <c r="N542">
        <v>0</v>
      </c>
      <c r="O542" s="11">
        <v>13</v>
      </c>
      <c r="P542" s="11">
        <v>6</v>
      </c>
      <c r="Q542" s="12">
        <v>46.15</v>
      </c>
      <c r="R542" s="11">
        <v>2</v>
      </c>
      <c r="S542" s="12">
        <v>15.38</v>
      </c>
      <c r="T542" s="11">
        <v>5</v>
      </c>
      <c r="U542" s="12">
        <v>38.46</v>
      </c>
      <c r="V542" s="12">
        <v>64.959999999999994</v>
      </c>
      <c r="W542" s="13">
        <v>4</v>
      </c>
      <c r="X542" s="11"/>
      <c r="Y542" s="11">
        <v>17.649999999999999</v>
      </c>
      <c r="Z542" s="11">
        <v>4.57</v>
      </c>
      <c r="AA542" s="11">
        <v>8714.2000000000007</v>
      </c>
      <c r="AB542" s="13">
        <v>8714200000</v>
      </c>
      <c r="AC542" s="5">
        <v>4.5671952314654574</v>
      </c>
      <c r="AG542" s="5">
        <v>2256.9678914266797</v>
      </c>
      <c r="AH542" s="7">
        <v>1.2176282231335318</v>
      </c>
      <c r="AI542" s="8">
        <v>5.1963372844222235E-2</v>
      </c>
      <c r="AJ542">
        <v>17619.64</v>
      </c>
      <c r="AK542">
        <v>17619640000</v>
      </c>
      <c r="AL542">
        <f t="shared" si="102"/>
        <v>1</v>
      </c>
      <c r="AM542">
        <f t="shared" si="103"/>
        <v>0</v>
      </c>
      <c r="AN542">
        <f t="shared" si="104"/>
        <v>0</v>
      </c>
      <c r="AO542" s="9">
        <v>27</v>
      </c>
      <c r="AP542" s="5">
        <v>1.4313637641589871</v>
      </c>
      <c r="AQ542">
        <v>27107544</v>
      </c>
      <c r="AT542">
        <v>200000</v>
      </c>
      <c r="AU542">
        <v>27307544</v>
      </c>
      <c r="AW542">
        <v>7120.4</v>
      </c>
      <c r="AX542">
        <v>7120400000</v>
      </c>
      <c r="CG542" s="13"/>
    </row>
    <row r="543" spans="1:85" x14ac:dyDescent="0.3">
      <c r="A543">
        <v>2013</v>
      </c>
      <c r="B543" t="s">
        <v>194</v>
      </c>
      <c r="C543">
        <v>0</v>
      </c>
      <c r="D543">
        <v>5</v>
      </c>
      <c r="E543">
        <v>4</v>
      </c>
      <c r="L543">
        <v>1</v>
      </c>
      <c r="M543">
        <v>0</v>
      </c>
      <c r="N543">
        <v>0</v>
      </c>
      <c r="O543" s="11">
        <v>10</v>
      </c>
      <c r="P543" s="11">
        <v>5</v>
      </c>
      <c r="Q543" s="12">
        <v>50</v>
      </c>
      <c r="R543" s="11">
        <v>2</v>
      </c>
      <c r="S543" s="12">
        <v>20</v>
      </c>
      <c r="T543" s="11">
        <v>3</v>
      </c>
      <c r="U543" s="12">
        <v>30</v>
      </c>
      <c r="V543" s="12">
        <v>74.44</v>
      </c>
      <c r="W543" s="13">
        <v>5</v>
      </c>
      <c r="X543" s="11"/>
      <c r="Y543" s="11">
        <v>16.2</v>
      </c>
      <c r="Z543" s="11">
        <v>0.89</v>
      </c>
      <c r="AA543" s="11">
        <v>15022.7</v>
      </c>
      <c r="AB543" s="13">
        <v>15022700000</v>
      </c>
      <c r="AC543" s="5">
        <v>0.88595641774074463</v>
      </c>
      <c r="AD543">
        <v>13.77</v>
      </c>
      <c r="AE543">
        <v>8.24</v>
      </c>
      <c r="AF543">
        <v>11.21</v>
      </c>
      <c r="AG543" s="5"/>
      <c r="AH543" s="7"/>
      <c r="AI543" s="8">
        <v>0.87776019811515427</v>
      </c>
      <c r="AJ543">
        <v>8581.51</v>
      </c>
      <c r="AK543">
        <v>8581510000</v>
      </c>
      <c r="AL543">
        <f t="shared" si="102"/>
        <v>1</v>
      </c>
      <c r="AM543">
        <f t="shared" si="103"/>
        <v>0</v>
      </c>
      <c r="AN543">
        <f t="shared" si="104"/>
        <v>0</v>
      </c>
      <c r="AO543" s="9">
        <v>22</v>
      </c>
      <c r="AP543" s="5">
        <v>1.3424226808222062</v>
      </c>
      <c r="AQ543">
        <v>56914000</v>
      </c>
      <c r="AT543">
        <v>320000</v>
      </c>
      <c r="AU543">
        <v>57234000</v>
      </c>
      <c r="AW543">
        <v>7630</v>
      </c>
      <c r="AX543">
        <v>7630000000</v>
      </c>
      <c r="CG543" s="13"/>
    </row>
    <row r="544" spans="1:85" x14ac:dyDescent="0.3">
      <c r="A544">
        <v>2013</v>
      </c>
      <c r="B544" t="s">
        <v>195</v>
      </c>
      <c r="C544">
        <v>1</v>
      </c>
      <c r="M544">
        <v>0</v>
      </c>
      <c r="N544">
        <v>0</v>
      </c>
      <c r="O544" s="11"/>
      <c r="P544" s="11"/>
      <c r="Q544" s="12"/>
      <c r="R544" s="11"/>
      <c r="S544" s="12"/>
      <c r="T544" s="11">
        <v>0</v>
      </c>
      <c r="U544" s="12"/>
      <c r="V544" s="12" t="s">
        <v>366</v>
      </c>
      <c r="W544" s="13"/>
      <c r="X544" s="11"/>
      <c r="Y544" s="11"/>
      <c r="Z544" s="11"/>
      <c r="AA544" s="11"/>
      <c r="AB544" s="13"/>
      <c r="AG544" s="5"/>
      <c r="AH544" s="7"/>
      <c r="AI544" s="8"/>
      <c r="AO544" s="9">
        <v>1</v>
      </c>
      <c r="AP544" s="5">
        <v>0</v>
      </c>
      <c r="AR544" s="5">
        <v>28.9</v>
      </c>
      <c r="CG544" s="13"/>
    </row>
    <row r="545" spans="1:85" x14ac:dyDescent="0.3">
      <c r="A545">
        <v>2013</v>
      </c>
      <c r="B545" t="s">
        <v>196</v>
      </c>
      <c r="C545">
        <v>0</v>
      </c>
      <c r="D545">
        <v>3</v>
      </c>
      <c r="E545">
        <v>4</v>
      </c>
      <c r="F545">
        <v>3.2</v>
      </c>
      <c r="G545">
        <v>3200000</v>
      </c>
      <c r="H545">
        <v>3.2</v>
      </c>
      <c r="I545">
        <v>3200000</v>
      </c>
      <c r="J545">
        <v>0</v>
      </c>
      <c r="L545">
        <v>1</v>
      </c>
      <c r="M545">
        <v>0</v>
      </c>
      <c r="N545">
        <v>0</v>
      </c>
      <c r="O545" s="11">
        <v>12</v>
      </c>
      <c r="P545" s="11">
        <v>7</v>
      </c>
      <c r="Q545" s="12">
        <v>58.33</v>
      </c>
      <c r="R545" s="11">
        <v>2</v>
      </c>
      <c r="S545" s="12">
        <v>16.670000000000002</v>
      </c>
      <c r="T545" s="11">
        <v>3</v>
      </c>
      <c r="U545" s="12">
        <v>25</v>
      </c>
      <c r="V545" s="12">
        <v>28.34</v>
      </c>
      <c r="W545" s="13">
        <v>5</v>
      </c>
      <c r="X545" s="11"/>
      <c r="Y545" s="11">
        <v>5.42</v>
      </c>
      <c r="Z545" s="11">
        <v>2.11</v>
      </c>
      <c r="AA545" s="11">
        <v>18396.3</v>
      </c>
      <c r="AB545" s="13">
        <v>18396300000</v>
      </c>
      <c r="AC545" s="5">
        <v>2.1060435246845093</v>
      </c>
      <c r="AD545">
        <v>14.2</v>
      </c>
      <c r="AE545">
        <v>6.89</v>
      </c>
      <c r="AF545">
        <v>14.2</v>
      </c>
      <c r="AG545" s="5">
        <v>-96.210551924413508</v>
      </c>
      <c r="AH545" s="7">
        <v>0.44281641498224028</v>
      </c>
      <c r="AI545" s="8">
        <v>0.32570087665682157</v>
      </c>
      <c r="AJ545">
        <v>25318.65</v>
      </c>
      <c r="AK545">
        <v>25318650000</v>
      </c>
      <c r="AL545">
        <f>IF(AJ545&lt;29957,1,0)</f>
        <v>1</v>
      </c>
      <c r="AM545">
        <f>IF(AND(AJ545&gt;29957,AJ545&lt;96525),1,0)</f>
        <v>0</v>
      </c>
      <c r="AN545">
        <f>IF(AJ545&gt;96525,1,0)</f>
        <v>0</v>
      </c>
      <c r="AO545" s="9">
        <v>51</v>
      </c>
      <c r="AP545" s="5">
        <v>1.7075701760979363</v>
      </c>
      <c r="AQ545">
        <v>52468033</v>
      </c>
      <c r="AT545">
        <v>23459144</v>
      </c>
      <c r="AU545">
        <v>75927177</v>
      </c>
      <c r="AW545">
        <v>26699</v>
      </c>
      <c r="AX545">
        <v>26699000000</v>
      </c>
      <c r="CG545" s="13"/>
    </row>
    <row r="546" spans="1:85" x14ac:dyDescent="0.3">
      <c r="A546">
        <v>2013</v>
      </c>
      <c r="B546" t="s">
        <v>197</v>
      </c>
      <c r="C546">
        <v>1</v>
      </c>
      <c r="D546">
        <v>3</v>
      </c>
      <c r="M546">
        <v>0</v>
      </c>
      <c r="N546">
        <v>0</v>
      </c>
      <c r="O546" s="11"/>
      <c r="P546" s="11"/>
      <c r="Q546" s="12"/>
      <c r="R546" s="11"/>
      <c r="S546" s="12"/>
      <c r="T546" s="11">
        <v>0</v>
      </c>
      <c r="U546" s="12"/>
      <c r="V546" s="12" t="s">
        <v>366</v>
      </c>
      <c r="W546" s="13"/>
      <c r="X546" s="11"/>
      <c r="Y546" s="11">
        <v>15.21</v>
      </c>
      <c r="Z546" s="11"/>
      <c r="AA546" s="11"/>
      <c r="AB546" s="13"/>
      <c r="AD546">
        <v>48.88</v>
      </c>
      <c r="AE546">
        <v>26.38</v>
      </c>
      <c r="AF546">
        <v>40.69</v>
      </c>
      <c r="AG546" s="5">
        <v>2067.2284531877885</v>
      </c>
      <c r="AH546" s="7"/>
      <c r="AI546" s="8"/>
      <c r="AO546" s="9">
        <v>16</v>
      </c>
      <c r="AP546" s="5">
        <v>1.2041199826559246</v>
      </c>
      <c r="CG546" s="13"/>
    </row>
    <row r="547" spans="1:85" x14ac:dyDescent="0.3">
      <c r="A547">
        <v>2013</v>
      </c>
      <c r="B547" t="s">
        <v>198</v>
      </c>
      <c r="C547">
        <v>0</v>
      </c>
      <c r="D547">
        <v>4</v>
      </c>
      <c r="E547">
        <v>8</v>
      </c>
      <c r="L547">
        <v>0</v>
      </c>
      <c r="M547">
        <v>0</v>
      </c>
      <c r="N547">
        <v>1</v>
      </c>
      <c r="O547" s="11">
        <v>20</v>
      </c>
      <c r="P547" s="11">
        <v>3</v>
      </c>
      <c r="Q547" s="12">
        <v>15</v>
      </c>
      <c r="R547" s="11">
        <v>10</v>
      </c>
      <c r="S547" s="12">
        <v>50</v>
      </c>
      <c r="T547" s="11">
        <v>7</v>
      </c>
      <c r="U547" s="12">
        <v>35</v>
      </c>
      <c r="V547" s="12" t="s">
        <v>366</v>
      </c>
      <c r="W547" s="13"/>
      <c r="X547" s="11"/>
      <c r="Y547" s="11">
        <v>5.78</v>
      </c>
      <c r="Z547" s="11">
        <v>2.97</v>
      </c>
      <c r="AA547" s="11">
        <v>1468828</v>
      </c>
      <c r="AB547" s="13">
        <v>1468828000000</v>
      </c>
      <c r="AC547" s="5">
        <v>2.968193283395792</v>
      </c>
      <c r="AD547">
        <v>13.09</v>
      </c>
      <c r="AE547">
        <v>3.28</v>
      </c>
      <c r="AF547">
        <v>4.75</v>
      </c>
      <c r="AG547" s="5">
        <v>5977.1394364390471</v>
      </c>
      <c r="AH547" s="7">
        <v>0.15051426881178578</v>
      </c>
      <c r="AI547" s="8">
        <v>0.11240725311037257</v>
      </c>
      <c r="AJ547">
        <v>988274.95</v>
      </c>
      <c r="AK547">
        <v>988274950000</v>
      </c>
      <c r="AL547">
        <f>IF(AJ547&lt;29957,1,0)</f>
        <v>0</v>
      </c>
      <c r="AM547">
        <f>IF(AND(AJ547&gt;29957,AJ547&lt;96525),1,0)</f>
        <v>0</v>
      </c>
      <c r="AN547">
        <f>IF(AJ547&gt;96525,1,0)</f>
        <v>1</v>
      </c>
      <c r="AO547" s="9">
        <v>67</v>
      </c>
      <c r="AP547" s="5">
        <v>1.8260748027008262</v>
      </c>
      <c r="AQ547">
        <v>677856000</v>
      </c>
      <c r="AR547" s="5">
        <v>100</v>
      </c>
      <c r="AS547">
        <v>142776000</v>
      </c>
      <c r="AT547">
        <v>31053000</v>
      </c>
      <c r="AU547">
        <v>708909000</v>
      </c>
      <c r="AW547">
        <v>806635.1</v>
      </c>
      <c r="AX547">
        <v>806635100000</v>
      </c>
      <c r="CG547" s="13"/>
    </row>
    <row r="548" spans="1:85" x14ac:dyDescent="0.3">
      <c r="A548">
        <v>2013</v>
      </c>
      <c r="B548" t="s">
        <v>199</v>
      </c>
      <c r="C548">
        <v>0</v>
      </c>
      <c r="M548">
        <v>0</v>
      </c>
      <c r="N548">
        <v>0</v>
      </c>
      <c r="O548" s="11"/>
      <c r="P548" s="11"/>
      <c r="Q548" s="12"/>
      <c r="R548" s="11"/>
      <c r="S548" s="12"/>
      <c r="T548" s="11">
        <v>0</v>
      </c>
      <c r="U548" s="12"/>
      <c r="V548" s="12" t="s">
        <v>366</v>
      </c>
      <c r="W548" s="13">
        <v>10</v>
      </c>
      <c r="X548" s="11"/>
      <c r="Y548" s="11">
        <v>12.11</v>
      </c>
      <c r="Z548" s="11"/>
      <c r="AA548" s="11"/>
      <c r="AB548" s="13"/>
      <c r="AD548">
        <v>58.02</v>
      </c>
      <c r="AE548">
        <v>14.44</v>
      </c>
      <c r="AF548">
        <v>18.600000000000001</v>
      </c>
      <c r="AG548" s="5">
        <v>-89.833932945660635</v>
      </c>
      <c r="AH548" s="7"/>
      <c r="AI548" s="8"/>
      <c r="AO548" s="9">
        <v>8</v>
      </c>
      <c r="AP548" s="5">
        <v>0.90308998699194343</v>
      </c>
      <c r="AR548" s="5">
        <v>18.899999999999999</v>
      </c>
      <c r="CG548" s="13"/>
    </row>
    <row r="549" spans="1:85" x14ac:dyDescent="0.3">
      <c r="A549">
        <v>2013</v>
      </c>
      <c r="B549" t="s">
        <v>200</v>
      </c>
      <c r="C549">
        <v>1</v>
      </c>
      <c r="M549">
        <v>0</v>
      </c>
      <c r="N549">
        <v>0</v>
      </c>
      <c r="O549" s="11"/>
      <c r="P549" s="11"/>
      <c r="Q549" s="12"/>
      <c r="R549" s="11"/>
      <c r="S549" s="12"/>
      <c r="T549" s="11">
        <v>0</v>
      </c>
      <c r="U549" s="12"/>
      <c r="V549" s="12" t="s">
        <v>366</v>
      </c>
      <c r="W549" s="13"/>
      <c r="X549" s="11"/>
      <c r="Y549" s="11">
        <v>-8.83</v>
      </c>
      <c r="Z549" s="11"/>
      <c r="AA549" s="11">
        <v>15927.8</v>
      </c>
      <c r="AB549" s="13">
        <v>15927800000</v>
      </c>
      <c r="AD549">
        <v>-2.5499999999999998</v>
      </c>
      <c r="AE549">
        <v>-1.43</v>
      </c>
      <c r="AF549">
        <v>-1.55</v>
      </c>
      <c r="AG549" s="5">
        <v>-62.139323627273214</v>
      </c>
      <c r="AH549" s="7"/>
      <c r="AI549" s="8"/>
      <c r="AO549" s="9"/>
      <c r="AR549" s="5">
        <v>4.9000000000000004</v>
      </c>
      <c r="CG549" s="13"/>
    </row>
    <row r="550" spans="1:85" x14ac:dyDescent="0.3">
      <c r="A550">
        <v>2013</v>
      </c>
      <c r="B550" t="s">
        <v>201</v>
      </c>
      <c r="C550">
        <v>0</v>
      </c>
      <c r="D550">
        <v>4</v>
      </c>
      <c r="E550">
        <v>4</v>
      </c>
      <c r="L550">
        <v>1</v>
      </c>
      <c r="M550">
        <v>0</v>
      </c>
      <c r="N550">
        <v>0</v>
      </c>
      <c r="O550" s="11">
        <v>8</v>
      </c>
      <c r="P550" s="11">
        <v>4</v>
      </c>
      <c r="Q550" s="12">
        <v>50</v>
      </c>
      <c r="R550" s="11">
        <v>2</v>
      </c>
      <c r="S550" s="12">
        <v>25</v>
      </c>
      <c r="T550" s="11">
        <v>2</v>
      </c>
      <c r="U550" s="12">
        <v>25</v>
      </c>
      <c r="V550" s="12">
        <v>89.48</v>
      </c>
      <c r="W550" s="13">
        <v>4</v>
      </c>
      <c r="X550" s="11"/>
      <c r="Y550" s="11">
        <v>1.02</v>
      </c>
      <c r="Z550" s="11">
        <v>1.79</v>
      </c>
      <c r="AA550" s="11"/>
      <c r="AB550" s="13"/>
      <c r="AC550" s="5">
        <v>1.7888237455255758</v>
      </c>
      <c r="AD550">
        <v>1.1100000000000001</v>
      </c>
      <c r="AE550">
        <v>0.44</v>
      </c>
      <c r="AF550">
        <v>0.64</v>
      </c>
      <c r="AG550" s="5">
        <v>2335783.333333333</v>
      </c>
      <c r="AH550" s="7"/>
      <c r="AI550" s="8"/>
      <c r="AO550" s="9"/>
      <c r="AQ550">
        <v>28731347</v>
      </c>
      <c r="AR550" s="5">
        <v>43.7</v>
      </c>
      <c r="AT550">
        <v>2408000</v>
      </c>
      <c r="AU550">
        <v>31139347</v>
      </c>
      <c r="AV550">
        <v>89.48</v>
      </c>
      <c r="CG550" s="13"/>
    </row>
    <row r="551" spans="1:85" x14ac:dyDescent="0.3">
      <c r="A551">
        <v>2013</v>
      </c>
      <c r="B551" t="s">
        <v>202</v>
      </c>
      <c r="C551">
        <v>0</v>
      </c>
      <c r="D551">
        <v>4</v>
      </c>
      <c r="E551">
        <v>7</v>
      </c>
      <c r="L551">
        <v>1</v>
      </c>
      <c r="M551">
        <v>1</v>
      </c>
      <c r="N551">
        <v>0</v>
      </c>
      <c r="O551" s="11">
        <v>12</v>
      </c>
      <c r="P551" s="11">
        <v>6</v>
      </c>
      <c r="Q551" s="12">
        <v>50</v>
      </c>
      <c r="R551" s="11">
        <v>3</v>
      </c>
      <c r="S551" s="12">
        <v>25</v>
      </c>
      <c r="T551" s="11">
        <v>3</v>
      </c>
      <c r="U551" s="12">
        <v>25</v>
      </c>
      <c r="V551" s="12">
        <v>46.85</v>
      </c>
      <c r="W551" s="13">
        <v>5</v>
      </c>
      <c r="X551" s="11"/>
      <c r="Y551" s="11">
        <v>14.17</v>
      </c>
      <c r="Z551" s="11">
        <v>5.79</v>
      </c>
      <c r="AA551" s="11">
        <v>89807.8</v>
      </c>
      <c r="AB551" s="13">
        <v>89807800000</v>
      </c>
      <c r="AC551" s="5">
        <v>5.7856221804789367</v>
      </c>
      <c r="AD551">
        <v>29.48</v>
      </c>
      <c r="AE551">
        <v>16.190000000000001</v>
      </c>
      <c r="AF551">
        <v>22.68</v>
      </c>
      <c r="AG551" s="5">
        <v>-85.563679113250856</v>
      </c>
      <c r="AH551" s="7">
        <v>7.3404788864932495</v>
      </c>
      <c r="AI551" s="8"/>
      <c r="AJ551">
        <v>274645.21000000002</v>
      </c>
      <c r="AK551">
        <v>274645210000.00003</v>
      </c>
      <c r="AL551">
        <f>IF(AJ551&lt;29957,1,0)</f>
        <v>0</v>
      </c>
      <c r="AM551">
        <f>IF(AND(AJ551&gt;29957,AJ551&lt;96525),1,0)</f>
        <v>0</v>
      </c>
      <c r="AN551">
        <f>IF(AJ551&gt;96525,1,0)</f>
        <v>1</v>
      </c>
      <c r="AO551" s="9">
        <v>30</v>
      </c>
      <c r="AP551" s="5">
        <v>1.4771212547196624</v>
      </c>
      <c r="AQ551">
        <v>365630000</v>
      </c>
      <c r="AT551">
        <v>13230000</v>
      </c>
      <c r="AU551">
        <v>378860000</v>
      </c>
      <c r="AV551">
        <v>0.18</v>
      </c>
      <c r="AW551">
        <v>113238.3</v>
      </c>
      <c r="AX551">
        <v>113238300000</v>
      </c>
      <c r="CG551" s="13"/>
    </row>
    <row r="552" spans="1:85" x14ac:dyDescent="0.3">
      <c r="A552">
        <v>2013</v>
      </c>
      <c r="B552" t="s">
        <v>203</v>
      </c>
      <c r="C552">
        <v>1</v>
      </c>
      <c r="D552">
        <v>3</v>
      </c>
      <c r="E552">
        <v>5</v>
      </c>
      <c r="M552">
        <v>0</v>
      </c>
      <c r="N552">
        <v>0</v>
      </c>
      <c r="O552" s="11"/>
      <c r="P552" s="11"/>
      <c r="Q552" s="12"/>
      <c r="R552" s="11"/>
      <c r="S552" s="12"/>
      <c r="T552" s="11">
        <v>0</v>
      </c>
      <c r="U552" s="12"/>
      <c r="V552" s="12" t="s">
        <v>366</v>
      </c>
      <c r="W552" s="13"/>
      <c r="X552" s="11"/>
      <c r="Y552" s="11">
        <v>2.84</v>
      </c>
      <c r="Z552" s="11"/>
      <c r="AA552" s="11"/>
      <c r="AB552" s="13"/>
      <c r="AD552">
        <v>39.229999999999997</v>
      </c>
      <c r="AE552">
        <v>6.22</v>
      </c>
      <c r="AF552">
        <v>9.65</v>
      </c>
      <c r="AG552" s="5">
        <v>-21.393462496418252</v>
      </c>
      <c r="AH552" s="7"/>
      <c r="AI552" s="8"/>
      <c r="AO552" s="9"/>
      <c r="AR552" s="5">
        <v>52.4</v>
      </c>
      <c r="CG552" s="13"/>
    </row>
    <row r="553" spans="1:85" x14ac:dyDescent="0.3">
      <c r="A553">
        <v>2013</v>
      </c>
      <c r="B553" t="s">
        <v>204</v>
      </c>
      <c r="C553">
        <v>0</v>
      </c>
      <c r="D553">
        <v>4</v>
      </c>
      <c r="E553">
        <v>4</v>
      </c>
      <c r="M553">
        <v>0</v>
      </c>
      <c r="N553">
        <v>0</v>
      </c>
      <c r="O553" s="11">
        <v>15</v>
      </c>
      <c r="P553" s="11">
        <v>8</v>
      </c>
      <c r="Q553" s="12">
        <v>53.33</v>
      </c>
      <c r="R553" s="11">
        <v>4</v>
      </c>
      <c r="S553" s="12">
        <v>26.67</v>
      </c>
      <c r="T553" s="11">
        <v>3</v>
      </c>
      <c r="U553" s="12">
        <v>20</v>
      </c>
      <c r="V553" s="12">
        <v>27.17</v>
      </c>
      <c r="W553" s="13">
        <v>5</v>
      </c>
      <c r="X553" s="11">
        <v>1.18</v>
      </c>
      <c r="Y553" s="11">
        <v>5.94</v>
      </c>
      <c r="Z553" s="11">
        <v>1.67</v>
      </c>
      <c r="AA553" s="11">
        <v>72477</v>
      </c>
      <c r="AB553" s="13">
        <v>72477000000</v>
      </c>
      <c r="AC553" s="5">
        <v>1.6712899660886231</v>
      </c>
      <c r="AD553">
        <v>21.8</v>
      </c>
      <c r="AE553">
        <v>8.27</v>
      </c>
      <c r="AF553">
        <v>13.28</v>
      </c>
      <c r="AG553" s="5"/>
      <c r="AH553" s="7">
        <v>0.18416597873395571</v>
      </c>
      <c r="AI553" s="8">
        <v>0.87533899830415396</v>
      </c>
      <c r="AJ553">
        <v>54367</v>
      </c>
      <c r="AK553">
        <v>54367000000</v>
      </c>
      <c r="AL553">
        <f>IF(AJ553&lt;29957,1,0)</f>
        <v>0</v>
      </c>
      <c r="AM553">
        <f>IF(AND(AJ553&gt;29957,AJ553&lt;96525),1,0)</f>
        <v>1</v>
      </c>
      <c r="AN553">
        <f>IF(AJ553&gt;96525,1,0)</f>
        <v>0</v>
      </c>
      <c r="AO553" s="9">
        <v>53</v>
      </c>
      <c r="AP553" s="5">
        <v>1.7242758696007889</v>
      </c>
      <c r="AV553">
        <v>0.51</v>
      </c>
      <c r="AW553">
        <v>135829.70000000001</v>
      </c>
      <c r="AX553">
        <v>135829700000.00002</v>
      </c>
      <c r="CG553" s="13"/>
    </row>
    <row r="554" spans="1:85" x14ac:dyDescent="0.3">
      <c r="A554">
        <v>2013</v>
      </c>
      <c r="B554" t="s">
        <v>205</v>
      </c>
      <c r="C554">
        <v>0</v>
      </c>
      <c r="M554">
        <v>1</v>
      </c>
      <c r="N554">
        <v>0</v>
      </c>
      <c r="O554" s="11"/>
      <c r="P554" s="11"/>
      <c r="Q554" s="12"/>
      <c r="R554" s="11"/>
      <c r="S554" s="12"/>
      <c r="T554" s="11">
        <v>0</v>
      </c>
      <c r="U554" s="12"/>
      <c r="V554" s="12" t="s">
        <v>366</v>
      </c>
      <c r="W554" s="13">
        <v>7</v>
      </c>
      <c r="X554" s="11"/>
      <c r="Y554" s="11">
        <v>17.68</v>
      </c>
      <c r="Z554" s="11"/>
      <c r="AA554" s="11"/>
      <c r="AB554" s="13"/>
      <c r="AD554">
        <v>26.45</v>
      </c>
      <c r="AE554">
        <v>17.82</v>
      </c>
      <c r="AF554">
        <v>26.21</v>
      </c>
      <c r="AG554" s="5">
        <v>-33.549207678096337</v>
      </c>
      <c r="AH554" s="7"/>
      <c r="AI554" s="8"/>
      <c r="AO554" s="9">
        <v>18</v>
      </c>
      <c r="AP554" s="5">
        <v>1.2552725051033058</v>
      </c>
      <c r="CG554" s="13"/>
    </row>
    <row r="555" spans="1:85" x14ac:dyDescent="0.3">
      <c r="A555">
        <v>2013</v>
      </c>
      <c r="B555" t="s">
        <v>206</v>
      </c>
      <c r="C555">
        <v>0</v>
      </c>
      <c r="D555">
        <v>4</v>
      </c>
      <c r="E555">
        <v>5</v>
      </c>
      <c r="L555">
        <v>1</v>
      </c>
      <c r="M555">
        <v>1</v>
      </c>
      <c r="N555">
        <v>0</v>
      </c>
      <c r="O555" s="11">
        <v>13</v>
      </c>
      <c r="P555" s="11">
        <v>8</v>
      </c>
      <c r="Q555" s="12">
        <v>61.54</v>
      </c>
      <c r="R555" s="11">
        <v>2</v>
      </c>
      <c r="S555" s="12">
        <v>15.38</v>
      </c>
      <c r="T555" s="11">
        <v>3</v>
      </c>
      <c r="U555" s="12">
        <v>23.08</v>
      </c>
      <c r="V555" s="12">
        <v>25.3</v>
      </c>
      <c r="W555" s="13">
        <v>5</v>
      </c>
      <c r="X555" s="11">
        <v>8.85</v>
      </c>
      <c r="Y555" s="11">
        <v>4.87</v>
      </c>
      <c r="Z555" s="11">
        <v>3.63</v>
      </c>
      <c r="AA555" s="11">
        <v>769140.1</v>
      </c>
      <c r="AB555" s="13">
        <v>769140100000</v>
      </c>
      <c r="AC555" s="5">
        <v>3.629582839911492</v>
      </c>
      <c r="AD555">
        <v>15.7</v>
      </c>
      <c r="AE555">
        <v>5.17</v>
      </c>
      <c r="AF555">
        <v>7.41</v>
      </c>
      <c r="AG555" s="5">
        <v>4934.5132743362828</v>
      </c>
      <c r="AH555" s="7">
        <v>0.95564683013287333</v>
      </c>
      <c r="AI555" s="8">
        <v>0.4286858509458551</v>
      </c>
      <c r="AJ555">
        <v>572015.17000000004</v>
      </c>
      <c r="AK555">
        <v>572015170000</v>
      </c>
      <c r="AL555">
        <f>IF(AJ555&lt;29957,1,0)</f>
        <v>0</v>
      </c>
      <c r="AM555">
        <f>IF(AND(AJ555&gt;29957,AJ555&lt;96525),1,0)</f>
        <v>0</v>
      </c>
      <c r="AN555">
        <f>IF(AJ555&gt;96525,1,0)</f>
        <v>1</v>
      </c>
      <c r="AO555" s="9">
        <v>22</v>
      </c>
      <c r="AP555" s="5">
        <v>1.3424226808222062</v>
      </c>
      <c r="AQ555">
        <v>78338000</v>
      </c>
      <c r="AT555">
        <v>86079000</v>
      </c>
      <c r="AU555">
        <v>164417000</v>
      </c>
      <c r="AV555">
        <v>0.12</v>
      </c>
      <c r="AW555">
        <v>730059.8</v>
      </c>
      <c r="AX555">
        <v>730059800000</v>
      </c>
      <c r="CG555" s="13"/>
    </row>
    <row r="556" spans="1:85" x14ac:dyDescent="0.3">
      <c r="A556">
        <v>2013</v>
      </c>
      <c r="B556" t="s">
        <v>207</v>
      </c>
      <c r="C556">
        <v>0</v>
      </c>
      <c r="D556">
        <v>6</v>
      </c>
      <c r="E556">
        <v>4</v>
      </c>
      <c r="L556">
        <v>1</v>
      </c>
      <c r="M556">
        <v>0</v>
      </c>
      <c r="N556">
        <v>0</v>
      </c>
      <c r="O556" s="11">
        <v>13</v>
      </c>
      <c r="P556" s="11">
        <v>6</v>
      </c>
      <c r="Q556" s="12">
        <v>46.15</v>
      </c>
      <c r="R556" s="11">
        <v>2</v>
      </c>
      <c r="S556" s="12">
        <v>15.38</v>
      </c>
      <c r="T556" s="11">
        <v>5</v>
      </c>
      <c r="U556" s="12">
        <v>38.46</v>
      </c>
      <c r="V556" s="12">
        <v>52.97</v>
      </c>
      <c r="W556" s="13">
        <v>7</v>
      </c>
      <c r="X556" s="11"/>
      <c r="Y556" s="11">
        <v>-5.95</v>
      </c>
      <c r="Z556" s="11">
        <v>0.39</v>
      </c>
      <c r="AA556" s="11">
        <v>19695.400000000001</v>
      </c>
      <c r="AB556" s="13">
        <v>19695400000</v>
      </c>
      <c r="AC556" s="5">
        <v>0.38914323483395091</v>
      </c>
      <c r="AD556">
        <v>-16.64</v>
      </c>
      <c r="AE556">
        <v>-6.75</v>
      </c>
      <c r="AF556">
        <v>-9.24</v>
      </c>
      <c r="AG556" s="5"/>
      <c r="AH556" s="7"/>
      <c r="AI556" s="8"/>
      <c r="AJ556">
        <v>4562.58</v>
      </c>
      <c r="AK556">
        <v>4562580000</v>
      </c>
      <c r="AL556">
        <f>IF(AJ556&lt;29957,1,0)</f>
        <v>1</v>
      </c>
      <c r="AM556">
        <f>IF(AND(AJ556&gt;29957,AJ556&lt;96525),1,0)</f>
        <v>0</v>
      </c>
      <c r="AN556">
        <f>IF(AJ556&gt;96525,1,0)</f>
        <v>0</v>
      </c>
      <c r="AO556" s="9">
        <v>68</v>
      </c>
      <c r="AP556" s="5">
        <v>1.8325089127062362</v>
      </c>
      <c r="AQ556">
        <v>4272000</v>
      </c>
      <c r="AR556" s="5">
        <v>4.0999999999999996</v>
      </c>
      <c r="AT556">
        <v>344747</v>
      </c>
      <c r="AU556">
        <v>4616747</v>
      </c>
      <c r="AW556">
        <v>26362.1</v>
      </c>
      <c r="AX556">
        <v>26362100000</v>
      </c>
      <c r="CG556" s="13"/>
    </row>
    <row r="557" spans="1:85" x14ac:dyDescent="0.3">
      <c r="A557">
        <v>2013</v>
      </c>
      <c r="B557" t="s">
        <v>208</v>
      </c>
      <c r="C557">
        <v>1</v>
      </c>
      <c r="D557">
        <v>4</v>
      </c>
      <c r="E557">
        <v>4</v>
      </c>
      <c r="F557">
        <v>4.5999999999999996</v>
      </c>
      <c r="G557">
        <v>4600000</v>
      </c>
      <c r="H557">
        <v>3.5</v>
      </c>
      <c r="I557">
        <v>3500000</v>
      </c>
      <c r="J557">
        <v>1.0999999999999996</v>
      </c>
      <c r="K557">
        <v>1099999.9999999995</v>
      </c>
      <c r="L557">
        <v>1</v>
      </c>
      <c r="M557">
        <v>1</v>
      </c>
      <c r="N557">
        <v>1</v>
      </c>
      <c r="O557" s="11">
        <v>10</v>
      </c>
      <c r="P557" s="11">
        <v>4</v>
      </c>
      <c r="Q557" s="12">
        <v>40</v>
      </c>
      <c r="R557" s="11">
        <v>2</v>
      </c>
      <c r="S557" s="12">
        <v>20</v>
      </c>
      <c r="T557" s="11">
        <v>4</v>
      </c>
      <c r="U557" s="12">
        <v>40</v>
      </c>
      <c r="V557" s="12">
        <v>82.69</v>
      </c>
      <c r="W557" s="13"/>
      <c r="X557" s="11"/>
      <c r="Y557" s="11">
        <v>12.27</v>
      </c>
      <c r="Z557" s="11">
        <v>2.96</v>
      </c>
      <c r="AA557" s="11">
        <v>22460.799999999999</v>
      </c>
      <c r="AB557" s="13">
        <v>22460800000</v>
      </c>
      <c r="AC557" s="5">
        <v>2.9626427638293369</v>
      </c>
      <c r="AD557">
        <v>15.5</v>
      </c>
      <c r="AE557">
        <v>4.32</v>
      </c>
      <c r="AF557">
        <v>15.27</v>
      </c>
      <c r="AG557" s="5">
        <v>-98.786134331204494</v>
      </c>
      <c r="AH557" s="7"/>
      <c r="AI557" s="8">
        <v>1.4486284109727121</v>
      </c>
      <c r="AJ557">
        <v>28485.52</v>
      </c>
      <c r="AK557">
        <v>28485520000</v>
      </c>
      <c r="AL557">
        <f>IF(AJ557&lt;29957,1,0)</f>
        <v>1</v>
      </c>
      <c r="AM557">
        <f>IF(AND(AJ557&gt;29957,AJ557&lt;96525),1,0)</f>
        <v>0</v>
      </c>
      <c r="AN557">
        <f>IF(AJ557&gt;96525,1,0)</f>
        <v>0</v>
      </c>
      <c r="AO557" s="9">
        <v>14</v>
      </c>
      <c r="AP557" s="5">
        <v>1.1461280356782377</v>
      </c>
      <c r="AQ557">
        <v>24320000</v>
      </c>
      <c r="AS557">
        <v>24320000</v>
      </c>
      <c r="AT557">
        <v>14700000</v>
      </c>
      <c r="AU557">
        <v>39020000</v>
      </c>
      <c r="AW557">
        <v>7686.8</v>
      </c>
      <c r="AX557">
        <v>7686800000</v>
      </c>
      <c r="CG557" s="13"/>
    </row>
    <row r="558" spans="1:85" x14ac:dyDescent="0.3">
      <c r="A558">
        <v>2013</v>
      </c>
      <c r="B558" t="s">
        <v>209</v>
      </c>
      <c r="C558">
        <v>1</v>
      </c>
      <c r="M558">
        <v>0</v>
      </c>
      <c r="N558">
        <v>0</v>
      </c>
      <c r="O558" s="11"/>
      <c r="P558" s="11"/>
      <c r="Q558" s="12"/>
      <c r="R558" s="11"/>
      <c r="S558" s="12"/>
      <c r="T558" s="11">
        <v>0</v>
      </c>
      <c r="U558" s="12"/>
      <c r="V558" s="12" t="s">
        <v>366</v>
      </c>
      <c r="W558" s="13"/>
      <c r="X558" s="11"/>
      <c r="Y558" s="11">
        <v>1.54</v>
      </c>
      <c r="Z558" s="11"/>
      <c r="AA558" s="11"/>
      <c r="AB558" s="13"/>
      <c r="AD558">
        <v>32.090000000000003</v>
      </c>
      <c r="AE558">
        <v>9.5500000000000007</v>
      </c>
      <c r="AF558">
        <v>30.45</v>
      </c>
      <c r="AG558" s="5">
        <v>1666.8435013262599</v>
      </c>
      <c r="AH558" s="7"/>
      <c r="AI558" s="8"/>
      <c r="AO558" s="9">
        <v>17</v>
      </c>
      <c r="AP558" s="5">
        <v>1.2304489213782739</v>
      </c>
      <c r="CG558" s="13"/>
    </row>
    <row r="559" spans="1:85" x14ac:dyDescent="0.3">
      <c r="A559">
        <v>2013</v>
      </c>
      <c r="B559" t="s">
        <v>210</v>
      </c>
      <c r="C559">
        <v>0</v>
      </c>
      <c r="M559">
        <v>1</v>
      </c>
      <c r="N559">
        <v>0</v>
      </c>
      <c r="O559" s="11"/>
      <c r="P559" s="11"/>
      <c r="Q559" s="12"/>
      <c r="R559" s="11"/>
      <c r="S559" s="12"/>
      <c r="T559" s="11">
        <v>0</v>
      </c>
      <c r="U559" s="12"/>
      <c r="V559" s="12" t="s">
        <v>366</v>
      </c>
      <c r="W559" s="13"/>
      <c r="X559" s="11"/>
      <c r="Y559" s="11"/>
      <c r="Z559" s="11"/>
      <c r="AA559" s="11"/>
      <c r="AB559" s="13"/>
      <c r="AD559">
        <v>36.380000000000003</v>
      </c>
      <c r="AE559">
        <v>17.45</v>
      </c>
      <c r="AF559">
        <v>21.31</v>
      </c>
      <c r="AG559" s="5">
        <v>-81.364723136739656</v>
      </c>
      <c r="AH559" s="7"/>
      <c r="AI559" s="8"/>
      <c r="AO559" s="9">
        <v>3</v>
      </c>
      <c r="AP559" s="5">
        <v>0.47712125471966244</v>
      </c>
      <c r="CG559" s="13"/>
    </row>
    <row r="560" spans="1:85" x14ac:dyDescent="0.3">
      <c r="A560">
        <v>2013</v>
      </c>
      <c r="B560" t="s">
        <v>211</v>
      </c>
      <c r="C560">
        <v>0</v>
      </c>
      <c r="D560">
        <v>5</v>
      </c>
      <c r="E560">
        <v>7</v>
      </c>
      <c r="L560">
        <v>1</v>
      </c>
      <c r="M560">
        <v>1</v>
      </c>
      <c r="N560">
        <v>0</v>
      </c>
      <c r="O560" s="11">
        <v>9</v>
      </c>
      <c r="P560" s="11">
        <v>6</v>
      </c>
      <c r="Q560" s="12">
        <v>66.67</v>
      </c>
      <c r="R560" s="11">
        <v>1</v>
      </c>
      <c r="S560" s="12">
        <v>11.11</v>
      </c>
      <c r="T560" s="11">
        <v>2</v>
      </c>
      <c r="U560" s="12">
        <v>22.22</v>
      </c>
      <c r="V560" s="12">
        <v>59.74</v>
      </c>
      <c r="W560" s="13">
        <v>4</v>
      </c>
      <c r="X560" s="11"/>
      <c r="Y560" s="11">
        <v>7.8</v>
      </c>
      <c r="Z560" s="11">
        <v>7.07</v>
      </c>
      <c r="AA560" s="11">
        <v>42414.400000000001</v>
      </c>
      <c r="AB560" s="13">
        <v>42414400000</v>
      </c>
      <c r="AC560" s="5">
        <v>7.0660473346410102</v>
      </c>
      <c r="AD560">
        <v>22.73</v>
      </c>
      <c r="AE560">
        <v>9.99</v>
      </c>
      <c r="AF560">
        <v>14.91</v>
      </c>
      <c r="AG560" s="5"/>
      <c r="AH560" s="7">
        <v>0.1293765139226524</v>
      </c>
      <c r="AI560" s="8">
        <v>8.3101035446990412</v>
      </c>
      <c r="AJ560">
        <v>140578.49</v>
      </c>
      <c r="AK560">
        <v>140578490000</v>
      </c>
      <c r="AL560">
        <f>IF(AJ560&lt;29957,1,0)</f>
        <v>0</v>
      </c>
      <c r="AM560">
        <f>IF(AND(AJ560&gt;29957,AJ560&lt;96525),1,0)</f>
        <v>0</v>
      </c>
      <c r="AN560">
        <f>IF(AJ560&gt;96525,1,0)</f>
        <v>1</v>
      </c>
      <c r="AO560" s="9">
        <v>25</v>
      </c>
      <c r="AP560" s="5">
        <v>1.3979400086720375</v>
      </c>
      <c r="AQ560">
        <v>46419777</v>
      </c>
      <c r="AT560">
        <v>9830000</v>
      </c>
      <c r="AU560">
        <v>56249777</v>
      </c>
      <c r="AW560">
        <v>46932.1</v>
      </c>
      <c r="AX560">
        <v>46932100000</v>
      </c>
      <c r="CG560" s="13"/>
    </row>
    <row r="561" spans="1:85" x14ac:dyDescent="0.3">
      <c r="A561">
        <v>2013</v>
      </c>
      <c r="B561" t="s">
        <v>212</v>
      </c>
      <c r="C561">
        <v>0</v>
      </c>
      <c r="D561">
        <v>4</v>
      </c>
      <c r="E561">
        <v>6</v>
      </c>
      <c r="L561">
        <v>1</v>
      </c>
      <c r="M561">
        <v>1</v>
      </c>
      <c r="N561">
        <v>1</v>
      </c>
      <c r="O561" s="11">
        <v>12</v>
      </c>
      <c r="P561" s="11">
        <v>4</v>
      </c>
      <c r="Q561" s="12">
        <v>33.33</v>
      </c>
      <c r="R561" s="11">
        <v>4</v>
      </c>
      <c r="S561" s="12">
        <v>33.33</v>
      </c>
      <c r="T561" s="11">
        <v>4</v>
      </c>
      <c r="U561" s="12">
        <v>33.33</v>
      </c>
      <c r="V561" s="12">
        <v>54.21</v>
      </c>
      <c r="W561" s="13">
        <v>5</v>
      </c>
      <c r="X561" s="11"/>
      <c r="Y561" s="11">
        <v>4.76</v>
      </c>
      <c r="Z561" s="11">
        <v>2.27</v>
      </c>
      <c r="AA561" s="11">
        <v>275989</v>
      </c>
      <c r="AB561" s="13">
        <v>275989000000</v>
      </c>
      <c r="AC561" s="5">
        <v>2.2653252539992028</v>
      </c>
      <c r="AD561">
        <v>13.95</v>
      </c>
      <c r="AE561">
        <v>9.5299999999999994</v>
      </c>
      <c r="AF561">
        <v>12.77</v>
      </c>
      <c r="AG561" s="5">
        <v>3332.9979324603719</v>
      </c>
      <c r="AH561" s="7">
        <v>0.51432563517810681</v>
      </c>
      <c r="AI561" s="8">
        <v>0.70985770725596631</v>
      </c>
      <c r="AJ561">
        <v>430490.43</v>
      </c>
      <c r="AK561">
        <v>430490430000</v>
      </c>
      <c r="AL561">
        <f>IF(AJ561&lt;29957,1,0)</f>
        <v>0</v>
      </c>
      <c r="AM561">
        <f>IF(AND(AJ561&gt;29957,AJ561&lt;96525),1,0)</f>
        <v>0</v>
      </c>
      <c r="AN561">
        <f>IF(AJ561&gt;96525,1,0)</f>
        <v>1</v>
      </c>
      <c r="AO561" s="9">
        <v>32</v>
      </c>
      <c r="AP561" s="5">
        <v>1.5051499783199058</v>
      </c>
      <c r="AQ561">
        <v>96722396</v>
      </c>
      <c r="AR561" s="5">
        <v>95.3</v>
      </c>
      <c r="AS561">
        <v>30897674</v>
      </c>
      <c r="AT561">
        <v>9243000</v>
      </c>
      <c r="AU561">
        <v>105965396</v>
      </c>
      <c r="AV561">
        <v>56.21</v>
      </c>
      <c r="AW561">
        <v>496150</v>
      </c>
      <c r="AX561">
        <v>496150000000</v>
      </c>
      <c r="CG561" s="13"/>
    </row>
    <row r="562" spans="1:85" x14ac:dyDescent="0.3">
      <c r="A562">
        <v>2013</v>
      </c>
      <c r="B562" t="s">
        <v>213</v>
      </c>
      <c r="C562">
        <v>0</v>
      </c>
      <c r="D562">
        <v>4</v>
      </c>
      <c r="E562">
        <v>4</v>
      </c>
      <c r="L562">
        <v>1</v>
      </c>
      <c r="M562">
        <v>1</v>
      </c>
      <c r="N562">
        <v>0</v>
      </c>
      <c r="O562" s="11">
        <v>13</v>
      </c>
      <c r="P562" s="11">
        <v>6</v>
      </c>
      <c r="Q562" s="12">
        <v>46.15</v>
      </c>
      <c r="R562" s="11">
        <v>4</v>
      </c>
      <c r="S562" s="12">
        <v>30.77</v>
      </c>
      <c r="T562" s="11">
        <v>3</v>
      </c>
      <c r="U562" s="12">
        <v>23.08</v>
      </c>
      <c r="V562" s="12">
        <v>45.71</v>
      </c>
      <c r="W562" s="13">
        <v>4</v>
      </c>
      <c r="X562" s="11">
        <v>11.72</v>
      </c>
      <c r="Y562" s="11">
        <v>15.41</v>
      </c>
      <c r="Z562" s="11">
        <v>2.6</v>
      </c>
      <c r="AA562" s="11">
        <v>26505.9</v>
      </c>
      <c r="AB562" s="13">
        <v>26505900000</v>
      </c>
      <c r="AC562" s="5">
        <v>2.5995098742332381</v>
      </c>
      <c r="AD562">
        <v>20.03</v>
      </c>
      <c r="AE562">
        <v>13.03</v>
      </c>
      <c r="AF562">
        <v>16.739999999999998</v>
      </c>
      <c r="AG562" s="5">
        <v>30.878200301204838</v>
      </c>
      <c r="AH562" s="7">
        <v>6.5925899289198939E-2</v>
      </c>
      <c r="AI562" s="8"/>
      <c r="AJ562">
        <v>38293.089999999997</v>
      </c>
      <c r="AK562">
        <v>38293090000</v>
      </c>
      <c r="AL562">
        <f>IF(AJ562&lt;29957,1,0)</f>
        <v>0</v>
      </c>
      <c r="AM562">
        <f>IF(AND(AJ562&gt;29957,AJ562&lt;96525),1,0)</f>
        <v>1</v>
      </c>
      <c r="AN562">
        <f>IF(AJ562&gt;96525,1,0)</f>
        <v>0</v>
      </c>
      <c r="AO562" s="9">
        <v>15</v>
      </c>
      <c r="AP562" s="5">
        <v>1.1760912590556811</v>
      </c>
      <c r="AQ562">
        <v>41490095</v>
      </c>
      <c r="AT562">
        <v>30678341</v>
      </c>
      <c r="AU562">
        <v>72168436</v>
      </c>
      <c r="AW562">
        <v>17887.599999999999</v>
      </c>
      <c r="AX562">
        <v>17887600000</v>
      </c>
      <c r="CG562" s="13"/>
    </row>
    <row r="563" spans="1:85" x14ac:dyDescent="0.3">
      <c r="A563">
        <v>2013</v>
      </c>
      <c r="B563" t="s">
        <v>214</v>
      </c>
      <c r="C563">
        <v>0</v>
      </c>
      <c r="D563">
        <v>4</v>
      </c>
      <c r="E563">
        <v>4</v>
      </c>
      <c r="L563">
        <v>1</v>
      </c>
      <c r="M563">
        <v>0</v>
      </c>
      <c r="N563">
        <v>0</v>
      </c>
      <c r="O563" s="11">
        <v>12</v>
      </c>
      <c r="P563" s="11">
        <v>3</v>
      </c>
      <c r="Q563" s="12">
        <v>25</v>
      </c>
      <c r="R563" s="11">
        <v>7</v>
      </c>
      <c r="S563" s="12">
        <v>58.33</v>
      </c>
      <c r="T563" s="11">
        <v>2</v>
      </c>
      <c r="U563" s="12">
        <v>16.670000000000002</v>
      </c>
      <c r="V563" s="12">
        <v>51.8</v>
      </c>
      <c r="W563" s="13">
        <v>4</v>
      </c>
      <c r="X563" s="11"/>
      <c r="Y563" s="11">
        <v>10.78</v>
      </c>
      <c r="Z563" s="11">
        <v>2.17</v>
      </c>
      <c r="AA563" s="11"/>
      <c r="AB563" s="13"/>
      <c r="AC563" s="5">
        <v>2.1664893667068017</v>
      </c>
      <c r="AD563">
        <v>17.559999999999999</v>
      </c>
      <c r="AE563">
        <v>8.33</v>
      </c>
      <c r="AF563">
        <v>17.559999999999999</v>
      </c>
      <c r="AG563" s="5">
        <v>-63.058688387635755</v>
      </c>
      <c r="AH563" s="7"/>
      <c r="AI563" s="8"/>
      <c r="AO563" s="9">
        <v>46</v>
      </c>
      <c r="AP563" s="5">
        <v>1.6627578316815739</v>
      </c>
      <c r="AQ563">
        <v>46636171</v>
      </c>
      <c r="AT563">
        <v>2590000</v>
      </c>
      <c r="AU563">
        <v>49226171</v>
      </c>
      <c r="CG563" s="13"/>
    </row>
    <row r="564" spans="1:85" x14ac:dyDescent="0.3">
      <c r="A564">
        <v>2013</v>
      </c>
      <c r="B564" t="s">
        <v>215</v>
      </c>
      <c r="C564">
        <v>0</v>
      </c>
      <c r="D564">
        <v>5</v>
      </c>
      <c r="E564">
        <v>6</v>
      </c>
      <c r="L564">
        <v>1</v>
      </c>
      <c r="M564">
        <v>0</v>
      </c>
      <c r="N564">
        <v>1</v>
      </c>
      <c r="O564" s="11">
        <v>7</v>
      </c>
      <c r="P564" s="11">
        <v>4</v>
      </c>
      <c r="Q564" s="12">
        <v>57.14</v>
      </c>
      <c r="R564" s="11">
        <v>2</v>
      </c>
      <c r="S564" s="12">
        <v>28.57</v>
      </c>
      <c r="T564" s="11">
        <v>1</v>
      </c>
      <c r="U564" s="12">
        <v>14.29</v>
      </c>
      <c r="V564" s="12">
        <v>53.94</v>
      </c>
      <c r="W564" s="13">
        <v>12</v>
      </c>
      <c r="X564" s="11"/>
      <c r="Y564" s="11">
        <v>-0.9</v>
      </c>
      <c r="Z564" s="11"/>
      <c r="AA564" s="11">
        <v>12807.9</v>
      </c>
      <c r="AB564" s="13">
        <v>12807900000</v>
      </c>
      <c r="AD564">
        <v>-6.75</v>
      </c>
      <c r="AE564">
        <v>-1.68</v>
      </c>
      <c r="AF564">
        <v>-2.4900000000000002</v>
      </c>
      <c r="AG564" s="5">
        <v>485.76647063395421</v>
      </c>
      <c r="AH564" s="7"/>
      <c r="AI564" s="8">
        <v>2.5210084033613446E-2</v>
      </c>
      <c r="AJ564">
        <v>3318.64</v>
      </c>
      <c r="AK564">
        <v>3318640000</v>
      </c>
      <c r="AL564">
        <f>IF(AJ564&lt;29957,1,0)</f>
        <v>1</v>
      </c>
      <c r="AM564">
        <f>IF(AND(AJ564&gt;29957,AJ564&lt;96525),1,0)</f>
        <v>0</v>
      </c>
      <c r="AN564">
        <f>IF(AJ564&gt;96525,1,0)</f>
        <v>0</v>
      </c>
      <c r="AO564" s="9">
        <v>28</v>
      </c>
      <c r="AP564" s="5">
        <v>1.447158031342219</v>
      </c>
      <c r="AQ564">
        <v>39878934</v>
      </c>
      <c r="AS564">
        <f>18576000+21302934</f>
        <v>39878934</v>
      </c>
      <c r="AT564">
        <v>6832439</v>
      </c>
      <c r="AU564">
        <v>46711373</v>
      </c>
      <c r="AV564">
        <v>0</v>
      </c>
      <c r="AW564">
        <v>16898.2</v>
      </c>
      <c r="AX564">
        <v>16898200000</v>
      </c>
      <c r="CG564" s="13"/>
    </row>
    <row r="565" spans="1:85" x14ac:dyDescent="0.3">
      <c r="A565">
        <v>2013</v>
      </c>
      <c r="B565" t="s">
        <v>216</v>
      </c>
      <c r="C565">
        <v>0</v>
      </c>
      <c r="D565">
        <v>3</v>
      </c>
      <c r="E565">
        <v>6</v>
      </c>
      <c r="F565">
        <v>7.8</v>
      </c>
      <c r="G565">
        <v>7800000</v>
      </c>
      <c r="H565">
        <v>6.2</v>
      </c>
      <c r="I565">
        <v>6200000</v>
      </c>
      <c r="J565">
        <v>1.5999999999999996</v>
      </c>
      <c r="K565">
        <v>1599999.9999999995</v>
      </c>
      <c r="L565">
        <v>0</v>
      </c>
      <c r="M565">
        <v>0</v>
      </c>
      <c r="N565">
        <v>0</v>
      </c>
      <c r="O565" s="11">
        <v>9</v>
      </c>
      <c r="P565" s="11">
        <v>4</v>
      </c>
      <c r="Q565" s="12">
        <v>44.44</v>
      </c>
      <c r="R565" s="11">
        <v>1</v>
      </c>
      <c r="S565" s="12">
        <v>11.11</v>
      </c>
      <c r="T565" s="11">
        <v>4</v>
      </c>
      <c r="U565" s="12">
        <v>44.44</v>
      </c>
      <c r="V565" s="12">
        <v>65.98</v>
      </c>
      <c r="W565" s="13">
        <v>7</v>
      </c>
      <c r="X565" s="11"/>
      <c r="Y565" s="11">
        <v>1.91</v>
      </c>
      <c r="Z565" s="11">
        <v>0.81</v>
      </c>
      <c r="AA565" s="11">
        <v>8685.9</v>
      </c>
      <c r="AB565" s="13">
        <v>8685900000</v>
      </c>
      <c r="AC565" s="5">
        <v>0.80668480047084212</v>
      </c>
      <c r="AD565">
        <v>9.18</v>
      </c>
      <c r="AE565">
        <v>3.43</v>
      </c>
      <c r="AF565">
        <v>5.61</v>
      </c>
      <c r="AG565" s="5">
        <v>-90.386838008285622</v>
      </c>
      <c r="AH565" s="7">
        <v>2.0415305646290247</v>
      </c>
      <c r="AI565" s="8"/>
      <c r="AJ565">
        <v>3495.14</v>
      </c>
      <c r="AK565">
        <v>3495140000</v>
      </c>
      <c r="AL565">
        <f>IF(AJ565&lt;29957,1,0)</f>
        <v>1</v>
      </c>
      <c r="AM565">
        <f>IF(AND(AJ565&gt;29957,AJ565&lt;96525),1,0)</f>
        <v>0</v>
      </c>
      <c r="AN565">
        <f>IF(AJ565&gt;96525,1,0)</f>
        <v>0</v>
      </c>
      <c r="AO565" s="9">
        <v>21</v>
      </c>
      <c r="AP565" s="5">
        <v>1.3222192947339191</v>
      </c>
      <c r="AQ565">
        <v>15170000</v>
      </c>
      <c r="AT565">
        <v>150000</v>
      </c>
      <c r="AU565">
        <v>15320000</v>
      </c>
      <c r="AW565">
        <v>18341.599999999999</v>
      </c>
      <c r="AX565">
        <v>18341600000</v>
      </c>
      <c r="CG565" s="13"/>
    </row>
    <row r="566" spans="1:85" x14ac:dyDescent="0.3">
      <c r="A566">
        <v>2013</v>
      </c>
      <c r="B566" t="s">
        <v>217</v>
      </c>
      <c r="C566">
        <v>1</v>
      </c>
      <c r="D566">
        <v>4</v>
      </c>
      <c r="E566">
        <v>4</v>
      </c>
      <c r="L566">
        <v>1</v>
      </c>
      <c r="M566">
        <v>0</v>
      </c>
      <c r="N566">
        <v>1</v>
      </c>
      <c r="O566" s="11">
        <v>13</v>
      </c>
      <c r="P566" s="11">
        <v>7</v>
      </c>
      <c r="Q566" s="12">
        <v>53.85</v>
      </c>
      <c r="R566" s="11">
        <v>3</v>
      </c>
      <c r="S566" s="12">
        <v>23.08</v>
      </c>
      <c r="T566" s="11">
        <v>3</v>
      </c>
      <c r="U566" s="12">
        <v>23.08</v>
      </c>
      <c r="V566" s="12">
        <v>17.93</v>
      </c>
      <c r="W566" s="13">
        <v>4</v>
      </c>
      <c r="X566" s="11"/>
      <c r="Y566" s="11">
        <v>14.16</v>
      </c>
      <c r="Z566" s="11">
        <v>3.04</v>
      </c>
      <c r="AA566" s="11">
        <v>16956</v>
      </c>
      <c r="AB566" s="13">
        <v>16956000000</v>
      </c>
      <c r="AC566" s="5">
        <v>3.0390784915028748</v>
      </c>
      <c r="AD566">
        <v>29.88</v>
      </c>
      <c r="AE566">
        <v>22.37</v>
      </c>
      <c r="AF566">
        <v>28.67</v>
      </c>
      <c r="AG566" s="5"/>
      <c r="AH566" s="7"/>
      <c r="AI566" s="8"/>
      <c r="AJ566">
        <v>28139.31</v>
      </c>
      <c r="AK566">
        <v>28139310000</v>
      </c>
      <c r="AL566">
        <f>IF(AJ566&lt;29957,1,0)</f>
        <v>1</v>
      </c>
      <c r="AM566">
        <f>IF(AND(AJ566&gt;29957,AJ566&lt;96525),1,0)</f>
        <v>0</v>
      </c>
      <c r="AN566">
        <f>IF(AJ566&gt;96525,1,0)</f>
        <v>0</v>
      </c>
      <c r="AO566" s="9">
        <v>14</v>
      </c>
      <c r="AP566" s="5">
        <v>1.1461280356782377</v>
      </c>
      <c r="AQ566">
        <v>52950231</v>
      </c>
      <c r="AR566" s="5">
        <v>2</v>
      </c>
      <c r="AS566">
        <v>19754878</v>
      </c>
      <c r="AT566">
        <v>28517802</v>
      </c>
      <c r="AU566">
        <v>81468033</v>
      </c>
      <c r="AV566">
        <v>1.99</v>
      </c>
      <c r="AW566">
        <v>30316</v>
      </c>
      <c r="AX566">
        <v>30316000000</v>
      </c>
      <c r="CG566" s="13"/>
    </row>
    <row r="567" spans="1:85" x14ac:dyDescent="0.3">
      <c r="A567">
        <v>2013</v>
      </c>
      <c r="B567" t="s">
        <v>218</v>
      </c>
      <c r="C567">
        <v>0</v>
      </c>
      <c r="D567">
        <v>3</v>
      </c>
      <c r="E567">
        <v>4</v>
      </c>
      <c r="L567">
        <v>0</v>
      </c>
      <c r="M567">
        <v>1</v>
      </c>
      <c r="N567">
        <v>0</v>
      </c>
      <c r="O567" s="11">
        <v>7</v>
      </c>
      <c r="P567" s="11">
        <v>2</v>
      </c>
      <c r="Q567" s="12">
        <v>28.57</v>
      </c>
      <c r="R567" s="11">
        <v>1</v>
      </c>
      <c r="S567" s="12">
        <v>14.29</v>
      </c>
      <c r="T567" s="11">
        <v>4</v>
      </c>
      <c r="U567" s="12">
        <v>57.14</v>
      </c>
      <c r="V567" s="12">
        <v>72.14</v>
      </c>
      <c r="W567" s="13">
        <v>5</v>
      </c>
      <c r="X567" s="11"/>
      <c r="Y567" s="11">
        <v>14.17</v>
      </c>
      <c r="Z567" s="11">
        <v>2.2000000000000002</v>
      </c>
      <c r="AA567" s="11"/>
      <c r="AB567" s="13"/>
      <c r="AC567" s="5">
        <v>2.1950611397517092</v>
      </c>
      <c r="AD567">
        <v>17.079999999999998</v>
      </c>
      <c r="AE567">
        <v>11.96</v>
      </c>
      <c r="AF567">
        <v>17.079999999999998</v>
      </c>
      <c r="AG567" s="5">
        <v>-90.918383253974667</v>
      </c>
      <c r="AH567" s="7"/>
      <c r="AI567" s="8"/>
      <c r="AO567" s="9"/>
      <c r="AQ567">
        <v>12664000</v>
      </c>
      <c r="AR567" s="5">
        <v>0.1</v>
      </c>
      <c r="AT567">
        <v>2840000</v>
      </c>
      <c r="AU567">
        <v>15504000</v>
      </c>
      <c r="CG567" s="13"/>
    </row>
    <row r="568" spans="1:85" x14ac:dyDescent="0.3">
      <c r="A568">
        <v>2013</v>
      </c>
      <c r="B568" t="s">
        <v>219</v>
      </c>
      <c r="C568">
        <v>0</v>
      </c>
      <c r="D568">
        <v>6</v>
      </c>
      <c r="E568">
        <v>4</v>
      </c>
      <c r="F568">
        <v>61</v>
      </c>
      <c r="G568">
        <v>61000000</v>
      </c>
      <c r="H568">
        <v>54</v>
      </c>
      <c r="I568">
        <v>54000000</v>
      </c>
      <c r="J568">
        <v>7</v>
      </c>
      <c r="K568">
        <v>7000000</v>
      </c>
      <c r="L568">
        <v>1</v>
      </c>
      <c r="M568">
        <v>1</v>
      </c>
      <c r="N568">
        <v>0</v>
      </c>
      <c r="O568" s="11">
        <v>14</v>
      </c>
      <c r="P568" s="11">
        <v>3</v>
      </c>
      <c r="Q568" s="12">
        <v>21.43</v>
      </c>
      <c r="R568" s="11">
        <v>0</v>
      </c>
      <c r="S568" s="12">
        <v>0</v>
      </c>
      <c r="T568" s="11">
        <v>11</v>
      </c>
      <c r="U568" s="12">
        <v>78.569999999999993</v>
      </c>
      <c r="V568" s="12">
        <v>65.59</v>
      </c>
      <c r="W568" s="13">
        <v>8</v>
      </c>
      <c r="X568" s="11">
        <v>24.7</v>
      </c>
      <c r="Y568" s="11">
        <v>1.65</v>
      </c>
      <c r="Z568" s="11">
        <v>7.29</v>
      </c>
      <c r="AA568" s="11">
        <v>128931</v>
      </c>
      <c r="AB568" s="13">
        <v>128931000000</v>
      </c>
      <c r="AC568" s="5">
        <v>7.2879127535553261</v>
      </c>
      <c r="AD568">
        <v>17.09</v>
      </c>
      <c r="AE568">
        <v>3.45</v>
      </c>
      <c r="AF568">
        <v>5.93</v>
      </c>
      <c r="AG568" s="5">
        <v>1465301.1299435028</v>
      </c>
      <c r="AH568" s="7">
        <v>5.012028869286287E-2</v>
      </c>
      <c r="AI568" s="8"/>
      <c r="AJ568">
        <v>116560.34</v>
      </c>
      <c r="AK568">
        <v>116560340000</v>
      </c>
      <c r="AL568">
        <f>IF(AJ568&lt;29957,1,0)</f>
        <v>0</v>
      </c>
      <c r="AM568">
        <f>IF(AND(AJ568&gt;29957,AJ568&lt;96525),1,0)</f>
        <v>0</v>
      </c>
      <c r="AN568">
        <f>IF(AJ568&gt;96525,1,0)</f>
        <v>1</v>
      </c>
      <c r="AO568" s="9">
        <v>27</v>
      </c>
      <c r="AP568" s="5">
        <v>1.4313637641589871</v>
      </c>
      <c r="AQ568">
        <v>9343941</v>
      </c>
      <c r="AT568">
        <v>4720000</v>
      </c>
      <c r="AU568">
        <v>14063941</v>
      </c>
      <c r="AV568">
        <v>25.66</v>
      </c>
      <c r="AW568">
        <v>310596</v>
      </c>
      <c r="AX568">
        <v>310596000000</v>
      </c>
      <c r="CG568" s="13"/>
    </row>
    <row r="569" spans="1:85" x14ac:dyDescent="0.3">
      <c r="A569">
        <v>2013</v>
      </c>
      <c r="B569" t="s">
        <v>220</v>
      </c>
      <c r="C569">
        <v>1</v>
      </c>
      <c r="D569">
        <v>5</v>
      </c>
      <c r="E569">
        <v>3</v>
      </c>
      <c r="L569">
        <v>0</v>
      </c>
      <c r="M569">
        <v>0</v>
      </c>
      <c r="N569">
        <v>0</v>
      </c>
      <c r="O569" s="11">
        <v>11</v>
      </c>
      <c r="P569" s="11">
        <v>3</v>
      </c>
      <c r="Q569" s="12">
        <v>27.27</v>
      </c>
      <c r="R569" s="11">
        <v>1</v>
      </c>
      <c r="S569" s="12">
        <v>9.09</v>
      </c>
      <c r="T569" s="11">
        <v>7</v>
      </c>
      <c r="U569" s="12">
        <v>63.64</v>
      </c>
      <c r="V569" s="12">
        <v>60.5</v>
      </c>
      <c r="W569" s="13">
        <v>5</v>
      </c>
      <c r="X569" s="11"/>
      <c r="Y569" s="11">
        <v>13.65</v>
      </c>
      <c r="Z569" s="11">
        <v>2.1800000000000002</v>
      </c>
      <c r="AA569" s="11">
        <v>61644.800000000003</v>
      </c>
      <c r="AB569" s="13">
        <v>61644800000</v>
      </c>
      <c r="AC569" s="5">
        <v>2.175918239656375</v>
      </c>
      <c r="AD569">
        <v>18.59</v>
      </c>
      <c r="AE569">
        <v>13.32</v>
      </c>
      <c r="AF569">
        <v>17.3</v>
      </c>
      <c r="AG569" s="5">
        <v>-17.660467222727082</v>
      </c>
      <c r="AH569" s="7"/>
      <c r="AI569" s="8"/>
      <c r="AJ569">
        <v>80765.88</v>
      </c>
      <c r="AK569">
        <v>80765880000</v>
      </c>
      <c r="AL569">
        <f>IF(AJ569&lt;29957,1,0)</f>
        <v>0</v>
      </c>
      <c r="AM569">
        <f>IF(AND(AJ569&gt;29957,AJ569&lt;96525),1,0)</f>
        <v>1</v>
      </c>
      <c r="AN569">
        <f>IF(AJ569&gt;96525,1,0)</f>
        <v>0</v>
      </c>
      <c r="AO569" s="9">
        <v>21</v>
      </c>
      <c r="AP569" s="5">
        <v>1.3222192947339191</v>
      </c>
      <c r="AT569">
        <v>81400000</v>
      </c>
      <c r="AU569">
        <v>81400000</v>
      </c>
      <c r="AV569">
        <v>60.49</v>
      </c>
      <c r="AW569">
        <v>59041.1</v>
      </c>
      <c r="AX569">
        <v>59041100000</v>
      </c>
      <c r="CG569" s="13"/>
    </row>
    <row r="570" spans="1:85" x14ac:dyDescent="0.3">
      <c r="A570">
        <v>2013</v>
      </c>
      <c r="B570" t="s">
        <v>221</v>
      </c>
      <c r="C570">
        <v>0</v>
      </c>
      <c r="D570">
        <v>6</v>
      </c>
      <c r="E570">
        <v>4</v>
      </c>
      <c r="F570">
        <v>17</v>
      </c>
      <c r="G570">
        <v>17000000</v>
      </c>
      <c r="H570">
        <v>17</v>
      </c>
      <c r="I570">
        <v>17000000</v>
      </c>
      <c r="J570">
        <v>0</v>
      </c>
      <c r="L570">
        <v>1</v>
      </c>
      <c r="M570">
        <v>1</v>
      </c>
      <c r="N570">
        <v>0</v>
      </c>
      <c r="O570" s="11">
        <v>17</v>
      </c>
      <c r="P570" s="11">
        <v>6</v>
      </c>
      <c r="Q570" s="12">
        <v>35.29</v>
      </c>
      <c r="R570" s="11">
        <v>7</v>
      </c>
      <c r="S570" s="12">
        <v>41.18</v>
      </c>
      <c r="T570" s="11">
        <v>4</v>
      </c>
      <c r="U570" s="12">
        <v>23.53</v>
      </c>
      <c r="V570" s="12">
        <v>20.350000000000001</v>
      </c>
      <c r="W570" s="13">
        <v>4</v>
      </c>
      <c r="X570" s="11">
        <v>56.27</v>
      </c>
      <c r="Y570" s="11">
        <v>0.65</v>
      </c>
      <c r="Z570" s="11">
        <v>0.35</v>
      </c>
      <c r="AA570" s="11">
        <v>114084.8</v>
      </c>
      <c r="AB570" s="13">
        <v>114084800000</v>
      </c>
      <c r="AC570" s="5">
        <v>0.34819077386233671</v>
      </c>
      <c r="AD570">
        <v>1.52</v>
      </c>
      <c r="AE570">
        <v>0.39</v>
      </c>
      <c r="AF570">
        <v>0.6</v>
      </c>
      <c r="AG570" s="5">
        <v>40.530314483665023</v>
      </c>
      <c r="AH570" s="7"/>
      <c r="AI570" s="8"/>
      <c r="AJ570">
        <v>14792.06</v>
      </c>
      <c r="AK570">
        <v>14792060000</v>
      </c>
      <c r="AL570">
        <f>IF(AJ570&lt;29957,1,0)</f>
        <v>1</v>
      </c>
      <c r="AM570">
        <f>IF(AND(AJ570&gt;29957,AJ570&lt;96525),1,0)</f>
        <v>0</v>
      </c>
      <c r="AN570">
        <f>IF(AJ570&gt;96525,1,0)</f>
        <v>0</v>
      </c>
      <c r="AO570" s="9">
        <v>23</v>
      </c>
      <c r="AP570" s="5">
        <v>1.3617278360175928</v>
      </c>
      <c r="AQ570">
        <v>106934888</v>
      </c>
      <c r="AT570">
        <v>680000</v>
      </c>
      <c r="AU570">
        <v>107614888</v>
      </c>
      <c r="AW570">
        <v>74648.100000000006</v>
      </c>
      <c r="AX570">
        <v>74648100000</v>
      </c>
      <c r="CG570" s="13"/>
    </row>
    <row r="571" spans="1:85" x14ac:dyDescent="0.3">
      <c r="A571">
        <v>2013</v>
      </c>
      <c r="B571" t="s">
        <v>222</v>
      </c>
      <c r="C571">
        <v>1</v>
      </c>
      <c r="D571">
        <v>5</v>
      </c>
      <c r="E571">
        <v>6</v>
      </c>
      <c r="F571">
        <v>13.8</v>
      </c>
      <c r="G571">
        <v>13800000</v>
      </c>
      <c r="H571">
        <v>12.7</v>
      </c>
      <c r="I571">
        <v>12700000</v>
      </c>
      <c r="J571">
        <v>1.1000000000000014</v>
      </c>
      <c r="K571">
        <v>1100000.0000000014</v>
      </c>
      <c r="L571">
        <v>1</v>
      </c>
      <c r="M571">
        <v>1</v>
      </c>
      <c r="N571">
        <v>1</v>
      </c>
      <c r="O571" s="11">
        <v>7</v>
      </c>
      <c r="P571" s="11">
        <v>3</v>
      </c>
      <c r="Q571" s="12">
        <v>42.86</v>
      </c>
      <c r="R571" s="11">
        <v>2</v>
      </c>
      <c r="S571" s="12">
        <v>28.57</v>
      </c>
      <c r="T571" s="11">
        <v>2</v>
      </c>
      <c r="U571" s="12">
        <v>28.57</v>
      </c>
      <c r="V571" s="12">
        <v>31.33</v>
      </c>
      <c r="W571" s="13">
        <v>6</v>
      </c>
      <c r="X571" s="11"/>
      <c r="Y571" s="11">
        <v>10.7</v>
      </c>
      <c r="Z571" s="11">
        <v>2.2400000000000002</v>
      </c>
      <c r="AA571" s="11">
        <v>17821.5</v>
      </c>
      <c r="AB571" s="13">
        <v>17821500000</v>
      </c>
      <c r="AC571" s="5">
        <v>2.2432286732756648</v>
      </c>
      <c r="AD571">
        <v>21.5</v>
      </c>
      <c r="AE571">
        <v>13.28</v>
      </c>
      <c r="AF571">
        <v>20.87</v>
      </c>
      <c r="AG571" s="5">
        <v>-96.88971965377867</v>
      </c>
      <c r="AH571" s="7"/>
      <c r="AI571" s="8">
        <v>6.4313135710610689E-2</v>
      </c>
      <c r="AJ571">
        <v>14579.31</v>
      </c>
      <c r="AK571">
        <v>14579310000</v>
      </c>
      <c r="AL571">
        <f>IF(AJ571&lt;29957,1,0)</f>
        <v>1</v>
      </c>
      <c r="AM571">
        <f>IF(AND(AJ571&gt;29957,AJ571&lt;96525),1,0)</f>
        <v>0</v>
      </c>
      <c r="AN571">
        <f>IF(AJ571&gt;96525,1,0)</f>
        <v>0</v>
      </c>
      <c r="AO571" s="9">
        <v>21</v>
      </c>
      <c r="AP571" s="5">
        <v>1.3222192947339191</v>
      </c>
      <c r="AQ571">
        <v>43869109</v>
      </c>
      <c r="AS571">
        <v>24836212</v>
      </c>
      <c r="AT571">
        <v>3704109</v>
      </c>
      <c r="AU571">
        <v>47573218</v>
      </c>
      <c r="AW571">
        <v>23049.9</v>
      </c>
      <c r="AX571">
        <v>23049900000</v>
      </c>
      <c r="CG571" s="13"/>
    </row>
    <row r="572" spans="1:85" x14ac:dyDescent="0.3">
      <c r="A572">
        <v>2013</v>
      </c>
      <c r="B572" t="s">
        <v>223</v>
      </c>
      <c r="C572">
        <v>1</v>
      </c>
      <c r="M572">
        <v>0</v>
      </c>
      <c r="N572">
        <v>0</v>
      </c>
      <c r="O572" s="11"/>
      <c r="P572" s="11"/>
      <c r="Q572" s="12"/>
      <c r="R572" s="11"/>
      <c r="S572" s="12"/>
      <c r="T572" s="11">
        <v>0</v>
      </c>
      <c r="U572" s="12"/>
      <c r="V572" s="12" t="s">
        <v>366</v>
      </c>
      <c r="W572" s="13"/>
      <c r="X572" s="11"/>
      <c r="Y572" s="11"/>
      <c r="Z572" s="11"/>
      <c r="AA572" s="11"/>
      <c r="AB572" s="13"/>
      <c r="AG572" s="5"/>
      <c r="AH572" s="7"/>
      <c r="AI572" s="8"/>
      <c r="AO572" s="9">
        <v>13</v>
      </c>
      <c r="AP572" s="5">
        <v>1.1139433523068367</v>
      </c>
      <c r="CG572" s="13"/>
    </row>
    <row r="573" spans="1:85" x14ac:dyDescent="0.3">
      <c r="A573">
        <v>2013</v>
      </c>
      <c r="B573" t="s">
        <v>224</v>
      </c>
      <c r="C573">
        <v>0</v>
      </c>
      <c r="D573">
        <v>4</v>
      </c>
      <c r="E573">
        <v>4</v>
      </c>
      <c r="L573">
        <v>1</v>
      </c>
      <c r="M573">
        <v>0</v>
      </c>
      <c r="N573">
        <v>0</v>
      </c>
      <c r="O573" s="11">
        <v>10</v>
      </c>
      <c r="P573" s="11">
        <v>4</v>
      </c>
      <c r="Q573" s="12">
        <v>40</v>
      </c>
      <c r="R573" s="11">
        <v>4</v>
      </c>
      <c r="S573" s="12">
        <v>40</v>
      </c>
      <c r="T573" s="11">
        <v>2</v>
      </c>
      <c r="U573" s="12">
        <v>20</v>
      </c>
      <c r="V573" s="12">
        <v>56.64</v>
      </c>
      <c r="W573" s="13">
        <v>4</v>
      </c>
      <c r="X573" s="11"/>
      <c r="Y573" s="11">
        <v>9.8000000000000007</v>
      </c>
      <c r="Z573" s="11">
        <v>2.52</v>
      </c>
      <c r="AA573" s="11">
        <v>10848.6</v>
      </c>
      <c r="AB573" s="13">
        <v>10848600000</v>
      </c>
      <c r="AC573" s="5">
        <v>2.5199720393008755</v>
      </c>
      <c r="AD573">
        <v>13.04</v>
      </c>
      <c r="AE573">
        <v>6.66</v>
      </c>
      <c r="AF573">
        <v>8.18</v>
      </c>
      <c r="AG573" s="5">
        <v>-35.313723363343236</v>
      </c>
      <c r="AH573" s="7">
        <v>5.1250781261909486</v>
      </c>
      <c r="AI573" s="8"/>
      <c r="AJ573">
        <v>14417.5</v>
      </c>
      <c r="AK573">
        <v>14417500000</v>
      </c>
      <c r="AL573">
        <f>IF(AJ573&lt;29957,1,0)</f>
        <v>1</v>
      </c>
      <c r="AM573">
        <f>IF(AND(AJ573&gt;29957,AJ573&lt;96525),1,0)</f>
        <v>0</v>
      </c>
      <c r="AN573">
        <f>IF(AJ573&gt;96525,1,0)</f>
        <v>0</v>
      </c>
      <c r="AO573" s="9">
        <v>32</v>
      </c>
      <c r="AP573" s="5">
        <v>1.5051499783199058</v>
      </c>
      <c r="AQ573">
        <v>30221628</v>
      </c>
      <c r="AR573" s="5">
        <v>20.9</v>
      </c>
      <c r="AT573">
        <v>150000</v>
      </c>
      <c r="AU573">
        <v>30371628</v>
      </c>
      <c r="AV573">
        <v>1.55</v>
      </c>
      <c r="AW573">
        <v>7447.2</v>
      </c>
      <c r="AX573">
        <v>7447200000</v>
      </c>
      <c r="CG573" s="13"/>
    </row>
    <row r="574" spans="1:85" x14ac:dyDescent="0.3">
      <c r="A574">
        <v>2013</v>
      </c>
      <c r="B574" t="s">
        <v>225</v>
      </c>
      <c r="C574">
        <v>0</v>
      </c>
      <c r="D574">
        <v>3</v>
      </c>
      <c r="E574">
        <v>4</v>
      </c>
      <c r="F574">
        <v>7.7</v>
      </c>
      <c r="G574">
        <v>7700000</v>
      </c>
      <c r="H574">
        <v>6.8</v>
      </c>
      <c r="I574">
        <v>6800000</v>
      </c>
      <c r="J574">
        <v>0.90000000000000036</v>
      </c>
      <c r="K574">
        <v>900000.00000000035</v>
      </c>
      <c r="L574">
        <v>1</v>
      </c>
      <c r="M574">
        <v>0</v>
      </c>
      <c r="N574">
        <v>0</v>
      </c>
      <c r="O574" s="11">
        <v>11</v>
      </c>
      <c r="P574" s="11">
        <v>6</v>
      </c>
      <c r="Q574" s="12">
        <v>54.55</v>
      </c>
      <c r="R574" s="11">
        <v>4</v>
      </c>
      <c r="S574" s="12">
        <v>36.36</v>
      </c>
      <c r="T574" s="11">
        <v>1</v>
      </c>
      <c r="U574" s="12">
        <v>9.09</v>
      </c>
      <c r="V574" s="12">
        <v>43.21</v>
      </c>
      <c r="W574" s="13">
        <v>5</v>
      </c>
      <c r="X574" s="11"/>
      <c r="Y574" s="11">
        <v>15.38</v>
      </c>
      <c r="Z574" s="11">
        <v>0.65</v>
      </c>
      <c r="AA574" s="11">
        <v>42777.599999999999</v>
      </c>
      <c r="AB574" s="13">
        <v>42777600000</v>
      </c>
      <c r="AC574" s="5">
        <v>0.64964306175633235</v>
      </c>
      <c r="AD574">
        <v>8.16</v>
      </c>
      <c r="AE574">
        <v>4.9400000000000004</v>
      </c>
      <c r="AF574">
        <v>5.63</v>
      </c>
      <c r="AG574" s="5">
        <v>793.07857581338237</v>
      </c>
      <c r="AH574" s="7">
        <v>2.4057876376883815E-2</v>
      </c>
      <c r="AI574" s="8">
        <v>3.007234547110477E-2</v>
      </c>
      <c r="AJ574">
        <v>16071.79</v>
      </c>
      <c r="AK574">
        <v>16071790000</v>
      </c>
      <c r="AL574">
        <f>IF(AJ574&lt;29957,1,0)</f>
        <v>1</v>
      </c>
      <c r="AM574">
        <f>IF(AND(AJ574&gt;29957,AJ574&lt;96525),1,0)</f>
        <v>0</v>
      </c>
      <c r="AN574">
        <f>IF(AJ574&gt;96525,1,0)</f>
        <v>0</v>
      </c>
      <c r="AO574" s="9">
        <v>41</v>
      </c>
      <c r="AP574" s="5">
        <v>1.6127838567197355</v>
      </c>
      <c r="AQ574">
        <v>177997023</v>
      </c>
      <c r="AT574">
        <v>2270000</v>
      </c>
      <c r="AU574">
        <v>180267023</v>
      </c>
      <c r="AW574">
        <v>17513.7</v>
      </c>
      <c r="AX574">
        <v>17513700000</v>
      </c>
      <c r="CG574" s="13"/>
    </row>
    <row r="575" spans="1:85" x14ac:dyDescent="0.3">
      <c r="A575">
        <v>2013</v>
      </c>
      <c r="B575" t="s">
        <v>226</v>
      </c>
      <c r="C575">
        <v>0</v>
      </c>
      <c r="D575">
        <v>4</v>
      </c>
      <c r="E575">
        <v>4</v>
      </c>
      <c r="F575">
        <v>5.7</v>
      </c>
      <c r="G575">
        <v>5700000</v>
      </c>
      <c r="H575">
        <v>2.7</v>
      </c>
      <c r="I575">
        <v>2700000</v>
      </c>
      <c r="J575">
        <v>3</v>
      </c>
      <c r="K575">
        <v>3000000</v>
      </c>
      <c r="L575">
        <v>1</v>
      </c>
      <c r="M575">
        <v>1</v>
      </c>
      <c r="N575">
        <v>0</v>
      </c>
      <c r="O575" s="11">
        <v>11</v>
      </c>
      <c r="P575" s="11">
        <v>6</v>
      </c>
      <c r="Q575" s="12">
        <v>54.55</v>
      </c>
      <c r="R575" s="11">
        <v>3</v>
      </c>
      <c r="S575" s="12">
        <v>27.27</v>
      </c>
      <c r="T575" s="11">
        <v>2</v>
      </c>
      <c r="U575" s="12">
        <v>18.18</v>
      </c>
      <c r="V575" s="12">
        <v>38.83</v>
      </c>
      <c r="W575" s="13">
        <v>9</v>
      </c>
      <c r="X575" s="11">
        <v>25</v>
      </c>
      <c r="Y575" s="11">
        <v>7.22</v>
      </c>
      <c r="Z575" s="11">
        <v>0.39</v>
      </c>
      <c r="AA575" s="11">
        <v>9515.4</v>
      </c>
      <c r="AB575" s="13">
        <v>9515400000</v>
      </c>
      <c r="AC575" s="5">
        <v>0.3873276037514819</v>
      </c>
      <c r="AD575">
        <v>8.67</v>
      </c>
      <c r="AE575">
        <v>4.4800000000000004</v>
      </c>
      <c r="AF575">
        <v>7.35</v>
      </c>
      <c r="AG575" s="5">
        <v>-67.97992675979927</v>
      </c>
      <c r="AH575" s="7">
        <v>1.6926178817708952</v>
      </c>
      <c r="AI575" s="8"/>
      <c r="AJ575">
        <v>2856.59</v>
      </c>
      <c r="AK575">
        <v>2856590000</v>
      </c>
      <c r="AL575">
        <f>IF(AJ575&lt;29957,1,0)</f>
        <v>1</v>
      </c>
      <c r="AM575">
        <f>IF(AND(AJ575&gt;29957,AJ575&lt;96525),1,0)</f>
        <v>0</v>
      </c>
      <c r="AN575">
        <f>IF(AJ575&gt;96525,1,0)</f>
        <v>0</v>
      </c>
      <c r="AO575" s="9">
        <v>15</v>
      </c>
      <c r="AP575" s="5">
        <v>1.1760912590556811</v>
      </c>
      <c r="AQ575">
        <v>49726000</v>
      </c>
      <c r="AT575">
        <v>4800000</v>
      </c>
      <c r="AU575">
        <v>54526000</v>
      </c>
      <c r="AW575">
        <v>5363.6</v>
      </c>
      <c r="AX575">
        <v>5363600000</v>
      </c>
      <c r="CG575" s="13"/>
    </row>
    <row r="576" spans="1:85" x14ac:dyDescent="0.3">
      <c r="A576">
        <v>2013</v>
      </c>
      <c r="B576" t="s">
        <v>227</v>
      </c>
      <c r="C576">
        <v>1</v>
      </c>
      <c r="M576">
        <v>0</v>
      </c>
      <c r="N576">
        <v>0</v>
      </c>
      <c r="O576" s="11"/>
      <c r="P576" s="11"/>
      <c r="Q576" s="12"/>
      <c r="R576" s="11"/>
      <c r="S576" s="12"/>
      <c r="T576" s="11">
        <v>0</v>
      </c>
      <c r="U576" s="12"/>
      <c r="V576" s="12" t="s">
        <v>366</v>
      </c>
      <c r="W576" s="13"/>
      <c r="X576" s="11"/>
      <c r="Y576" s="11">
        <v>16.8</v>
      </c>
      <c r="Z576" s="11"/>
      <c r="AA576" s="11"/>
      <c r="AB576" s="13"/>
      <c r="AD576">
        <v>21.7</v>
      </c>
      <c r="AE576">
        <v>7.49</v>
      </c>
      <c r="AF576">
        <v>8.19</v>
      </c>
      <c r="AG576" s="5"/>
      <c r="AH576" s="7"/>
      <c r="AI576" s="8"/>
      <c r="AO576" s="9">
        <v>5</v>
      </c>
      <c r="AP576" s="5">
        <v>0.69897000433601875</v>
      </c>
      <c r="CG576" s="13"/>
    </row>
    <row r="577" spans="1:85" x14ac:dyDescent="0.3">
      <c r="A577">
        <v>2013</v>
      </c>
      <c r="B577" t="s">
        <v>228</v>
      </c>
      <c r="C577">
        <v>1</v>
      </c>
      <c r="D577">
        <v>3</v>
      </c>
      <c r="F577">
        <v>0.8</v>
      </c>
      <c r="G577">
        <v>800000</v>
      </c>
      <c r="H577">
        <v>0.6</v>
      </c>
      <c r="I577">
        <v>600000</v>
      </c>
      <c r="J577">
        <v>0.20000000000000007</v>
      </c>
      <c r="K577">
        <v>200000.00000000006</v>
      </c>
      <c r="L577">
        <v>1</v>
      </c>
      <c r="M577">
        <v>0</v>
      </c>
      <c r="N577">
        <v>0</v>
      </c>
      <c r="O577" s="11">
        <v>8</v>
      </c>
      <c r="P577" s="11">
        <v>5</v>
      </c>
      <c r="Q577" s="12">
        <v>62.5</v>
      </c>
      <c r="R577" s="11">
        <v>3</v>
      </c>
      <c r="S577" s="12">
        <v>37.5</v>
      </c>
      <c r="T577" s="11">
        <v>0</v>
      </c>
      <c r="U577" s="12">
        <v>0</v>
      </c>
      <c r="V577" s="12">
        <v>61.82</v>
      </c>
      <c r="W577" s="13">
        <v>4</v>
      </c>
      <c r="X577" s="11"/>
      <c r="Y577" s="11">
        <v>49.07</v>
      </c>
      <c r="Z577" s="11">
        <v>3.18</v>
      </c>
      <c r="AA577" s="11"/>
      <c r="AB577" s="13"/>
      <c r="AC577" s="5">
        <v>3.1770349884339573</v>
      </c>
      <c r="AD577">
        <v>25.07</v>
      </c>
      <c r="AE577">
        <v>19.78</v>
      </c>
      <c r="AF577">
        <v>25.07</v>
      </c>
      <c r="AG577" s="5">
        <v>-91.500887324353414</v>
      </c>
      <c r="AH577" s="7"/>
      <c r="AI577" s="8"/>
      <c r="AO577" s="9">
        <v>67</v>
      </c>
      <c r="AP577" s="5">
        <v>1.8260748027008262</v>
      </c>
      <c r="AQ577">
        <v>35760000</v>
      </c>
      <c r="AT577">
        <v>240000</v>
      </c>
      <c r="AU577">
        <v>36000000</v>
      </c>
      <c r="CG577" s="13"/>
    </row>
    <row r="578" spans="1:85" x14ac:dyDescent="0.3">
      <c r="A578">
        <v>2013</v>
      </c>
      <c r="B578" t="s">
        <v>229</v>
      </c>
      <c r="C578">
        <v>1</v>
      </c>
      <c r="D578">
        <v>3</v>
      </c>
      <c r="E578">
        <v>4</v>
      </c>
      <c r="L578">
        <v>0</v>
      </c>
      <c r="M578">
        <v>0</v>
      </c>
      <c r="N578">
        <v>0</v>
      </c>
      <c r="O578" s="11">
        <v>8</v>
      </c>
      <c r="P578" s="11">
        <v>2</v>
      </c>
      <c r="Q578" s="12">
        <v>25</v>
      </c>
      <c r="R578" s="11">
        <v>1</v>
      </c>
      <c r="S578" s="12">
        <v>12.5</v>
      </c>
      <c r="T578" s="11">
        <v>5</v>
      </c>
      <c r="U578" s="12">
        <v>62.5</v>
      </c>
      <c r="V578" s="12">
        <v>62.38</v>
      </c>
      <c r="W578" s="13"/>
      <c r="X578" s="11"/>
      <c r="Y578" s="11">
        <v>-13.5</v>
      </c>
      <c r="Z578" s="11">
        <v>0.87</v>
      </c>
      <c r="AA578" s="11">
        <v>65818.600000000006</v>
      </c>
      <c r="AB578" s="13">
        <v>65818600000.000008</v>
      </c>
      <c r="AC578" s="5">
        <v>0.87436578055712511</v>
      </c>
      <c r="AD578">
        <v>-12.91</v>
      </c>
      <c r="AE578">
        <v>-5.97</v>
      </c>
      <c r="AF578">
        <v>-7.39</v>
      </c>
      <c r="AG578" s="5">
        <v>171.47655482666218</v>
      </c>
      <c r="AH578" s="7"/>
      <c r="AI578" s="8"/>
      <c r="AJ578">
        <v>43374.66</v>
      </c>
      <c r="AK578">
        <v>43374660000</v>
      </c>
      <c r="AL578">
        <f>IF(AJ578&lt;29957,1,0)</f>
        <v>0</v>
      </c>
      <c r="AM578">
        <f>IF(AND(AJ578&gt;29957,AJ578&lt;96525),1,0)</f>
        <v>1</v>
      </c>
      <c r="AN578">
        <f>IF(AJ578&gt;96525,1,0)</f>
        <v>0</v>
      </c>
      <c r="AO578" s="9">
        <v>17</v>
      </c>
      <c r="AP578" s="5">
        <v>1.2304489213782739</v>
      </c>
      <c r="AQ578">
        <v>10944000</v>
      </c>
      <c r="AT578">
        <v>340000</v>
      </c>
      <c r="AU578">
        <v>11284000</v>
      </c>
      <c r="AW578">
        <v>26902.5</v>
      </c>
      <c r="AX578">
        <v>26902500000</v>
      </c>
      <c r="CG578" s="13"/>
    </row>
    <row r="579" spans="1:85" x14ac:dyDescent="0.3">
      <c r="A579">
        <v>2013</v>
      </c>
      <c r="B579" t="s">
        <v>230</v>
      </c>
      <c r="C579">
        <v>0</v>
      </c>
      <c r="D579">
        <v>4</v>
      </c>
      <c r="E579">
        <v>4</v>
      </c>
      <c r="L579">
        <v>1</v>
      </c>
      <c r="M579">
        <v>0</v>
      </c>
      <c r="N579">
        <v>0</v>
      </c>
      <c r="O579" s="11">
        <v>12</v>
      </c>
      <c r="P579" s="11">
        <v>6</v>
      </c>
      <c r="Q579" s="12">
        <v>50</v>
      </c>
      <c r="R579" s="11">
        <v>4</v>
      </c>
      <c r="S579" s="12">
        <v>33.33</v>
      </c>
      <c r="T579" s="11">
        <v>2</v>
      </c>
      <c r="U579" s="12">
        <v>16.670000000000002</v>
      </c>
      <c r="V579" s="12">
        <v>62.19</v>
      </c>
      <c r="W579" s="13">
        <v>4</v>
      </c>
      <c r="X579" s="11"/>
      <c r="Y579" s="11">
        <v>1.92</v>
      </c>
      <c r="Z579" s="11">
        <v>0.59</v>
      </c>
      <c r="AA579" s="11">
        <v>10820.7</v>
      </c>
      <c r="AB579" s="13">
        <v>10820700000</v>
      </c>
      <c r="AC579" s="5">
        <v>0.58655453802560686</v>
      </c>
      <c r="AD579">
        <v>8.6</v>
      </c>
      <c r="AE579">
        <v>3.6</v>
      </c>
      <c r="AF579">
        <v>4.54</v>
      </c>
      <c r="AG579" s="5">
        <v>-80.298963680584109</v>
      </c>
      <c r="AH579" s="7"/>
      <c r="AI579" s="8">
        <v>1.0484373952980111</v>
      </c>
      <c r="AJ579">
        <v>3503.81</v>
      </c>
      <c r="AK579">
        <v>3503810000</v>
      </c>
      <c r="AL579">
        <f>IF(AJ579&lt;29957,1,0)</f>
        <v>1</v>
      </c>
      <c r="AM579">
        <f>IF(AND(AJ579&gt;29957,AJ579&lt;96525),1,0)</f>
        <v>0</v>
      </c>
      <c r="AN579">
        <f>IF(AJ579&gt;96525,1,0)</f>
        <v>0</v>
      </c>
      <c r="AO579" s="9">
        <v>28</v>
      </c>
      <c r="AP579" s="5">
        <v>1.447158031342219</v>
      </c>
      <c r="AQ579">
        <v>47436954</v>
      </c>
      <c r="AT579">
        <v>650000</v>
      </c>
      <c r="AU579">
        <v>48086954</v>
      </c>
      <c r="AW579">
        <v>18435.400000000001</v>
      </c>
      <c r="AX579">
        <v>18435400000</v>
      </c>
      <c r="CG579" s="13"/>
    </row>
    <row r="580" spans="1:85" x14ac:dyDescent="0.3">
      <c r="A580">
        <v>2013</v>
      </c>
      <c r="B580" t="s">
        <v>231</v>
      </c>
      <c r="C580">
        <v>0</v>
      </c>
      <c r="D580">
        <v>4</v>
      </c>
      <c r="E580">
        <v>4</v>
      </c>
      <c r="L580">
        <v>1</v>
      </c>
      <c r="M580">
        <v>0</v>
      </c>
      <c r="N580">
        <v>0</v>
      </c>
      <c r="O580" s="11">
        <v>7</v>
      </c>
      <c r="P580" s="11">
        <v>5</v>
      </c>
      <c r="Q580" s="12">
        <v>71.430000000000007</v>
      </c>
      <c r="R580" s="11">
        <v>2</v>
      </c>
      <c r="S580" s="12">
        <v>28.57</v>
      </c>
      <c r="T580" s="11">
        <v>0</v>
      </c>
      <c r="U580" s="12">
        <v>0</v>
      </c>
      <c r="V580" s="12">
        <v>78.489999999999995</v>
      </c>
      <c r="W580" s="13">
        <v>5</v>
      </c>
      <c r="X580" s="11"/>
      <c r="Y580" s="11">
        <v>44.08</v>
      </c>
      <c r="Z580" s="11">
        <v>3.39</v>
      </c>
      <c r="AA580" s="11">
        <v>52956.2</v>
      </c>
      <c r="AB580" s="13">
        <v>52956200000</v>
      </c>
      <c r="AC580" s="5">
        <v>3.3892396756015564</v>
      </c>
      <c r="AD580">
        <v>12.81</v>
      </c>
      <c r="AE580">
        <v>10.029999999999999</v>
      </c>
      <c r="AF580">
        <v>12.81</v>
      </c>
      <c r="AG580" s="5">
        <v>-43.335767410412444</v>
      </c>
      <c r="AH580" s="7"/>
      <c r="AI580" s="8">
        <v>1.1044502567822985</v>
      </c>
      <c r="AJ580">
        <v>94580.41</v>
      </c>
      <c r="AK580">
        <v>94580410000</v>
      </c>
      <c r="AL580">
        <f>IF(AJ580&lt;29957,1,0)</f>
        <v>0</v>
      </c>
      <c r="AM580">
        <f>IF(AND(AJ580&gt;29957,AJ580&lt;96525),1,0)</f>
        <v>1</v>
      </c>
      <c r="AN580">
        <f>IF(AJ580&gt;96525,1,0)</f>
        <v>0</v>
      </c>
      <c r="AO580" s="9">
        <v>15</v>
      </c>
      <c r="AP580" s="5">
        <v>1.1760912590556811</v>
      </c>
      <c r="AQ580">
        <v>19200000</v>
      </c>
      <c r="AT580">
        <v>4370000</v>
      </c>
      <c r="AU580">
        <v>23570000</v>
      </c>
      <c r="AW580">
        <v>7984.6</v>
      </c>
      <c r="AX580">
        <v>7984600000</v>
      </c>
      <c r="CG580" s="13"/>
    </row>
    <row r="581" spans="1:85" x14ac:dyDescent="0.3">
      <c r="A581">
        <v>2013</v>
      </c>
      <c r="B581" t="s">
        <v>232</v>
      </c>
      <c r="C581">
        <v>0</v>
      </c>
      <c r="D581">
        <v>4</v>
      </c>
      <c r="E581">
        <v>7</v>
      </c>
      <c r="F581">
        <v>6.4</v>
      </c>
      <c r="G581">
        <v>6400000</v>
      </c>
      <c r="H581">
        <v>6.1</v>
      </c>
      <c r="I581">
        <v>6100000</v>
      </c>
      <c r="J581">
        <v>0.30000000000000071</v>
      </c>
      <c r="K581">
        <v>300000.0000000007</v>
      </c>
      <c r="L581">
        <v>0</v>
      </c>
      <c r="M581">
        <v>0</v>
      </c>
      <c r="N581">
        <v>0</v>
      </c>
      <c r="O581" s="11">
        <v>9</v>
      </c>
      <c r="P581" s="11">
        <v>5</v>
      </c>
      <c r="Q581" s="12">
        <v>55.56</v>
      </c>
      <c r="R581" s="11">
        <v>3</v>
      </c>
      <c r="S581" s="12">
        <v>33.33</v>
      </c>
      <c r="T581" s="11">
        <v>1</v>
      </c>
      <c r="U581" s="12">
        <v>11.11</v>
      </c>
      <c r="V581" s="12">
        <v>89.14</v>
      </c>
      <c r="W581" s="13">
        <v>5</v>
      </c>
      <c r="X581" s="11">
        <v>63.94</v>
      </c>
      <c r="Y581" s="11">
        <v>4.45</v>
      </c>
      <c r="Z581" s="11">
        <v>1.67</v>
      </c>
      <c r="AA581" s="11">
        <v>56750.9</v>
      </c>
      <c r="AB581" s="13">
        <v>56750900000</v>
      </c>
      <c r="AC581" s="5">
        <v>1.6661079643361176</v>
      </c>
      <c r="AD581">
        <v>5.13</v>
      </c>
      <c r="AE581">
        <v>1.68</v>
      </c>
      <c r="AF581">
        <v>2.64</v>
      </c>
      <c r="AG581" s="5"/>
      <c r="AH581" s="7"/>
      <c r="AI581" s="8">
        <v>0.3855521434003677</v>
      </c>
      <c r="AJ581">
        <v>28291.42</v>
      </c>
      <c r="AK581">
        <v>28291420000</v>
      </c>
      <c r="AL581">
        <f>IF(AJ581&lt;29957,1,0)</f>
        <v>1</v>
      </c>
      <c r="AM581">
        <f>IF(AND(AJ581&gt;29957,AJ581&lt;96525),1,0)</f>
        <v>0</v>
      </c>
      <c r="AN581">
        <f>IF(AJ581&gt;96525,1,0)</f>
        <v>0</v>
      </c>
      <c r="AO581" s="9">
        <v>24</v>
      </c>
      <c r="AP581" s="5">
        <v>1.3802112417116059</v>
      </c>
      <c r="AQ581">
        <v>58800000</v>
      </c>
      <c r="AT581">
        <v>1200000</v>
      </c>
      <c r="AU581">
        <v>60000000</v>
      </c>
      <c r="AW581">
        <v>16231.4</v>
      </c>
      <c r="AX581">
        <v>16231400000</v>
      </c>
      <c r="CG581" s="13"/>
    </row>
    <row r="582" spans="1:85" x14ac:dyDescent="0.3">
      <c r="A582">
        <v>2013</v>
      </c>
      <c r="B582" t="s">
        <v>233</v>
      </c>
      <c r="C582">
        <v>1</v>
      </c>
      <c r="D582">
        <v>3</v>
      </c>
      <c r="E582">
        <v>4</v>
      </c>
      <c r="L582">
        <v>0</v>
      </c>
      <c r="M582">
        <v>0</v>
      </c>
      <c r="N582">
        <v>1</v>
      </c>
      <c r="O582" s="11">
        <v>10</v>
      </c>
      <c r="P582" s="11">
        <v>5</v>
      </c>
      <c r="Q582" s="12">
        <v>50</v>
      </c>
      <c r="R582" s="11">
        <v>1</v>
      </c>
      <c r="S582" s="12">
        <v>10</v>
      </c>
      <c r="T582" s="11">
        <v>4</v>
      </c>
      <c r="U582" s="12">
        <v>40</v>
      </c>
      <c r="V582" s="12">
        <v>80.31</v>
      </c>
      <c r="W582" s="13"/>
      <c r="X582" s="11"/>
      <c r="Y582" s="11">
        <v>25.26</v>
      </c>
      <c r="Z582" s="11">
        <v>3.07</v>
      </c>
      <c r="AA582" s="11">
        <v>84694.399999999994</v>
      </c>
      <c r="AB582" s="13">
        <v>84694400000</v>
      </c>
      <c r="AC582" s="5">
        <v>3.0703826261485969</v>
      </c>
      <c r="AD582">
        <v>14.45</v>
      </c>
      <c r="AE582">
        <v>12.58</v>
      </c>
      <c r="AF582">
        <v>14.45</v>
      </c>
      <c r="AG582" s="5">
        <v>14.20381139605448</v>
      </c>
      <c r="AH582" s="7"/>
      <c r="AI582" s="8">
        <v>5.7570523891767415E-3</v>
      </c>
      <c r="AJ582">
        <v>276727.59999999998</v>
      </c>
      <c r="AK582">
        <v>276727600000</v>
      </c>
      <c r="AL582">
        <f>IF(AJ582&lt;29957,1,0)</f>
        <v>0</v>
      </c>
      <c r="AM582">
        <f>IF(AND(AJ582&gt;29957,AJ582&lt;96525),1,0)</f>
        <v>0</v>
      </c>
      <c r="AN582">
        <f>IF(AJ582&gt;96525,1,0)</f>
        <v>1</v>
      </c>
      <c r="AO582" s="9">
        <v>24</v>
      </c>
      <c r="AP582" s="5">
        <v>1.3802112417116059</v>
      </c>
      <c r="AQ582">
        <v>27937000</v>
      </c>
      <c r="AS582">
        <v>27937000</v>
      </c>
      <c r="AT582">
        <v>4665000</v>
      </c>
      <c r="AU582">
        <v>32602000</v>
      </c>
      <c r="AV582">
        <v>80.27</v>
      </c>
      <c r="AW582">
        <v>37413.199999999997</v>
      </c>
      <c r="AX582">
        <v>37413200000</v>
      </c>
      <c r="CG582" s="13"/>
    </row>
    <row r="583" spans="1:85" x14ac:dyDescent="0.3">
      <c r="A583">
        <v>2013</v>
      </c>
      <c r="B583" t="s">
        <v>234</v>
      </c>
      <c r="C583">
        <v>0</v>
      </c>
      <c r="M583">
        <v>0</v>
      </c>
      <c r="N583">
        <v>0</v>
      </c>
      <c r="O583" s="11"/>
      <c r="P583" s="11"/>
      <c r="Q583" s="12"/>
      <c r="R583" s="11"/>
      <c r="S583" s="12"/>
      <c r="T583" s="11">
        <v>0</v>
      </c>
      <c r="U583" s="12"/>
      <c r="V583" s="12" t="s">
        <v>366</v>
      </c>
      <c r="W583" s="13"/>
      <c r="X583" s="11"/>
      <c r="Y583" s="11"/>
      <c r="Z583" s="11"/>
      <c r="AA583" s="11"/>
      <c r="AB583" s="13"/>
      <c r="AD583">
        <v>42.25</v>
      </c>
      <c r="AE583">
        <v>25.24</v>
      </c>
      <c r="AF583">
        <v>35.299999999999997</v>
      </c>
      <c r="AG583" s="5">
        <v>73.709590463449189</v>
      </c>
      <c r="AH583" s="7"/>
      <c r="AI583" s="8"/>
      <c r="AO583" s="9">
        <v>2</v>
      </c>
      <c r="AP583" s="5">
        <v>0.30102999566398114</v>
      </c>
      <c r="CG583" s="13"/>
    </row>
    <row r="584" spans="1:85" x14ac:dyDescent="0.3">
      <c r="A584">
        <v>2013</v>
      </c>
      <c r="B584" t="s">
        <v>235</v>
      </c>
      <c r="C584">
        <v>0</v>
      </c>
      <c r="M584">
        <v>0</v>
      </c>
      <c r="N584">
        <v>0</v>
      </c>
      <c r="O584" s="11"/>
      <c r="P584" s="11"/>
      <c r="Q584" s="12"/>
      <c r="R584" s="11">
        <v>4</v>
      </c>
      <c r="S584" s="12"/>
      <c r="T584" s="11"/>
      <c r="U584" s="12"/>
      <c r="V584" s="12">
        <v>70.02</v>
      </c>
      <c r="W584" s="13"/>
      <c r="X584" s="11"/>
      <c r="Y584" s="11">
        <v>7.22</v>
      </c>
      <c r="Z584" s="11"/>
      <c r="AA584" s="11">
        <v>34813.599999999999</v>
      </c>
      <c r="AB584" s="13">
        <v>34813600000</v>
      </c>
      <c r="AD584">
        <v>30.09</v>
      </c>
      <c r="AE584">
        <v>10.41</v>
      </c>
      <c r="AF584">
        <v>21.21</v>
      </c>
      <c r="AG584" s="5">
        <v>215.59594119125407</v>
      </c>
      <c r="AH584" s="7"/>
      <c r="AI584" s="8">
        <v>0.65149984322196297</v>
      </c>
      <c r="AJ584">
        <v>26811.27</v>
      </c>
      <c r="AK584">
        <v>26811270000</v>
      </c>
      <c r="AL584">
        <f>IF(AJ584&lt;29957,1,0)</f>
        <v>1</v>
      </c>
      <c r="AM584">
        <f>IF(AND(AJ584&gt;29957,AJ584&lt;96525),1,0)</f>
        <v>0</v>
      </c>
      <c r="AN584">
        <f>IF(AJ584&gt;96525,1,0)</f>
        <v>0</v>
      </c>
      <c r="AO584" s="9">
        <v>8</v>
      </c>
      <c r="AP584" s="5">
        <v>0.90308998699194343</v>
      </c>
      <c r="AW584">
        <v>53248.3</v>
      </c>
      <c r="AX584">
        <v>53248300000</v>
      </c>
      <c r="CG584" s="13"/>
    </row>
    <row r="585" spans="1:85" x14ac:dyDescent="0.3">
      <c r="A585">
        <v>2013</v>
      </c>
      <c r="B585" t="s">
        <v>236</v>
      </c>
      <c r="C585">
        <v>0</v>
      </c>
      <c r="D585">
        <v>6</v>
      </c>
      <c r="E585">
        <v>4</v>
      </c>
      <c r="F585">
        <v>2</v>
      </c>
      <c r="G585">
        <v>2000000</v>
      </c>
      <c r="H585">
        <v>1.5</v>
      </c>
      <c r="I585">
        <v>1500000</v>
      </c>
      <c r="J585">
        <v>0.5</v>
      </c>
      <c r="K585">
        <v>500000</v>
      </c>
      <c r="L585">
        <v>1</v>
      </c>
      <c r="M585">
        <v>0</v>
      </c>
      <c r="N585">
        <v>1</v>
      </c>
      <c r="O585" s="11">
        <v>11</v>
      </c>
      <c r="P585" s="11">
        <v>5</v>
      </c>
      <c r="Q585" s="12">
        <v>45.45</v>
      </c>
      <c r="R585" s="11">
        <v>3</v>
      </c>
      <c r="S585" s="12">
        <v>27.27</v>
      </c>
      <c r="T585" s="11">
        <v>3</v>
      </c>
      <c r="U585" s="12">
        <v>27.27</v>
      </c>
      <c r="V585" s="12">
        <v>63.35</v>
      </c>
      <c r="W585" s="13">
        <v>4</v>
      </c>
      <c r="X585" s="11"/>
      <c r="Y585" s="11">
        <v>7.33</v>
      </c>
      <c r="Z585" s="11"/>
      <c r="AA585" s="11">
        <v>12447.1</v>
      </c>
      <c r="AB585" s="13">
        <v>12447100000</v>
      </c>
      <c r="AD585">
        <v>22.7</v>
      </c>
      <c r="AE585">
        <v>9.14</v>
      </c>
      <c r="AF585">
        <v>14.71</v>
      </c>
      <c r="AG585" s="5">
        <v>26073.306772908363</v>
      </c>
      <c r="AH585" s="7">
        <v>0.54950909506050694</v>
      </c>
      <c r="AI585" s="8">
        <v>1.729203135702869</v>
      </c>
      <c r="AJ585">
        <v>13974.07</v>
      </c>
      <c r="AK585">
        <v>13974070000</v>
      </c>
      <c r="AL585">
        <f>IF(AJ585&lt;29957,1,0)</f>
        <v>1</v>
      </c>
      <c r="AM585">
        <f>IF(AND(AJ585&gt;29957,AJ585&lt;96525),1,0)</f>
        <v>0</v>
      </c>
      <c r="AN585">
        <f>IF(AJ585&gt;96525,1,0)</f>
        <v>0</v>
      </c>
      <c r="AO585" s="9">
        <v>67</v>
      </c>
      <c r="AP585" s="5">
        <v>1.8260748027008262</v>
      </c>
      <c r="AQ585">
        <v>44695761</v>
      </c>
      <c r="AS585">
        <v>18885459</v>
      </c>
      <c r="AT585">
        <v>12896840</v>
      </c>
      <c r="AU585">
        <v>57592601</v>
      </c>
      <c r="AW585">
        <v>18472.599999999999</v>
      </c>
      <c r="AX585">
        <v>18472600000</v>
      </c>
      <c r="CG585" s="13"/>
    </row>
    <row r="586" spans="1:85" x14ac:dyDescent="0.3">
      <c r="A586">
        <v>2013</v>
      </c>
      <c r="B586" t="s">
        <v>237</v>
      </c>
      <c r="C586">
        <v>0</v>
      </c>
      <c r="M586">
        <v>0</v>
      </c>
      <c r="N586">
        <v>0</v>
      </c>
      <c r="O586" s="11"/>
      <c r="P586" s="11"/>
      <c r="Q586" s="12"/>
      <c r="R586" s="11"/>
      <c r="S586" s="12"/>
      <c r="T586" s="11">
        <v>0</v>
      </c>
      <c r="U586" s="12"/>
      <c r="V586" s="12" t="s">
        <v>366</v>
      </c>
      <c r="W586" s="13"/>
      <c r="X586" s="11"/>
      <c r="Y586" s="11">
        <v>6.18</v>
      </c>
      <c r="Z586" s="11"/>
      <c r="AA586" s="11"/>
      <c r="AB586" s="13"/>
      <c r="AD586">
        <v>15.43</v>
      </c>
      <c r="AE586">
        <v>7.54</v>
      </c>
      <c r="AF586">
        <v>10.28</v>
      </c>
      <c r="AG586" s="5">
        <v>124.37647382825277</v>
      </c>
      <c r="AH586" s="7"/>
      <c r="AI586" s="8"/>
      <c r="AO586" s="9">
        <v>14</v>
      </c>
      <c r="AP586" s="5">
        <v>1.1461280356782377</v>
      </c>
      <c r="CG586" s="13"/>
    </row>
    <row r="587" spans="1:85" x14ac:dyDescent="0.3">
      <c r="A587">
        <v>2013</v>
      </c>
      <c r="B587" t="s">
        <v>238</v>
      </c>
      <c r="C587">
        <v>1</v>
      </c>
      <c r="D587">
        <v>4</v>
      </c>
      <c r="E587">
        <v>4</v>
      </c>
      <c r="F587">
        <v>8</v>
      </c>
      <c r="G587">
        <v>8000000</v>
      </c>
      <c r="H587">
        <v>7.6</v>
      </c>
      <c r="I587">
        <v>7600000</v>
      </c>
      <c r="J587">
        <v>0.40000000000000036</v>
      </c>
      <c r="K587">
        <v>400000.00000000035</v>
      </c>
      <c r="L587">
        <v>1</v>
      </c>
      <c r="M587">
        <v>0</v>
      </c>
      <c r="N587">
        <v>0</v>
      </c>
      <c r="O587" s="11">
        <v>10</v>
      </c>
      <c r="P587" s="11">
        <v>7</v>
      </c>
      <c r="Q587" s="12">
        <v>70</v>
      </c>
      <c r="R587" s="11">
        <v>2</v>
      </c>
      <c r="S587" s="12">
        <v>20</v>
      </c>
      <c r="T587" s="11">
        <v>1</v>
      </c>
      <c r="U587" s="12">
        <v>10</v>
      </c>
      <c r="V587" s="12">
        <v>40.130000000000003</v>
      </c>
      <c r="W587" s="13">
        <v>8</v>
      </c>
      <c r="X587" s="11">
        <v>28.38</v>
      </c>
      <c r="Y587" s="11">
        <v>4.57</v>
      </c>
      <c r="Z587" s="11">
        <v>2.11</v>
      </c>
      <c r="AA587" s="11">
        <v>16024.6</v>
      </c>
      <c r="AB587" s="13">
        <v>16024600000</v>
      </c>
      <c r="AC587" s="5">
        <v>2.1074068889851185</v>
      </c>
      <c r="AD587">
        <v>8.2799999999999994</v>
      </c>
      <c r="AE587">
        <v>3.79</v>
      </c>
      <c r="AF587">
        <v>4.5</v>
      </c>
      <c r="AG587" s="5">
        <v>-7.9075486599154257</v>
      </c>
      <c r="AH587" s="7"/>
      <c r="AI587" s="8">
        <v>1.4806613041543186</v>
      </c>
      <c r="AJ587">
        <v>8104.81</v>
      </c>
      <c r="AK587">
        <v>8104810000</v>
      </c>
      <c r="AL587">
        <f>IF(AJ587&lt;29957,1,0)</f>
        <v>1</v>
      </c>
      <c r="AM587">
        <f>IF(AND(AJ587&gt;29957,AJ587&lt;96525),1,0)</f>
        <v>0</v>
      </c>
      <c r="AN587">
        <f>IF(AJ587&gt;96525,1,0)</f>
        <v>0</v>
      </c>
      <c r="AO587" s="9">
        <v>18</v>
      </c>
      <c r="AP587" s="5">
        <v>1.2552725051033058</v>
      </c>
      <c r="AQ587">
        <v>46196000</v>
      </c>
      <c r="AT587">
        <v>660000</v>
      </c>
      <c r="AU587">
        <v>46856000</v>
      </c>
      <c r="AW587">
        <v>15402.5</v>
      </c>
      <c r="AX587">
        <v>15402500000</v>
      </c>
      <c r="CG587" s="13"/>
    </row>
    <row r="588" spans="1:85" x14ac:dyDescent="0.3">
      <c r="A588">
        <v>2013</v>
      </c>
      <c r="B588" t="s">
        <v>239</v>
      </c>
      <c r="C588">
        <v>1</v>
      </c>
      <c r="D588">
        <v>3</v>
      </c>
      <c r="E588">
        <v>4</v>
      </c>
      <c r="L588">
        <v>0</v>
      </c>
      <c r="M588">
        <v>0</v>
      </c>
      <c r="N588">
        <v>0</v>
      </c>
      <c r="O588" s="11">
        <v>10</v>
      </c>
      <c r="P588" s="11">
        <v>2</v>
      </c>
      <c r="Q588" s="12">
        <v>20</v>
      </c>
      <c r="R588" s="11">
        <v>1</v>
      </c>
      <c r="S588" s="12">
        <v>10</v>
      </c>
      <c r="T588" s="11">
        <v>7</v>
      </c>
      <c r="U588" s="12">
        <v>70</v>
      </c>
      <c r="V588" s="12">
        <v>57.73</v>
      </c>
      <c r="W588" s="13">
        <v>4</v>
      </c>
      <c r="X588" s="11"/>
      <c r="Y588" s="11">
        <v>12.02</v>
      </c>
      <c r="Z588" s="11">
        <v>14.58</v>
      </c>
      <c r="AA588" s="11"/>
      <c r="AB588" s="13"/>
      <c r="AC588" s="5">
        <v>14.583371765168742</v>
      </c>
      <c r="AD588">
        <v>59.42</v>
      </c>
      <c r="AE588">
        <v>26.42</v>
      </c>
      <c r="AF588">
        <v>40.54</v>
      </c>
      <c r="AG588" s="5">
        <v>-95.934412707868304</v>
      </c>
      <c r="AH588" s="7"/>
      <c r="AI588" s="8"/>
      <c r="AO588" s="9">
        <v>19</v>
      </c>
      <c r="AP588" s="5">
        <v>1.2787536009528289</v>
      </c>
      <c r="AQ588">
        <v>16682726</v>
      </c>
      <c r="AR588" s="5">
        <v>0.9</v>
      </c>
      <c r="AT588">
        <v>1850000</v>
      </c>
      <c r="AU588">
        <v>18532726</v>
      </c>
      <c r="AV588">
        <v>57.48</v>
      </c>
      <c r="CG588" s="13"/>
    </row>
    <row r="589" spans="1:85" x14ac:dyDescent="0.3">
      <c r="A589">
        <v>2013</v>
      </c>
      <c r="B589" t="s">
        <v>240</v>
      </c>
      <c r="C589">
        <v>0</v>
      </c>
      <c r="M589">
        <v>0</v>
      </c>
      <c r="N589">
        <v>0</v>
      </c>
      <c r="O589" s="11"/>
      <c r="P589" s="11"/>
      <c r="Q589" s="12"/>
      <c r="R589" s="11"/>
      <c r="S589" s="12"/>
      <c r="T589" s="11">
        <v>0</v>
      </c>
      <c r="U589" s="12"/>
      <c r="V589" s="12" t="s">
        <v>366</v>
      </c>
      <c r="W589" s="13"/>
      <c r="X589" s="11"/>
      <c r="Y589" s="11"/>
      <c r="Z589" s="11"/>
      <c r="AA589" s="11"/>
      <c r="AB589" s="13"/>
      <c r="AG589" s="5"/>
      <c r="AH589" s="7"/>
      <c r="AI589" s="8"/>
      <c r="AO589" s="9">
        <v>21</v>
      </c>
      <c r="AP589" s="5">
        <v>1.3222192947339191</v>
      </c>
      <c r="CG589" s="13"/>
    </row>
    <row r="590" spans="1:85" x14ac:dyDescent="0.3">
      <c r="A590">
        <v>2013</v>
      </c>
      <c r="B590" t="s">
        <v>241</v>
      </c>
      <c r="C590">
        <v>1</v>
      </c>
      <c r="D590">
        <v>5</v>
      </c>
      <c r="E590">
        <v>4</v>
      </c>
      <c r="F590">
        <v>6.7</v>
      </c>
      <c r="G590">
        <v>6700000</v>
      </c>
      <c r="H590">
        <v>6.3</v>
      </c>
      <c r="I590">
        <v>6300000</v>
      </c>
      <c r="J590">
        <v>0.40000000000000036</v>
      </c>
      <c r="K590">
        <v>400000.00000000035</v>
      </c>
      <c r="L590">
        <v>1</v>
      </c>
      <c r="M590">
        <v>0</v>
      </c>
      <c r="N590">
        <v>0</v>
      </c>
      <c r="O590" s="11">
        <v>11</v>
      </c>
      <c r="P590" s="11">
        <v>8</v>
      </c>
      <c r="Q590" s="12">
        <v>72.73</v>
      </c>
      <c r="R590" s="11">
        <v>2</v>
      </c>
      <c r="S590" s="12">
        <v>18.18</v>
      </c>
      <c r="T590" s="11">
        <v>1</v>
      </c>
      <c r="U590" s="12">
        <v>9.09</v>
      </c>
      <c r="V590" s="12">
        <v>38.96</v>
      </c>
      <c r="W590" s="13">
        <v>4</v>
      </c>
      <c r="X590" s="11"/>
      <c r="Y590" s="11">
        <v>14.06</v>
      </c>
      <c r="Z590" s="11">
        <v>2.25</v>
      </c>
      <c r="AA590" s="11">
        <v>13175.8</v>
      </c>
      <c r="AB590" s="13">
        <v>13175800000</v>
      </c>
      <c r="AC590" s="5">
        <v>2.2483055050421559</v>
      </c>
      <c r="AD590">
        <v>20</v>
      </c>
      <c r="AE590">
        <v>15.62</v>
      </c>
      <c r="AF590">
        <v>19.98</v>
      </c>
      <c r="AG590" s="5">
        <v>-47.373577634044899</v>
      </c>
      <c r="AH590" s="7">
        <v>0.21552556565804817</v>
      </c>
      <c r="AI590" s="8">
        <v>0.10969401549621091</v>
      </c>
      <c r="AJ590">
        <v>20488</v>
      </c>
      <c r="AK590">
        <v>20488000000</v>
      </c>
      <c r="AL590">
        <f>IF(AJ590&lt;29957,1,0)</f>
        <v>1</v>
      </c>
      <c r="AM590">
        <f>IF(AND(AJ590&gt;29957,AJ590&lt;96525),1,0)</f>
        <v>0</v>
      </c>
      <c r="AN590">
        <f>IF(AJ590&gt;96525,1,0)</f>
        <v>0</v>
      </c>
      <c r="AO590" s="9">
        <v>23</v>
      </c>
      <c r="AP590" s="5">
        <v>1.3617278360175928</v>
      </c>
      <c r="AQ590">
        <v>18600000</v>
      </c>
      <c r="AT590">
        <v>9386000</v>
      </c>
      <c r="AU590">
        <v>27986000</v>
      </c>
      <c r="AW590">
        <v>16691.5</v>
      </c>
      <c r="AX590">
        <v>16691500000</v>
      </c>
      <c r="CG590" s="13"/>
    </row>
    <row r="591" spans="1:85" x14ac:dyDescent="0.3">
      <c r="A591">
        <v>2013</v>
      </c>
      <c r="B591" t="s">
        <v>242</v>
      </c>
      <c r="C591">
        <v>0</v>
      </c>
      <c r="D591">
        <v>4</v>
      </c>
      <c r="E591">
        <v>4</v>
      </c>
      <c r="F591">
        <v>5.6</v>
      </c>
      <c r="G591">
        <v>5600000</v>
      </c>
      <c r="H591">
        <v>3.1</v>
      </c>
      <c r="I591">
        <v>3100000</v>
      </c>
      <c r="J591">
        <v>2.4999999999999996</v>
      </c>
      <c r="K591">
        <v>2499999.9999999995</v>
      </c>
      <c r="L591">
        <v>1</v>
      </c>
      <c r="M591">
        <v>0</v>
      </c>
      <c r="N591">
        <v>0</v>
      </c>
      <c r="O591" s="11">
        <v>9</v>
      </c>
      <c r="P591" s="11">
        <v>3</v>
      </c>
      <c r="Q591" s="12">
        <v>33.33</v>
      </c>
      <c r="R591" s="11">
        <v>3</v>
      </c>
      <c r="S591" s="12">
        <v>33.33</v>
      </c>
      <c r="T591" s="11">
        <v>3</v>
      </c>
      <c r="U591" s="12">
        <v>33.33</v>
      </c>
      <c r="V591" s="12">
        <v>70.75</v>
      </c>
      <c r="W591" s="13">
        <v>6</v>
      </c>
      <c r="X591" s="11"/>
      <c r="Y591" s="11">
        <v>9.2899999999999991</v>
      </c>
      <c r="Z591" s="11">
        <v>1.81</v>
      </c>
      <c r="AA591" s="11"/>
      <c r="AB591" s="13"/>
      <c r="AC591" s="5">
        <v>1.8078793403325033</v>
      </c>
      <c r="AD591">
        <v>7.62</v>
      </c>
      <c r="AE591">
        <v>6.2</v>
      </c>
      <c r="AF591">
        <v>7.62</v>
      </c>
      <c r="AG591" s="5">
        <v>-66.642215350150963</v>
      </c>
      <c r="AH591" s="7"/>
      <c r="AI591" s="8"/>
      <c r="AO591" s="9">
        <v>63</v>
      </c>
      <c r="AP591" s="5">
        <v>1.7993405494535815</v>
      </c>
      <c r="AQ591">
        <v>71253000</v>
      </c>
      <c r="AT591">
        <v>15109000</v>
      </c>
      <c r="AU591">
        <v>86362000</v>
      </c>
      <c r="AV591">
        <v>70.75</v>
      </c>
      <c r="CG591" s="13"/>
    </row>
    <row r="592" spans="1:85" x14ac:dyDescent="0.3">
      <c r="A592">
        <v>2013</v>
      </c>
      <c r="B592" t="s">
        <v>243</v>
      </c>
      <c r="C592">
        <v>0</v>
      </c>
      <c r="D592">
        <v>5</v>
      </c>
      <c r="E592">
        <v>4</v>
      </c>
      <c r="L592">
        <v>1</v>
      </c>
      <c r="M592">
        <v>1</v>
      </c>
      <c r="N592">
        <v>0</v>
      </c>
      <c r="O592" s="11">
        <v>9</v>
      </c>
      <c r="P592" s="11">
        <v>5</v>
      </c>
      <c r="Q592" s="12">
        <v>55.56</v>
      </c>
      <c r="R592" s="11">
        <v>1</v>
      </c>
      <c r="S592" s="12">
        <v>11.11</v>
      </c>
      <c r="T592" s="11">
        <v>3</v>
      </c>
      <c r="U592" s="12">
        <v>33.33</v>
      </c>
      <c r="V592" s="12">
        <v>52.26</v>
      </c>
      <c r="W592" s="13">
        <v>4</v>
      </c>
      <c r="X592" s="11"/>
      <c r="Y592" s="11">
        <v>-0.86</v>
      </c>
      <c r="Z592" s="11">
        <v>0.38</v>
      </c>
      <c r="AA592" s="11">
        <v>24918.9</v>
      </c>
      <c r="AB592" s="13">
        <v>24918900000</v>
      </c>
      <c r="AC592" s="5">
        <v>0.38016019437013759</v>
      </c>
      <c r="AD592">
        <v>-3.7</v>
      </c>
      <c r="AE592">
        <v>-0.93</v>
      </c>
      <c r="AF592">
        <v>-1.59</v>
      </c>
      <c r="AG592" s="5">
        <v>24.212619480557358</v>
      </c>
      <c r="AH592" s="7">
        <v>0.72529287662975628</v>
      </c>
      <c r="AI592" s="8"/>
      <c r="AJ592">
        <v>3217.55</v>
      </c>
      <c r="AK592">
        <v>3217550000</v>
      </c>
      <c r="AL592">
        <f t="shared" ref="AL592:AL597" si="105">IF(AJ592&lt;29957,1,0)</f>
        <v>1</v>
      </c>
      <c r="AM592">
        <f t="shared" ref="AM592:AM597" si="106">IF(AND(AJ592&gt;29957,AJ592&lt;96525),1,0)</f>
        <v>0</v>
      </c>
      <c r="AN592">
        <f t="shared" ref="AN592:AN597" si="107">IF(AJ592&gt;96525,1,0)</f>
        <v>0</v>
      </c>
      <c r="AO592" s="9"/>
      <c r="AQ592">
        <v>35528000</v>
      </c>
      <c r="AT592">
        <v>11860000</v>
      </c>
      <c r="AU592">
        <v>47388000</v>
      </c>
      <c r="AW592">
        <v>25549.200000000001</v>
      </c>
      <c r="AX592">
        <v>25549200000</v>
      </c>
      <c r="CG592" s="13"/>
    </row>
    <row r="593" spans="1:85" x14ac:dyDescent="0.3">
      <c r="A593">
        <v>2013</v>
      </c>
      <c r="B593" t="s">
        <v>244</v>
      </c>
      <c r="C593">
        <v>0</v>
      </c>
      <c r="D593">
        <v>5</v>
      </c>
      <c r="E593">
        <v>5</v>
      </c>
      <c r="F593">
        <v>8.9</v>
      </c>
      <c r="G593">
        <v>8900000</v>
      </c>
      <c r="H593">
        <v>8.9</v>
      </c>
      <c r="I593">
        <v>8900000</v>
      </c>
      <c r="J593">
        <v>0</v>
      </c>
      <c r="L593">
        <v>1</v>
      </c>
      <c r="M593">
        <v>0</v>
      </c>
      <c r="N593">
        <v>0</v>
      </c>
      <c r="O593" s="11">
        <v>11</v>
      </c>
      <c r="P593" s="11">
        <v>5</v>
      </c>
      <c r="Q593" s="12">
        <v>45.45</v>
      </c>
      <c r="R593" s="11">
        <v>5</v>
      </c>
      <c r="S593" s="12">
        <v>45.45</v>
      </c>
      <c r="T593" s="11">
        <v>1</v>
      </c>
      <c r="U593" s="12">
        <v>9.09</v>
      </c>
      <c r="V593" s="12">
        <v>65.930000000000007</v>
      </c>
      <c r="W593" s="13">
        <v>6</v>
      </c>
      <c r="X593" s="11"/>
      <c r="Y593" s="11">
        <v>15.29</v>
      </c>
      <c r="Z593" s="11">
        <v>2.2599999999999998</v>
      </c>
      <c r="AA593" s="11">
        <v>50539.9</v>
      </c>
      <c r="AB593" s="13">
        <v>50539900000</v>
      </c>
      <c r="AC593" s="5">
        <v>2.2616497132308462</v>
      </c>
      <c r="AD593">
        <v>3.76</v>
      </c>
      <c r="AE593">
        <v>1.74</v>
      </c>
      <c r="AF593">
        <v>1.96</v>
      </c>
      <c r="AG593" s="5">
        <v>314.73962930273609</v>
      </c>
      <c r="AH593" s="7"/>
      <c r="AI593" s="8">
        <v>1.1193871036390721</v>
      </c>
      <c r="AJ593">
        <v>37210.79</v>
      </c>
      <c r="AK593">
        <v>37210790000</v>
      </c>
      <c r="AL593">
        <f t="shared" si="105"/>
        <v>0</v>
      </c>
      <c r="AM593">
        <f t="shared" si="106"/>
        <v>1</v>
      </c>
      <c r="AN593">
        <f t="shared" si="107"/>
        <v>0</v>
      </c>
      <c r="AO593" s="9">
        <v>108</v>
      </c>
      <c r="AP593" s="5">
        <v>2.0334237554869494</v>
      </c>
      <c r="AQ593">
        <v>16839600</v>
      </c>
      <c r="AT593">
        <v>1670000</v>
      </c>
      <c r="AU593">
        <v>18509600</v>
      </c>
      <c r="AW593">
        <v>14485.1</v>
      </c>
      <c r="AX593">
        <v>14485100000</v>
      </c>
      <c r="CG593" s="13"/>
    </row>
    <row r="594" spans="1:85" x14ac:dyDescent="0.3">
      <c r="A594">
        <v>2013</v>
      </c>
      <c r="B594" t="s">
        <v>245</v>
      </c>
      <c r="C594">
        <v>0</v>
      </c>
      <c r="D594">
        <v>4</v>
      </c>
      <c r="E594">
        <v>6</v>
      </c>
      <c r="F594">
        <v>12.2</v>
      </c>
      <c r="G594">
        <v>12200000</v>
      </c>
      <c r="H594">
        <v>8.5</v>
      </c>
      <c r="I594">
        <v>8500000</v>
      </c>
      <c r="J594">
        <v>3.6999999999999993</v>
      </c>
      <c r="K594">
        <v>3699999.9999999991</v>
      </c>
      <c r="L594">
        <v>1</v>
      </c>
      <c r="M594">
        <v>0</v>
      </c>
      <c r="N594">
        <v>0</v>
      </c>
      <c r="O594" s="11">
        <v>17</v>
      </c>
      <c r="P594" s="11">
        <v>8</v>
      </c>
      <c r="Q594" s="12">
        <v>47.06</v>
      </c>
      <c r="R594" s="11">
        <v>6</v>
      </c>
      <c r="S594" s="12">
        <v>35.29</v>
      </c>
      <c r="T594" s="11">
        <v>3</v>
      </c>
      <c r="U594" s="12">
        <v>17.649999999999999</v>
      </c>
      <c r="V594" s="12">
        <v>70.06</v>
      </c>
      <c r="W594" s="13">
        <v>6</v>
      </c>
      <c r="X594" s="11"/>
      <c r="Y594" s="11">
        <v>10.56</v>
      </c>
      <c r="Z594" s="11">
        <v>7.37</v>
      </c>
      <c r="AA594" s="11">
        <v>26478.2</v>
      </c>
      <c r="AB594" s="13">
        <v>26478200000</v>
      </c>
      <c r="AC594" s="5">
        <v>7.3728341678861877</v>
      </c>
      <c r="AD594">
        <v>28.16</v>
      </c>
      <c r="AE594">
        <v>16.62</v>
      </c>
      <c r="AF594">
        <v>24.58</v>
      </c>
      <c r="AG594" s="5">
        <v>-62.620178596250732</v>
      </c>
      <c r="AH594" s="7">
        <v>0.42110986299824066</v>
      </c>
      <c r="AI594" s="8">
        <v>3.3852924431040057</v>
      </c>
      <c r="AJ594">
        <v>111807.29</v>
      </c>
      <c r="AK594">
        <v>111807290000</v>
      </c>
      <c r="AL594">
        <f t="shared" si="105"/>
        <v>0</v>
      </c>
      <c r="AM594">
        <f t="shared" si="106"/>
        <v>0</v>
      </c>
      <c r="AN594">
        <f t="shared" si="107"/>
        <v>1</v>
      </c>
      <c r="AO594" s="9">
        <v>44</v>
      </c>
      <c r="AP594" s="5">
        <v>1.6434526764861872</v>
      </c>
      <c r="AQ594">
        <v>238401097</v>
      </c>
      <c r="AR594" s="5">
        <v>0</v>
      </c>
      <c r="AT594">
        <v>9845725</v>
      </c>
      <c r="AU594">
        <v>248246822</v>
      </c>
      <c r="AV594">
        <v>0.56999999999999995</v>
      </c>
      <c r="AW594">
        <v>45354.8</v>
      </c>
      <c r="AX594">
        <v>45354800000</v>
      </c>
      <c r="CG594" s="13"/>
    </row>
    <row r="595" spans="1:85" x14ac:dyDescent="0.3">
      <c r="A595">
        <v>2013</v>
      </c>
      <c r="B595" t="s">
        <v>246</v>
      </c>
      <c r="C595">
        <v>0</v>
      </c>
      <c r="D595">
        <v>3</v>
      </c>
      <c r="E595">
        <v>5</v>
      </c>
      <c r="F595">
        <v>5.7</v>
      </c>
      <c r="G595">
        <v>5700000</v>
      </c>
      <c r="H595">
        <v>5</v>
      </c>
      <c r="I595">
        <v>5000000</v>
      </c>
      <c r="J595">
        <v>0.70000000000000018</v>
      </c>
      <c r="K595">
        <v>700000.00000000023</v>
      </c>
      <c r="L595">
        <v>1</v>
      </c>
      <c r="M595">
        <v>0</v>
      </c>
      <c r="N595">
        <v>1</v>
      </c>
      <c r="O595" s="11">
        <v>10</v>
      </c>
      <c r="P595" s="11">
        <v>5</v>
      </c>
      <c r="Q595" s="12">
        <v>50</v>
      </c>
      <c r="R595" s="11">
        <v>2</v>
      </c>
      <c r="S595" s="12">
        <v>20</v>
      </c>
      <c r="T595" s="11">
        <v>3</v>
      </c>
      <c r="U595" s="12">
        <v>30</v>
      </c>
      <c r="V595" s="12">
        <v>31.19</v>
      </c>
      <c r="W595" s="13">
        <v>6</v>
      </c>
      <c r="X595" s="11"/>
      <c r="Y595" s="11">
        <v>6.34</v>
      </c>
      <c r="Z595" s="11">
        <v>1.1100000000000001</v>
      </c>
      <c r="AA595" s="11">
        <v>12757.2</v>
      </c>
      <c r="AB595" s="13">
        <v>12757200000</v>
      </c>
      <c r="AC595" s="5">
        <v>1.105231559656745</v>
      </c>
      <c r="AD595">
        <v>11</v>
      </c>
      <c r="AE595">
        <v>5.08</v>
      </c>
      <c r="AF595">
        <v>10.64</v>
      </c>
      <c r="AG595" s="5">
        <v>-23.763127635109235</v>
      </c>
      <c r="AH595" s="7">
        <v>1.8039034298297654</v>
      </c>
      <c r="AI595" s="8">
        <v>0.26746840152436879</v>
      </c>
      <c r="AJ595">
        <v>8544.94</v>
      </c>
      <c r="AK595">
        <v>8544940000.000001</v>
      </c>
      <c r="AL595">
        <f t="shared" si="105"/>
        <v>1</v>
      </c>
      <c r="AM595">
        <f t="shared" si="106"/>
        <v>0</v>
      </c>
      <c r="AN595">
        <f t="shared" si="107"/>
        <v>0</v>
      </c>
      <c r="AO595" s="9">
        <v>28</v>
      </c>
      <c r="AP595" s="5">
        <v>1.447158031342219</v>
      </c>
      <c r="AQ595">
        <v>75401000</v>
      </c>
      <c r="AS595">
        <v>25438000</v>
      </c>
      <c r="AT595">
        <v>5900000</v>
      </c>
      <c r="AU595">
        <v>81301000</v>
      </c>
      <c r="AW595">
        <v>9598.7999999999993</v>
      </c>
      <c r="AX595">
        <v>9598800000</v>
      </c>
      <c r="CG595" s="13"/>
    </row>
    <row r="596" spans="1:85" x14ac:dyDescent="0.3">
      <c r="A596">
        <v>2013</v>
      </c>
      <c r="B596" t="s">
        <v>247</v>
      </c>
      <c r="C596">
        <v>0</v>
      </c>
      <c r="D596">
        <v>4</v>
      </c>
      <c r="E596">
        <v>5</v>
      </c>
      <c r="L596">
        <v>1</v>
      </c>
      <c r="M596">
        <v>1</v>
      </c>
      <c r="N596">
        <v>0</v>
      </c>
      <c r="O596" s="11">
        <v>8</v>
      </c>
      <c r="P596" s="11">
        <v>4</v>
      </c>
      <c r="Q596" s="12">
        <v>50</v>
      </c>
      <c r="R596" s="11">
        <v>3</v>
      </c>
      <c r="S596" s="12">
        <v>37.5</v>
      </c>
      <c r="T596" s="11">
        <v>1</v>
      </c>
      <c r="U596" s="12">
        <v>12.5</v>
      </c>
      <c r="V596" s="12">
        <v>80.010000000000005</v>
      </c>
      <c r="W596" s="13">
        <v>4</v>
      </c>
      <c r="X596" s="11"/>
      <c r="Y596" s="11">
        <v>14.08</v>
      </c>
      <c r="Z596" s="11">
        <v>2.14</v>
      </c>
      <c r="AA596" s="11">
        <v>76597.899999999994</v>
      </c>
      <c r="AB596" s="13">
        <v>76597900000</v>
      </c>
      <c r="AC596" s="5">
        <v>2.1376290680956735</v>
      </c>
      <c r="AD596">
        <v>10.36</v>
      </c>
      <c r="AE596">
        <v>4.13</v>
      </c>
      <c r="AF596">
        <v>5.71</v>
      </c>
      <c r="AG596" s="5"/>
      <c r="AH596" s="7"/>
      <c r="AI596" s="8">
        <v>0.92833804309431278</v>
      </c>
      <c r="AJ596">
        <v>58856.43</v>
      </c>
      <c r="AK596">
        <v>58856430000</v>
      </c>
      <c r="AL596">
        <f t="shared" si="105"/>
        <v>0</v>
      </c>
      <c r="AM596">
        <f t="shared" si="106"/>
        <v>1</v>
      </c>
      <c r="AN596">
        <f t="shared" si="107"/>
        <v>0</v>
      </c>
      <c r="AO596" s="9">
        <v>16</v>
      </c>
      <c r="AP596" s="5">
        <v>1.2041199826559246</v>
      </c>
      <c r="AQ596">
        <v>151000000</v>
      </c>
      <c r="AR596" s="5">
        <v>100</v>
      </c>
      <c r="AT596">
        <v>410000</v>
      </c>
      <c r="AU596">
        <v>151410000</v>
      </c>
      <c r="AW596">
        <v>23876.1</v>
      </c>
      <c r="AX596">
        <v>23876100000</v>
      </c>
      <c r="CG596" s="13"/>
    </row>
    <row r="597" spans="1:85" x14ac:dyDescent="0.3">
      <c r="A597">
        <v>2013</v>
      </c>
      <c r="B597" t="s">
        <v>248</v>
      </c>
      <c r="C597">
        <v>0</v>
      </c>
      <c r="D597">
        <v>3</v>
      </c>
      <c r="E597">
        <v>5</v>
      </c>
      <c r="L597">
        <v>0</v>
      </c>
      <c r="M597">
        <v>0</v>
      </c>
      <c r="N597">
        <v>0</v>
      </c>
      <c r="O597" s="11">
        <v>10</v>
      </c>
      <c r="P597" s="11">
        <v>3</v>
      </c>
      <c r="Q597" s="12">
        <v>30</v>
      </c>
      <c r="R597" s="11">
        <v>3</v>
      </c>
      <c r="S597" s="12">
        <v>30</v>
      </c>
      <c r="T597" s="11">
        <v>4</v>
      </c>
      <c r="U597" s="12">
        <v>40</v>
      </c>
      <c r="V597" s="12">
        <v>74.87</v>
      </c>
      <c r="W597" s="13">
        <v>6</v>
      </c>
      <c r="X597" s="11"/>
      <c r="Y597" s="11">
        <v>-1.1399999999999999</v>
      </c>
      <c r="Z597" s="11">
        <v>1.97</v>
      </c>
      <c r="AA597" s="11">
        <v>47488.9</v>
      </c>
      <c r="AB597" s="13">
        <v>47488900000</v>
      </c>
      <c r="AC597" s="5">
        <v>1.9695546453333865</v>
      </c>
      <c r="AD597">
        <v>-4.88</v>
      </c>
      <c r="AE597">
        <v>-1.35</v>
      </c>
      <c r="AF597">
        <v>-1.97</v>
      </c>
      <c r="AG597" s="5"/>
      <c r="AH597" s="7">
        <v>4.751037977775064E-2</v>
      </c>
      <c r="AI597" s="8">
        <v>1.0284375381609476</v>
      </c>
      <c r="AJ597">
        <v>25117.49</v>
      </c>
      <c r="AK597">
        <v>25117490000</v>
      </c>
      <c r="AL597">
        <f t="shared" si="105"/>
        <v>1</v>
      </c>
      <c r="AM597">
        <f t="shared" si="106"/>
        <v>0</v>
      </c>
      <c r="AN597">
        <f t="shared" si="107"/>
        <v>0</v>
      </c>
      <c r="AO597" s="9">
        <v>21</v>
      </c>
      <c r="AP597" s="5">
        <v>1.3222192947339191</v>
      </c>
      <c r="AQ597">
        <v>96500000</v>
      </c>
      <c r="AU597">
        <v>96500000</v>
      </c>
      <c r="AV597">
        <v>0</v>
      </c>
      <c r="AW597">
        <v>54502.8</v>
      </c>
      <c r="AX597">
        <v>54502800000</v>
      </c>
      <c r="CG597" s="13"/>
    </row>
    <row r="598" spans="1:85" x14ac:dyDescent="0.3">
      <c r="A598">
        <v>2013</v>
      </c>
      <c r="B598" t="s">
        <v>249</v>
      </c>
      <c r="C598">
        <v>0</v>
      </c>
      <c r="D598">
        <v>4</v>
      </c>
      <c r="E598">
        <v>4</v>
      </c>
      <c r="L598">
        <v>1</v>
      </c>
      <c r="M598">
        <v>1</v>
      </c>
      <c r="N598">
        <v>0</v>
      </c>
      <c r="O598" s="11">
        <v>8</v>
      </c>
      <c r="P598" s="11">
        <v>2</v>
      </c>
      <c r="Q598" s="12">
        <v>25</v>
      </c>
      <c r="R598" s="11">
        <v>2</v>
      </c>
      <c r="S598" s="12">
        <v>25</v>
      </c>
      <c r="T598" s="11">
        <v>4</v>
      </c>
      <c r="U598" s="12">
        <v>50</v>
      </c>
      <c r="V598" s="12">
        <v>70.64</v>
      </c>
      <c r="W598" s="13">
        <v>5</v>
      </c>
      <c r="X598" s="11"/>
      <c r="Y598" s="11">
        <v>10.69</v>
      </c>
      <c r="Z598" s="11">
        <v>10.29</v>
      </c>
      <c r="AA598" s="11"/>
      <c r="AB598" s="13"/>
      <c r="AC598" s="5">
        <v>10.28739104070193</v>
      </c>
      <c r="AD598">
        <v>25.74</v>
      </c>
      <c r="AE598">
        <v>14.12</v>
      </c>
      <c r="AF598">
        <v>25.59</v>
      </c>
      <c r="AG598" s="5"/>
      <c r="AH598" s="7"/>
      <c r="AI598" s="8"/>
      <c r="AO598" s="9">
        <v>49</v>
      </c>
      <c r="AP598" s="5">
        <v>1.6901960800285134</v>
      </c>
      <c r="AQ598">
        <v>72957170</v>
      </c>
      <c r="AT598">
        <v>2500000</v>
      </c>
      <c r="AU598">
        <v>75457170</v>
      </c>
      <c r="AV598">
        <v>68.73</v>
      </c>
      <c r="CG598" s="13"/>
    </row>
    <row r="599" spans="1:85" x14ac:dyDescent="0.3">
      <c r="A599">
        <v>2013</v>
      </c>
      <c r="B599" t="s">
        <v>250</v>
      </c>
      <c r="C599">
        <v>1</v>
      </c>
      <c r="M599">
        <v>0</v>
      </c>
      <c r="N599">
        <v>0</v>
      </c>
      <c r="O599" s="11"/>
      <c r="P599" s="11"/>
      <c r="Q599" s="12"/>
      <c r="R599" s="11"/>
      <c r="S599" s="12"/>
      <c r="T599" s="11">
        <v>0</v>
      </c>
      <c r="U599" s="12"/>
      <c r="V599" s="12" t="s">
        <v>366</v>
      </c>
      <c r="W599" s="13"/>
      <c r="X599" s="11"/>
      <c r="Y599" s="11"/>
      <c r="Z599" s="11"/>
      <c r="AA599" s="11"/>
      <c r="AB599" s="13"/>
      <c r="AG599" s="5"/>
      <c r="AH599" s="7"/>
      <c r="AI599" s="8"/>
      <c r="AO599" s="9">
        <v>6</v>
      </c>
      <c r="AP599" s="5">
        <v>0.77815125038364352</v>
      </c>
      <c r="CG599" s="13"/>
    </row>
    <row r="600" spans="1:85" x14ac:dyDescent="0.3">
      <c r="A600">
        <v>2013</v>
      </c>
      <c r="B600" t="s">
        <v>251</v>
      </c>
      <c r="C600">
        <v>0</v>
      </c>
      <c r="D600">
        <v>3</v>
      </c>
      <c r="E600">
        <v>4</v>
      </c>
      <c r="F600">
        <v>3.2</v>
      </c>
      <c r="G600">
        <v>3200000</v>
      </c>
      <c r="H600">
        <v>2.2999999999999998</v>
      </c>
      <c r="I600">
        <v>2300000</v>
      </c>
      <c r="J600">
        <v>0.90000000000000036</v>
      </c>
      <c r="K600">
        <v>900000.00000000035</v>
      </c>
      <c r="L600">
        <v>1</v>
      </c>
      <c r="M600">
        <v>0</v>
      </c>
      <c r="N600">
        <v>0</v>
      </c>
      <c r="O600" s="11">
        <v>8</v>
      </c>
      <c r="P600" s="11">
        <v>4</v>
      </c>
      <c r="Q600" s="12">
        <v>50</v>
      </c>
      <c r="R600" s="11">
        <v>3</v>
      </c>
      <c r="S600" s="12">
        <v>37.5</v>
      </c>
      <c r="T600" s="11">
        <v>1</v>
      </c>
      <c r="U600" s="12">
        <v>12.5</v>
      </c>
      <c r="V600" s="12">
        <v>40.520000000000003</v>
      </c>
      <c r="W600" s="13">
        <v>4</v>
      </c>
      <c r="X600" s="11">
        <v>43.99</v>
      </c>
      <c r="Y600" s="11">
        <v>3.22</v>
      </c>
      <c r="Z600" s="11">
        <v>2.4</v>
      </c>
      <c r="AA600" s="11"/>
      <c r="AB600" s="13"/>
      <c r="AC600" s="5">
        <v>2.3949115929311988</v>
      </c>
      <c r="AD600">
        <v>11.75</v>
      </c>
      <c r="AE600">
        <v>4.6900000000000004</v>
      </c>
      <c r="AF600">
        <v>5.79</v>
      </c>
      <c r="AG600" s="5">
        <v>83.535674676524962</v>
      </c>
      <c r="AH600" s="7"/>
      <c r="AI600" s="8"/>
      <c r="AO600" s="9">
        <v>39</v>
      </c>
      <c r="AP600" s="5">
        <v>1.5910646070264991</v>
      </c>
      <c r="AQ600">
        <v>41952400</v>
      </c>
      <c r="AR600" s="5">
        <v>1.6</v>
      </c>
      <c r="AT600">
        <v>515000</v>
      </c>
      <c r="AU600">
        <v>42467400</v>
      </c>
      <c r="CG600" s="13"/>
    </row>
    <row r="601" spans="1:85" x14ac:dyDescent="0.3">
      <c r="A601">
        <v>2013</v>
      </c>
      <c r="B601" t="s">
        <v>252</v>
      </c>
      <c r="C601">
        <v>1</v>
      </c>
      <c r="D601">
        <v>7</v>
      </c>
      <c r="E601">
        <v>6</v>
      </c>
      <c r="M601">
        <v>0</v>
      </c>
      <c r="N601">
        <v>0</v>
      </c>
      <c r="O601" s="11">
        <v>10</v>
      </c>
      <c r="P601" s="11">
        <v>6</v>
      </c>
      <c r="Q601" s="12">
        <v>60</v>
      </c>
      <c r="R601" s="11">
        <v>1</v>
      </c>
      <c r="S601" s="12">
        <v>10</v>
      </c>
      <c r="T601" s="11">
        <v>3</v>
      </c>
      <c r="U601" s="12">
        <v>30</v>
      </c>
      <c r="V601" s="12">
        <v>44.01</v>
      </c>
      <c r="W601" s="13">
        <v>6</v>
      </c>
      <c r="X601" s="11">
        <v>16.829999999999998</v>
      </c>
      <c r="Y601" s="11">
        <v>7.63</v>
      </c>
      <c r="Z601" s="11">
        <v>4.5999999999999996</v>
      </c>
      <c r="AA601" s="11">
        <v>107592.5</v>
      </c>
      <c r="AB601" s="13">
        <v>107592500000</v>
      </c>
      <c r="AC601" s="5">
        <v>4.6027132495978771</v>
      </c>
      <c r="AD601">
        <v>18.34</v>
      </c>
      <c r="AE601">
        <v>4.88</v>
      </c>
      <c r="AF601">
        <v>5.59</v>
      </c>
      <c r="AG601" s="5">
        <v>51.867179140005661</v>
      </c>
      <c r="AH601" s="7"/>
      <c r="AI601" s="8">
        <v>4.1342220113169837E-3</v>
      </c>
      <c r="AJ601">
        <v>13531.38</v>
      </c>
      <c r="AK601">
        <v>13531380000</v>
      </c>
      <c r="AL601">
        <f>IF(AJ601&lt;29957,1,0)</f>
        <v>1</v>
      </c>
      <c r="AM601">
        <f>IF(AND(AJ601&gt;29957,AJ601&lt;96525),1,0)</f>
        <v>0</v>
      </c>
      <c r="AN601">
        <f>IF(AJ601&gt;96525,1,0)</f>
        <v>0</v>
      </c>
      <c r="AO601" s="9">
        <v>18</v>
      </c>
      <c r="AP601" s="5">
        <v>1.2552725051033058</v>
      </c>
      <c r="AV601">
        <v>7.13</v>
      </c>
      <c r="AW601">
        <v>118708.7</v>
      </c>
      <c r="AX601">
        <v>118708700000</v>
      </c>
      <c r="CG601" s="13"/>
    </row>
    <row r="602" spans="1:85" x14ac:dyDescent="0.3">
      <c r="A602">
        <v>2013</v>
      </c>
      <c r="B602" t="s">
        <v>253</v>
      </c>
      <c r="C602">
        <v>0</v>
      </c>
      <c r="D602">
        <v>3</v>
      </c>
      <c r="E602">
        <v>4</v>
      </c>
      <c r="L602">
        <v>0</v>
      </c>
      <c r="M602">
        <v>0</v>
      </c>
      <c r="N602">
        <v>0</v>
      </c>
      <c r="O602" s="11">
        <v>5</v>
      </c>
      <c r="P602" s="11">
        <v>3</v>
      </c>
      <c r="Q602" s="12">
        <v>60</v>
      </c>
      <c r="R602" s="11">
        <v>2</v>
      </c>
      <c r="S602" s="12">
        <v>40</v>
      </c>
      <c r="T602" s="11">
        <v>0</v>
      </c>
      <c r="U602" s="12">
        <v>0</v>
      </c>
      <c r="V602" s="12">
        <v>52.49</v>
      </c>
      <c r="W602" s="13">
        <v>8</v>
      </c>
      <c r="X602" s="11"/>
      <c r="Y602" s="11">
        <v>1.43</v>
      </c>
      <c r="Z602" s="11">
        <v>1.55</v>
      </c>
      <c r="AA602" s="11">
        <v>138404.79999999999</v>
      </c>
      <c r="AB602" s="13">
        <v>138404800000</v>
      </c>
      <c r="AC602" s="5">
        <v>1.5466852231969743</v>
      </c>
      <c r="AG602" s="5">
        <v>5469.2317548644542</v>
      </c>
      <c r="AH602" s="7"/>
      <c r="AI602" s="8"/>
      <c r="AO602" s="9">
        <v>65</v>
      </c>
      <c r="AP602" s="5">
        <v>1.8129133566428552</v>
      </c>
      <c r="AQ602">
        <v>479952</v>
      </c>
      <c r="AU602">
        <v>479952</v>
      </c>
      <c r="CG602" s="13"/>
    </row>
    <row r="603" spans="1:85" x14ac:dyDescent="0.3">
      <c r="A603">
        <v>2013</v>
      </c>
      <c r="B603" t="s">
        <v>254</v>
      </c>
      <c r="C603">
        <v>0</v>
      </c>
      <c r="D603">
        <v>7</v>
      </c>
      <c r="E603">
        <v>8</v>
      </c>
      <c r="L603">
        <v>1</v>
      </c>
      <c r="M603">
        <v>1</v>
      </c>
      <c r="N603">
        <v>1</v>
      </c>
      <c r="O603" s="11">
        <v>14</v>
      </c>
      <c r="P603" s="11">
        <v>7</v>
      </c>
      <c r="Q603" s="12">
        <v>50</v>
      </c>
      <c r="R603" s="11">
        <v>1</v>
      </c>
      <c r="S603" s="12">
        <v>7.14</v>
      </c>
      <c r="T603" s="11">
        <v>6</v>
      </c>
      <c r="U603" s="12">
        <v>42.86</v>
      </c>
      <c r="V603" s="12">
        <v>50.09</v>
      </c>
      <c r="W603" s="13">
        <v>7</v>
      </c>
      <c r="X603" s="11"/>
      <c r="Y603" s="11">
        <v>6.99</v>
      </c>
      <c r="Z603" s="11">
        <v>3.4</v>
      </c>
      <c r="AA603" s="11">
        <v>12210.6</v>
      </c>
      <c r="AB603" s="13">
        <v>12210600000</v>
      </c>
      <c r="AC603" s="5">
        <v>3.4031259358114951</v>
      </c>
      <c r="AD603">
        <v>18.46</v>
      </c>
      <c r="AE603">
        <v>9.16</v>
      </c>
      <c r="AF603">
        <v>14.86</v>
      </c>
      <c r="AG603" s="5">
        <v>-76.323317826666084</v>
      </c>
      <c r="AH603" s="7">
        <v>0.88670649112971311</v>
      </c>
      <c r="AI603" s="8"/>
      <c r="AJ603">
        <v>29043.93</v>
      </c>
      <c r="AK603">
        <v>29043930000</v>
      </c>
      <c r="AL603">
        <f>IF(AJ603&lt;29957,1,0)</f>
        <v>1</v>
      </c>
      <c r="AM603">
        <f>IF(AND(AJ603&gt;29957,AJ603&lt;96525),1,0)</f>
        <v>0</v>
      </c>
      <c r="AN603">
        <f>IF(AJ603&gt;96525,1,0)</f>
        <v>0</v>
      </c>
      <c r="AO603" s="9">
        <v>56</v>
      </c>
      <c r="AP603" s="5">
        <v>1.7481880270062005</v>
      </c>
      <c r="AQ603">
        <v>24173392</v>
      </c>
      <c r="AS603">
        <v>24173392</v>
      </c>
      <c r="AT603">
        <v>16075000</v>
      </c>
      <c r="AU603">
        <v>40248392</v>
      </c>
      <c r="AW603">
        <v>18492.8</v>
      </c>
      <c r="AX603">
        <v>18492800000</v>
      </c>
      <c r="CG603" s="13"/>
    </row>
    <row r="604" spans="1:85" x14ac:dyDescent="0.3">
      <c r="A604">
        <v>2013</v>
      </c>
      <c r="B604" t="s">
        <v>255</v>
      </c>
      <c r="C604">
        <v>0</v>
      </c>
      <c r="D604">
        <v>3</v>
      </c>
      <c r="E604">
        <v>4</v>
      </c>
      <c r="F604">
        <v>1.7</v>
      </c>
      <c r="G604">
        <v>1700000</v>
      </c>
      <c r="H604">
        <v>1.2</v>
      </c>
      <c r="I604">
        <v>1200000</v>
      </c>
      <c r="J604">
        <v>0.5</v>
      </c>
      <c r="K604">
        <v>500000</v>
      </c>
      <c r="L604">
        <v>0</v>
      </c>
      <c r="M604">
        <v>0</v>
      </c>
      <c r="N604">
        <v>0</v>
      </c>
      <c r="O604" s="11">
        <v>8</v>
      </c>
      <c r="P604" s="11">
        <v>3</v>
      </c>
      <c r="Q604" s="12">
        <v>37.5</v>
      </c>
      <c r="R604" s="11">
        <v>1</v>
      </c>
      <c r="S604" s="12">
        <v>12.5</v>
      </c>
      <c r="T604" s="11">
        <v>4</v>
      </c>
      <c r="U604" s="12">
        <v>50</v>
      </c>
      <c r="V604" s="12">
        <v>42.32</v>
      </c>
      <c r="W604" s="13">
        <v>5</v>
      </c>
      <c r="X604" s="11">
        <v>3.6</v>
      </c>
      <c r="Y604" s="11">
        <v>9.15</v>
      </c>
      <c r="Z604" s="11">
        <v>2.5299999999999998</v>
      </c>
      <c r="AA604" s="11"/>
      <c r="AB604" s="13"/>
      <c r="AC604" s="5">
        <v>2.5291246580743034</v>
      </c>
      <c r="AD604">
        <v>18.5</v>
      </c>
      <c r="AE604">
        <v>6.51</v>
      </c>
      <c r="AF604">
        <v>8.35</v>
      </c>
      <c r="AG604" s="5">
        <v>19.345622637572539</v>
      </c>
      <c r="AH604" s="7"/>
      <c r="AI604" s="8"/>
      <c r="AO604" s="9">
        <v>16</v>
      </c>
      <c r="AP604" s="5">
        <v>1.2041199826559246</v>
      </c>
      <c r="AQ604">
        <v>309600000</v>
      </c>
      <c r="AU604">
        <v>309600000</v>
      </c>
      <c r="CG604" s="13"/>
    </row>
    <row r="605" spans="1:85" x14ac:dyDescent="0.3">
      <c r="A605">
        <v>2013</v>
      </c>
      <c r="B605" t="s">
        <v>256</v>
      </c>
      <c r="C605">
        <v>0</v>
      </c>
      <c r="D605">
        <v>3</v>
      </c>
      <c r="E605">
        <v>4</v>
      </c>
      <c r="F605">
        <v>2.2000000000000002</v>
      </c>
      <c r="G605">
        <v>2200000</v>
      </c>
      <c r="H605">
        <v>2.2000000000000002</v>
      </c>
      <c r="I605">
        <v>2200000</v>
      </c>
      <c r="J605">
        <v>0</v>
      </c>
      <c r="L605">
        <v>0</v>
      </c>
      <c r="M605">
        <v>0</v>
      </c>
      <c r="N605">
        <v>0</v>
      </c>
      <c r="O605" s="11">
        <v>10</v>
      </c>
      <c r="P605" s="11">
        <v>3</v>
      </c>
      <c r="Q605" s="12">
        <v>30</v>
      </c>
      <c r="R605" s="11">
        <v>3</v>
      </c>
      <c r="S605" s="12">
        <v>30</v>
      </c>
      <c r="T605" s="11">
        <v>4</v>
      </c>
      <c r="U605" s="12">
        <v>40</v>
      </c>
      <c r="V605" s="12">
        <v>52.43</v>
      </c>
      <c r="W605" s="13">
        <v>6</v>
      </c>
      <c r="X605" s="11">
        <v>25.22</v>
      </c>
      <c r="Y605" s="11">
        <v>1.1599999999999999</v>
      </c>
      <c r="Z605" s="11">
        <v>0.62</v>
      </c>
      <c r="AA605" s="11">
        <v>6342.8</v>
      </c>
      <c r="AB605" s="13">
        <v>6342800000</v>
      </c>
      <c r="AC605" s="5">
        <v>0.61614560546994501</v>
      </c>
      <c r="AG605" s="5">
        <v>-97.764365516961476</v>
      </c>
      <c r="AH605" s="7">
        <v>0.76071922544951598</v>
      </c>
      <c r="AI605" s="8">
        <v>3.0255878284923928E-2</v>
      </c>
      <c r="AJ605">
        <v>1968.21</v>
      </c>
      <c r="AK605">
        <v>1968210000</v>
      </c>
      <c r="AL605">
        <f>IF(AJ605&lt;29957,1,0)</f>
        <v>1</v>
      </c>
      <c r="AM605">
        <f>IF(AND(AJ605&gt;29957,AJ605&lt;96525),1,0)</f>
        <v>0</v>
      </c>
      <c r="AN605">
        <f>IF(AJ605&gt;96525,1,0)</f>
        <v>0</v>
      </c>
      <c r="AO605" s="9">
        <v>32</v>
      </c>
      <c r="AP605" s="5">
        <v>1.5051499783199058</v>
      </c>
      <c r="AQ605">
        <v>33828000</v>
      </c>
      <c r="AT605">
        <v>420000</v>
      </c>
      <c r="AU605">
        <v>34248000</v>
      </c>
      <c r="AW605">
        <v>5979.9</v>
      </c>
      <c r="AX605">
        <v>5979900000</v>
      </c>
      <c r="CG605" s="13"/>
    </row>
    <row r="606" spans="1:85" x14ac:dyDescent="0.3">
      <c r="A606">
        <v>2013</v>
      </c>
      <c r="B606" t="s">
        <v>257</v>
      </c>
      <c r="C606">
        <v>0</v>
      </c>
      <c r="D606">
        <v>4</v>
      </c>
      <c r="E606">
        <v>4</v>
      </c>
      <c r="L606">
        <v>1</v>
      </c>
      <c r="M606">
        <v>0</v>
      </c>
      <c r="N606">
        <v>0</v>
      </c>
      <c r="O606" s="11">
        <v>11</v>
      </c>
      <c r="P606" s="11">
        <v>7</v>
      </c>
      <c r="Q606" s="12">
        <v>63.64</v>
      </c>
      <c r="R606" s="11">
        <v>2</v>
      </c>
      <c r="S606" s="12">
        <v>18.18</v>
      </c>
      <c r="T606" s="11">
        <v>2</v>
      </c>
      <c r="U606" s="12">
        <v>18.18</v>
      </c>
      <c r="V606" s="12">
        <v>39.93</v>
      </c>
      <c r="W606" s="13">
        <v>5</v>
      </c>
      <c r="X606" s="11">
        <v>1.33</v>
      </c>
      <c r="Y606" s="11">
        <v>-0.35</v>
      </c>
      <c r="Z606" s="11">
        <v>1.64</v>
      </c>
      <c r="AA606" s="11">
        <v>42871.9</v>
      </c>
      <c r="AB606" s="13">
        <v>42871900000</v>
      </c>
      <c r="AC606" s="5">
        <v>1.6406476897604567</v>
      </c>
      <c r="AD606">
        <v>-1.07</v>
      </c>
      <c r="AE606">
        <v>-0.35</v>
      </c>
      <c r="AF606">
        <v>-0.47</v>
      </c>
      <c r="AG606" s="5">
        <v>13788.266666666666</v>
      </c>
      <c r="AH606" s="7"/>
      <c r="AI606" s="8">
        <v>2.2613813098826827</v>
      </c>
      <c r="AJ606">
        <v>28167.67</v>
      </c>
      <c r="AK606">
        <v>28167670000</v>
      </c>
      <c r="AL606">
        <f>IF(AJ606&lt;29957,1,0)</f>
        <v>1</v>
      </c>
      <c r="AM606">
        <f>IF(AND(AJ606&gt;29957,AJ606&lt;96525),1,0)</f>
        <v>0</v>
      </c>
      <c r="AN606">
        <f>IF(AJ606&gt;96525,1,0)</f>
        <v>0</v>
      </c>
      <c r="AO606" s="9">
        <v>88</v>
      </c>
      <c r="AP606" s="5">
        <v>1.9444826721501687</v>
      </c>
      <c r="AQ606">
        <v>76394745</v>
      </c>
      <c r="AT606">
        <v>1400000</v>
      </c>
      <c r="AU606">
        <v>77794745</v>
      </c>
      <c r="AW606">
        <v>46084.6</v>
      </c>
      <c r="AX606">
        <v>46084600000</v>
      </c>
      <c r="CG606" s="13"/>
    </row>
    <row r="607" spans="1:85" x14ac:dyDescent="0.3">
      <c r="A607">
        <v>2013</v>
      </c>
      <c r="B607" t="s">
        <v>258</v>
      </c>
      <c r="C607">
        <v>1</v>
      </c>
      <c r="D607">
        <v>3</v>
      </c>
      <c r="E607">
        <v>4</v>
      </c>
      <c r="F607">
        <v>64.099999999999994</v>
      </c>
      <c r="G607">
        <v>64099999.999999993</v>
      </c>
      <c r="H607">
        <v>64.099999999999994</v>
      </c>
      <c r="I607">
        <v>64099999.999999993</v>
      </c>
      <c r="J607">
        <v>0</v>
      </c>
      <c r="L607">
        <v>0</v>
      </c>
      <c r="M607">
        <v>1</v>
      </c>
      <c r="N607">
        <v>0</v>
      </c>
      <c r="O607" s="11">
        <v>12</v>
      </c>
      <c r="P607" s="11">
        <v>5</v>
      </c>
      <c r="Q607" s="12">
        <v>41.67</v>
      </c>
      <c r="R607" s="11">
        <v>3</v>
      </c>
      <c r="S607" s="12">
        <v>25</v>
      </c>
      <c r="T607" s="11">
        <v>4</v>
      </c>
      <c r="U607" s="12">
        <v>33.33</v>
      </c>
      <c r="V607" s="12">
        <v>21.06</v>
      </c>
      <c r="W607" s="13">
        <v>5</v>
      </c>
      <c r="X607" s="11"/>
      <c r="Y607" s="11">
        <v>1.37</v>
      </c>
      <c r="Z607" s="11">
        <v>3.11</v>
      </c>
      <c r="AA607" s="11">
        <v>66154</v>
      </c>
      <c r="AB607" s="13">
        <v>66154000000</v>
      </c>
      <c r="AC607" s="5">
        <v>3.111538180847643</v>
      </c>
      <c r="AD607">
        <v>20.66</v>
      </c>
      <c r="AE607">
        <v>5.44</v>
      </c>
      <c r="AF607">
        <v>8.94</v>
      </c>
      <c r="AG607" s="5">
        <v>5.5061672615551389</v>
      </c>
      <c r="AH607" s="7"/>
      <c r="AI607" s="8"/>
      <c r="AJ607">
        <v>34579.75</v>
      </c>
      <c r="AK607">
        <v>34579750000</v>
      </c>
      <c r="AL607">
        <f>IF(AJ607&lt;29957,1,0)</f>
        <v>0</v>
      </c>
      <c r="AM607">
        <f>IF(AND(AJ607&gt;29957,AJ607&lt;96525),1,0)</f>
        <v>1</v>
      </c>
      <c r="AN607">
        <f>IF(AJ607&gt;96525,1,0)</f>
        <v>0</v>
      </c>
      <c r="AO607" s="9">
        <v>52</v>
      </c>
      <c r="AP607" s="5">
        <v>1.716003343634799</v>
      </c>
      <c r="AQ607">
        <v>4000000</v>
      </c>
      <c r="AT607">
        <v>5810000</v>
      </c>
      <c r="AU607">
        <v>9810000</v>
      </c>
      <c r="AV607">
        <v>21.05</v>
      </c>
      <c r="AW607">
        <v>271469.40000000002</v>
      </c>
      <c r="AX607">
        <v>271469400000.00003</v>
      </c>
      <c r="CG607" s="13"/>
    </row>
    <row r="608" spans="1:85" x14ac:dyDescent="0.3">
      <c r="A608">
        <v>2013</v>
      </c>
      <c r="B608" t="s">
        <v>259</v>
      </c>
      <c r="C608">
        <v>0</v>
      </c>
      <c r="D608">
        <v>4</v>
      </c>
      <c r="E608">
        <v>4</v>
      </c>
      <c r="F608">
        <v>1</v>
      </c>
      <c r="G608">
        <v>1000000</v>
      </c>
      <c r="H608">
        <v>0.6</v>
      </c>
      <c r="I608">
        <v>600000</v>
      </c>
      <c r="J608">
        <v>0.4</v>
      </c>
      <c r="K608">
        <v>400000</v>
      </c>
      <c r="L608">
        <v>1</v>
      </c>
      <c r="M608">
        <v>0</v>
      </c>
      <c r="N608">
        <v>0</v>
      </c>
      <c r="O608" s="11">
        <v>7</v>
      </c>
      <c r="P608" s="11">
        <v>3</v>
      </c>
      <c r="Q608" s="12">
        <v>42.86</v>
      </c>
      <c r="R608" s="11">
        <v>3</v>
      </c>
      <c r="S608" s="12">
        <v>42.86</v>
      </c>
      <c r="T608" s="11">
        <v>1</v>
      </c>
      <c r="U608" s="12">
        <v>14.29</v>
      </c>
      <c r="V608" s="12">
        <v>75</v>
      </c>
      <c r="W608" s="13">
        <v>5</v>
      </c>
      <c r="X608" s="11"/>
      <c r="Y608" s="11">
        <v>4.41</v>
      </c>
      <c r="Z608" s="11"/>
      <c r="AA608" s="11"/>
      <c r="AB608" s="13"/>
      <c r="AD608">
        <v>23.25</v>
      </c>
      <c r="AE608">
        <v>8.33</v>
      </c>
      <c r="AF608">
        <v>11.39</v>
      </c>
      <c r="AG608" s="5">
        <v>30893.292682926829</v>
      </c>
      <c r="AH608" s="7"/>
      <c r="AI608" s="8"/>
      <c r="AO608" s="9">
        <v>29</v>
      </c>
      <c r="AP608" s="5">
        <v>1.4623979978989561</v>
      </c>
      <c r="AQ608">
        <v>75633935</v>
      </c>
      <c r="AT608">
        <v>348500</v>
      </c>
      <c r="AU608">
        <v>75982435</v>
      </c>
      <c r="CG608" s="13"/>
    </row>
    <row r="609" spans="1:85" x14ac:dyDescent="0.3">
      <c r="A609">
        <v>2013</v>
      </c>
      <c r="B609" t="s">
        <v>260</v>
      </c>
      <c r="C609">
        <v>1</v>
      </c>
      <c r="D609">
        <v>4</v>
      </c>
      <c r="E609">
        <v>4</v>
      </c>
      <c r="L609">
        <v>1</v>
      </c>
      <c r="M609">
        <v>0</v>
      </c>
      <c r="N609">
        <v>0</v>
      </c>
      <c r="O609" s="11">
        <v>6</v>
      </c>
      <c r="P609" s="11">
        <v>4</v>
      </c>
      <c r="Q609" s="12">
        <v>66.67</v>
      </c>
      <c r="R609" s="11">
        <v>0</v>
      </c>
      <c r="S609" s="12">
        <v>0</v>
      </c>
      <c r="T609" s="11">
        <v>2</v>
      </c>
      <c r="U609" s="12">
        <v>33.33</v>
      </c>
      <c r="V609" s="12">
        <v>67.86</v>
      </c>
      <c r="W609" s="13">
        <v>4</v>
      </c>
      <c r="X609" s="11"/>
      <c r="Y609" s="11">
        <v>3.11</v>
      </c>
      <c r="Z609" s="11">
        <v>0.25</v>
      </c>
      <c r="AA609" s="11">
        <v>923280</v>
      </c>
      <c r="AB609" s="13">
        <v>923280000000</v>
      </c>
      <c r="AC609" s="5">
        <v>0.25497972005885144</v>
      </c>
      <c r="AD609">
        <v>2.17</v>
      </c>
      <c r="AE609">
        <v>0.83</v>
      </c>
      <c r="AF609">
        <v>1.02</v>
      </c>
      <c r="AG609" s="5">
        <v>-0.59857476579386837</v>
      </c>
      <c r="AH609" s="7"/>
      <c r="AI609" s="8">
        <v>0.38582209785465954</v>
      </c>
      <c r="AJ609">
        <v>152531.59</v>
      </c>
      <c r="AK609">
        <v>152531590000</v>
      </c>
      <c r="AL609">
        <f>IF(AJ609&lt;29957,1,0)</f>
        <v>0</v>
      </c>
      <c r="AM609">
        <f>IF(AND(AJ609&gt;29957,AJ609&lt;96525),1,0)</f>
        <v>0</v>
      </c>
      <c r="AN609">
        <f>IF(AJ609&gt;96525,1,0)</f>
        <v>1</v>
      </c>
      <c r="AO609" s="9">
        <v>9</v>
      </c>
      <c r="AP609" s="5">
        <v>0.95424250943932487</v>
      </c>
      <c r="AT609">
        <v>1340000</v>
      </c>
      <c r="AU609">
        <v>1340000</v>
      </c>
      <c r="AW609">
        <v>242620</v>
      </c>
      <c r="AX609">
        <v>242620000000</v>
      </c>
      <c r="CG609" s="13"/>
    </row>
    <row r="610" spans="1:85" x14ac:dyDescent="0.3">
      <c r="A610">
        <v>2013</v>
      </c>
      <c r="B610" t="s">
        <v>261</v>
      </c>
      <c r="C610">
        <v>0</v>
      </c>
      <c r="D610">
        <v>3</v>
      </c>
      <c r="E610">
        <v>5</v>
      </c>
      <c r="F610">
        <v>240</v>
      </c>
      <c r="G610">
        <v>240000000</v>
      </c>
      <c r="H610">
        <v>240</v>
      </c>
      <c r="I610">
        <v>240000000</v>
      </c>
      <c r="J610">
        <v>0</v>
      </c>
      <c r="L610">
        <v>1</v>
      </c>
      <c r="M610">
        <v>1</v>
      </c>
      <c r="N610">
        <v>0</v>
      </c>
      <c r="O610" s="11">
        <v>14</v>
      </c>
      <c r="P610" s="11">
        <v>8</v>
      </c>
      <c r="Q610" s="12">
        <v>57.14</v>
      </c>
      <c r="R610" s="11">
        <v>5</v>
      </c>
      <c r="S610" s="12">
        <v>35.71</v>
      </c>
      <c r="T610" s="11">
        <v>1</v>
      </c>
      <c r="U610" s="12">
        <v>7.14</v>
      </c>
      <c r="V610" s="12">
        <v>45.34</v>
      </c>
      <c r="W610" s="13">
        <v>6</v>
      </c>
      <c r="X610" s="11"/>
      <c r="Y610" s="11">
        <v>5.03</v>
      </c>
      <c r="Z610" s="11">
        <v>1.42</v>
      </c>
      <c r="AA610" s="11">
        <v>3654510</v>
      </c>
      <c r="AB610" s="13">
        <v>3654510000000</v>
      </c>
      <c r="AC610" s="5">
        <v>1.423205112850312</v>
      </c>
      <c r="AD610">
        <v>12.03</v>
      </c>
      <c r="AE610">
        <v>6.07</v>
      </c>
      <c r="AF610">
        <v>7.65</v>
      </c>
      <c r="AG610" s="5"/>
      <c r="AH610" s="7">
        <v>9.3047855981507957E-2</v>
      </c>
      <c r="AI610" s="8"/>
      <c r="AJ610">
        <v>2710484.23</v>
      </c>
      <c r="AK610">
        <v>2710484230000</v>
      </c>
      <c r="AL610">
        <f>IF(AJ610&lt;29957,1,0)</f>
        <v>0</v>
      </c>
      <c r="AM610">
        <f>IF(AND(AJ610&gt;29957,AJ610&lt;96525),1,0)</f>
        <v>0</v>
      </c>
      <c r="AN610">
        <f>IF(AJ610&gt;96525,1,0)</f>
        <v>1</v>
      </c>
      <c r="AO610" s="9">
        <v>40</v>
      </c>
      <c r="AP610" s="5">
        <v>1.6020599913279623</v>
      </c>
      <c r="AQ610">
        <v>445600000</v>
      </c>
      <c r="AT610">
        <v>1380000</v>
      </c>
      <c r="AU610">
        <v>446980000</v>
      </c>
      <c r="AW610">
        <v>4463390</v>
      </c>
      <c r="AX610">
        <v>4463390000000</v>
      </c>
      <c r="CG610" s="13"/>
    </row>
    <row r="611" spans="1:85" x14ac:dyDescent="0.3">
      <c r="A611">
        <v>2013</v>
      </c>
      <c r="B611" t="s">
        <v>262</v>
      </c>
      <c r="C611">
        <v>0</v>
      </c>
      <c r="D611">
        <v>4</v>
      </c>
      <c r="E611">
        <v>4</v>
      </c>
      <c r="L611">
        <v>1</v>
      </c>
      <c r="M611">
        <v>0</v>
      </c>
      <c r="N611">
        <v>0</v>
      </c>
      <c r="O611" s="11">
        <v>12</v>
      </c>
      <c r="P611" s="11">
        <v>8</v>
      </c>
      <c r="Q611" s="12">
        <v>66.67</v>
      </c>
      <c r="R611" s="11">
        <v>1</v>
      </c>
      <c r="S611" s="12">
        <v>8.33</v>
      </c>
      <c r="T611" s="11">
        <v>3</v>
      </c>
      <c r="U611" s="12">
        <v>25</v>
      </c>
      <c r="V611" s="12">
        <v>48.53</v>
      </c>
      <c r="W611" s="13">
        <v>5</v>
      </c>
      <c r="X611" s="11"/>
      <c r="Y611" s="11">
        <v>6.13</v>
      </c>
      <c r="Z611" s="11">
        <v>0.44</v>
      </c>
      <c r="AA611" s="11">
        <v>675409.8</v>
      </c>
      <c r="AB611" s="13">
        <v>675409800000</v>
      </c>
      <c r="AC611" s="5">
        <v>0.43653465517318329</v>
      </c>
      <c r="AD611">
        <v>5.86</v>
      </c>
      <c r="AE611">
        <v>2.25</v>
      </c>
      <c r="AF611">
        <v>3.18</v>
      </c>
      <c r="AG611" s="5">
        <v>1018.2744736803007</v>
      </c>
      <c r="AH611" s="7">
        <v>8.7465583953453246E-2</v>
      </c>
      <c r="AI611" s="8"/>
      <c r="AJ611">
        <v>136899.44</v>
      </c>
      <c r="AK611">
        <v>136899440000</v>
      </c>
      <c r="AL611">
        <f>IF(AJ611&lt;29957,1,0)</f>
        <v>0</v>
      </c>
      <c r="AM611">
        <f>IF(AND(AJ611&gt;29957,AJ611&lt;96525),1,0)</f>
        <v>0</v>
      </c>
      <c r="AN611">
        <f>IF(AJ611&gt;96525,1,0)</f>
        <v>1</v>
      </c>
      <c r="AO611" s="9">
        <v>84</v>
      </c>
      <c r="AP611" s="5">
        <v>1.9242792860618814</v>
      </c>
      <c r="AQ611">
        <v>988000</v>
      </c>
      <c r="AR611" s="5">
        <v>0</v>
      </c>
      <c r="AT611">
        <v>60840000</v>
      </c>
      <c r="AU611">
        <v>61828000</v>
      </c>
      <c r="AW611">
        <v>225803.1</v>
      </c>
      <c r="AX611">
        <v>225803100000</v>
      </c>
      <c r="CG611" s="13"/>
    </row>
    <row r="612" spans="1:85" x14ac:dyDescent="0.3">
      <c r="A612">
        <v>2013</v>
      </c>
      <c r="B612" t="s">
        <v>263</v>
      </c>
      <c r="C612">
        <v>0</v>
      </c>
      <c r="D612">
        <v>6</v>
      </c>
      <c r="E612">
        <v>4</v>
      </c>
      <c r="L612">
        <v>1</v>
      </c>
      <c r="M612">
        <v>0</v>
      </c>
      <c r="N612">
        <v>0</v>
      </c>
      <c r="O612" s="11">
        <v>9</v>
      </c>
      <c r="P612" s="11">
        <v>5</v>
      </c>
      <c r="Q612" s="12">
        <v>55.56</v>
      </c>
      <c r="R612" s="11">
        <v>1</v>
      </c>
      <c r="S612" s="12">
        <v>11.11</v>
      </c>
      <c r="T612" s="11">
        <v>3</v>
      </c>
      <c r="U612" s="12">
        <v>33.33</v>
      </c>
      <c r="V612" s="12">
        <v>45.03</v>
      </c>
      <c r="W612" s="13">
        <v>7</v>
      </c>
      <c r="X612" s="11">
        <v>95.53</v>
      </c>
      <c r="Y612" s="11">
        <v>1.1599999999999999</v>
      </c>
      <c r="Z612" s="11">
        <v>2.5299999999999998</v>
      </c>
      <c r="AA612" s="11">
        <v>84069.8</v>
      </c>
      <c r="AB612" s="13">
        <v>84069800000</v>
      </c>
      <c r="AC612" s="5">
        <v>2.5275291713760741</v>
      </c>
      <c r="AD612">
        <v>1.54</v>
      </c>
      <c r="AE612">
        <v>0.43</v>
      </c>
      <c r="AF612">
        <v>0.52</v>
      </c>
      <c r="AG612" s="5"/>
      <c r="AH612" s="7"/>
      <c r="AI612" s="8">
        <v>8.9906251282376518E-2</v>
      </c>
      <c r="AJ612">
        <v>63914.23</v>
      </c>
      <c r="AK612">
        <v>63914230000</v>
      </c>
      <c r="AL612">
        <f>IF(AJ612&lt;29957,1,0)</f>
        <v>0</v>
      </c>
      <c r="AM612">
        <f>IF(AND(AJ612&gt;29957,AJ612&lt;96525),1,0)</f>
        <v>1</v>
      </c>
      <c r="AN612">
        <f>IF(AJ612&gt;96525,1,0)</f>
        <v>0</v>
      </c>
      <c r="AO612" s="9">
        <v>16</v>
      </c>
      <c r="AP612" s="5">
        <v>1.2041199826559246</v>
      </c>
      <c r="AQ612">
        <v>40728000</v>
      </c>
      <c r="AT612">
        <v>1240000</v>
      </c>
      <c r="AU612">
        <v>41968000</v>
      </c>
      <c r="AW612">
        <v>25490.2</v>
      </c>
      <c r="AX612">
        <v>25490200000</v>
      </c>
      <c r="CG612" s="13"/>
    </row>
    <row r="613" spans="1:85" x14ac:dyDescent="0.3">
      <c r="A613">
        <v>2013</v>
      </c>
      <c r="B613" t="s">
        <v>264</v>
      </c>
      <c r="C613">
        <v>0</v>
      </c>
      <c r="D613">
        <v>6</v>
      </c>
      <c r="E613">
        <v>4</v>
      </c>
      <c r="F613">
        <v>0.5</v>
      </c>
      <c r="G613">
        <v>500000</v>
      </c>
      <c r="H613">
        <v>0.3</v>
      </c>
      <c r="I613">
        <v>300000</v>
      </c>
      <c r="J613">
        <v>0.2</v>
      </c>
      <c r="K613">
        <v>200000</v>
      </c>
      <c r="L613">
        <v>1</v>
      </c>
      <c r="M613">
        <v>0</v>
      </c>
      <c r="N613">
        <v>0</v>
      </c>
      <c r="O613" s="11">
        <v>12</v>
      </c>
      <c r="P613" s="11">
        <v>6</v>
      </c>
      <c r="Q613" s="12">
        <v>50</v>
      </c>
      <c r="R613" s="11">
        <v>5</v>
      </c>
      <c r="S613" s="12">
        <v>41.67</v>
      </c>
      <c r="T613" s="11">
        <v>1</v>
      </c>
      <c r="U613" s="12">
        <v>8.33</v>
      </c>
      <c r="V613" s="12">
        <v>74.930000000000007</v>
      </c>
      <c r="W613" s="13">
        <v>4</v>
      </c>
      <c r="X613" s="11"/>
      <c r="Y613" s="11">
        <v>7.37</v>
      </c>
      <c r="Z613" s="11"/>
      <c r="AA613" s="11">
        <v>6248</v>
      </c>
      <c r="AB613" s="13">
        <v>6248000000</v>
      </c>
      <c r="AD613">
        <v>30.84</v>
      </c>
      <c r="AE613">
        <v>11.88</v>
      </c>
      <c r="AF613">
        <v>16.28</v>
      </c>
      <c r="AG613" s="5"/>
      <c r="AH613" s="7"/>
      <c r="AI613" s="8">
        <v>6.5161276328062288</v>
      </c>
      <c r="AJ613">
        <v>11149.34</v>
      </c>
      <c r="AK613">
        <v>11149340000</v>
      </c>
      <c r="AL613">
        <f>IF(AJ613&lt;29957,1,0)</f>
        <v>1</v>
      </c>
      <c r="AM613">
        <f>IF(AND(AJ613&gt;29957,AJ613&lt;96525),1,0)</f>
        <v>0</v>
      </c>
      <c r="AN613">
        <f>IF(AJ613&gt;96525,1,0)</f>
        <v>0</v>
      </c>
      <c r="AO613" s="9">
        <v>28</v>
      </c>
      <c r="AP613" s="5">
        <v>1.447158031342219</v>
      </c>
      <c r="AQ613">
        <v>16655086</v>
      </c>
      <c r="AT613">
        <v>400000</v>
      </c>
      <c r="AU613">
        <v>17055086</v>
      </c>
      <c r="AW613">
        <v>9653.7999999999993</v>
      </c>
      <c r="AX613">
        <v>9653800000</v>
      </c>
      <c r="CG613" s="13"/>
    </row>
    <row r="614" spans="1:85" x14ac:dyDescent="0.3">
      <c r="A614">
        <v>2013</v>
      </c>
      <c r="B614" t="s">
        <v>265</v>
      </c>
      <c r="C614">
        <v>0</v>
      </c>
      <c r="M614">
        <v>0</v>
      </c>
      <c r="N614">
        <v>0</v>
      </c>
      <c r="O614" s="11"/>
      <c r="P614" s="11"/>
      <c r="Q614" s="12"/>
      <c r="R614" s="11"/>
      <c r="S614" s="12"/>
      <c r="T614" s="11">
        <v>0</v>
      </c>
      <c r="U614" s="12"/>
      <c r="V614" s="12" t="s">
        <v>366</v>
      </c>
      <c r="W614" s="13"/>
      <c r="X614" s="11"/>
      <c r="Y614" s="11"/>
      <c r="Z614" s="11"/>
      <c r="AA614" s="11"/>
      <c r="AB614" s="13"/>
      <c r="AG614" s="5"/>
      <c r="AH614" s="7"/>
      <c r="AI614" s="8"/>
      <c r="AO614" s="9">
        <v>58</v>
      </c>
      <c r="AP614" s="5">
        <v>1.7634279935629371</v>
      </c>
      <c r="CG614" s="13"/>
    </row>
    <row r="615" spans="1:85" x14ac:dyDescent="0.3">
      <c r="A615">
        <v>2013</v>
      </c>
      <c r="B615" t="s">
        <v>266</v>
      </c>
      <c r="C615">
        <v>0</v>
      </c>
      <c r="D615">
        <v>5</v>
      </c>
      <c r="E615">
        <v>4</v>
      </c>
      <c r="M615">
        <v>1</v>
      </c>
      <c r="N615">
        <v>0</v>
      </c>
      <c r="O615" s="11">
        <v>12</v>
      </c>
      <c r="P615" s="11">
        <v>4</v>
      </c>
      <c r="Q615" s="12">
        <v>33.33</v>
      </c>
      <c r="R615" s="11">
        <v>4</v>
      </c>
      <c r="S615" s="12">
        <v>33.33</v>
      </c>
      <c r="T615" s="11">
        <v>4</v>
      </c>
      <c r="U615" s="12">
        <v>33.33</v>
      </c>
      <c r="V615" s="12">
        <v>53.58</v>
      </c>
      <c r="W615" s="13">
        <v>4</v>
      </c>
      <c r="X615" s="11"/>
      <c r="Y615" s="11">
        <v>7.35</v>
      </c>
      <c r="Z615" s="11">
        <v>2.52</v>
      </c>
      <c r="AA615" s="11"/>
      <c r="AB615" s="13"/>
      <c r="AC615" s="5">
        <v>2.5157458065426894</v>
      </c>
      <c r="AD615">
        <v>16.670000000000002</v>
      </c>
      <c r="AE615">
        <v>11.51</v>
      </c>
      <c r="AF615">
        <v>16.670000000000002</v>
      </c>
      <c r="AG615" s="5">
        <v>-43.381723016981375</v>
      </c>
      <c r="AH615" s="7"/>
      <c r="AI615" s="8"/>
      <c r="AO615" s="9">
        <v>52</v>
      </c>
      <c r="AP615" s="5">
        <v>1.716003343634799</v>
      </c>
      <c r="AV615">
        <v>53.58</v>
      </c>
      <c r="CG615" s="13"/>
    </row>
    <row r="616" spans="1:85" x14ac:dyDescent="0.3">
      <c r="A616">
        <v>2013</v>
      </c>
      <c r="B616" t="s">
        <v>267</v>
      </c>
      <c r="C616">
        <v>0</v>
      </c>
      <c r="D616">
        <v>6</v>
      </c>
      <c r="E616">
        <v>4</v>
      </c>
      <c r="F616">
        <v>13.8</v>
      </c>
      <c r="G616">
        <v>13800000</v>
      </c>
      <c r="H616">
        <v>12.7</v>
      </c>
      <c r="I616">
        <v>12700000</v>
      </c>
      <c r="J616">
        <v>1.1000000000000014</v>
      </c>
      <c r="K616">
        <v>1100000.0000000014</v>
      </c>
      <c r="L616">
        <v>1</v>
      </c>
      <c r="M616">
        <v>1</v>
      </c>
      <c r="N616">
        <v>0</v>
      </c>
      <c r="O616" s="11">
        <v>13</v>
      </c>
      <c r="P616" s="11">
        <v>8</v>
      </c>
      <c r="Q616" s="12">
        <v>61.54</v>
      </c>
      <c r="R616" s="11">
        <v>4</v>
      </c>
      <c r="S616" s="12">
        <v>30.77</v>
      </c>
      <c r="T616" s="11">
        <v>1</v>
      </c>
      <c r="U616" s="12">
        <v>7.69</v>
      </c>
      <c r="V616" s="12">
        <v>50.71</v>
      </c>
      <c r="W616" s="13">
        <v>5</v>
      </c>
      <c r="X616" s="11"/>
      <c r="Y616" s="11">
        <v>5.43</v>
      </c>
      <c r="Z616" s="11">
        <v>0.49</v>
      </c>
      <c r="AA616" s="11">
        <v>45918.7</v>
      </c>
      <c r="AB616" s="13">
        <v>45918700000</v>
      </c>
      <c r="AC616" s="5">
        <v>0.49182229520960136</v>
      </c>
      <c r="AD616">
        <v>12.07</v>
      </c>
      <c r="AE616">
        <v>5.26</v>
      </c>
      <c r="AF616">
        <v>6.71</v>
      </c>
      <c r="AG616" s="5">
        <v>5400.3382492220271</v>
      </c>
      <c r="AH616" s="7">
        <v>0.68309841832091112</v>
      </c>
      <c r="AI616" s="8"/>
      <c r="AJ616">
        <v>11530.04</v>
      </c>
      <c r="AK616">
        <v>11530040000</v>
      </c>
      <c r="AL616">
        <f>IF(AJ616&lt;29957,1,0)</f>
        <v>1</v>
      </c>
      <c r="AM616">
        <f>IF(AND(AJ616&gt;29957,AJ616&lt;96525),1,0)</f>
        <v>0</v>
      </c>
      <c r="AN616">
        <f>IF(AJ616&gt;96525,1,0)</f>
        <v>0</v>
      </c>
      <c r="AO616" s="9">
        <v>43</v>
      </c>
      <c r="AP616" s="5">
        <v>1.6334684555795864</v>
      </c>
      <c r="AQ616">
        <v>104443000</v>
      </c>
      <c r="AT616">
        <v>3984000</v>
      </c>
      <c r="AU616">
        <v>108427000</v>
      </c>
      <c r="AW616">
        <v>43194.5</v>
      </c>
      <c r="AX616">
        <v>43194500000</v>
      </c>
      <c r="CG616" s="13"/>
    </row>
    <row r="617" spans="1:85" x14ac:dyDescent="0.3">
      <c r="A617">
        <v>2013</v>
      </c>
      <c r="B617" t="s">
        <v>268</v>
      </c>
      <c r="C617">
        <v>0</v>
      </c>
      <c r="D617">
        <v>4</v>
      </c>
      <c r="E617">
        <v>5</v>
      </c>
      <c r="F617">
        <v>4.4000000000000004</v>
      </c>
      <c r="G617">
        <v>4400000</v>
      </c>
      <c r="H617">
        <v>4.4000000000000004</v>
      </c>
      <c r="I617">
        <v>4400000</v>
      </c>
      <c r="J617">
        <v>0</v>
      </c>
      <c r="L617">
        <v>1</v>
      </c>
      <c r="M617">
        <v>0</v>
      </c>
      <c r="N617">
        <v>0</v>
      </c>
      <c r="O617" s="11">
        <v>9</v>
      </c>
      <c r="P617" s="11">
        <v>4</v>
      </c>
      <c r="Q617" s="12">
        <v>44.44</v>
      </c>
      <c r="R617" s="11">
        <v>4</v>
      </c>
      <c r="S617" s="12">
        <v>44.44</v>
      </c>
      <c r="T617" s="11">
        <v>1</v>
      </c>
      <c r="U617" s="12">
        <v>11.11</v>
      </c>
      <c r="V617" s="12">
        <v>47.26</v>
      </c>
      <c r="W617" s="13">
        <v>4</v>
      </c>
      <c r="X617" s="11"/>
      <c r="Y617" s="11">
        <v>-1.0900000000000001</v>
      </c>
      <c r="Z617" s="11">
        <v>2.19</v>
      </c>
      <c r="AA617" s="11">
        <v>66461.600000000006</v>
      </c>
      <c r="AB617" s="13">
        <v>66461600000.000008</v>
      </c>
      <c r="AC617" s="5">
        <v>2.1884723763907634</v>
      </c>
      <c r="AD617">
        <v>-1.84</v>
      </c>
      <c r="AE617">
        <v>-0.4</v>
      </c>
      <c r="AF617">
        <v>-0.46</v>
      </c>
      <c r="AG617" s="5">
        <v>67.535328690744748</v>
      </c>
      <c r="AH617" s="7"/>
      <c r="AI617" s="8"/>
      <c r="AJ617">
        <v>20156.54</v>
      </c>
      <c r="AK617">
        <v>20156540000</v>
      </c>
      <c r="AL617">
        <f>IF(AJ617&lt;29957,1,0)</f>
        <v>1</v>
      </c>
      <c r="AM617">
        <f>IF(AND(AJ617&gt;29957,AJ617&lt;96525),1,0)</f>
        <v>0</v>
      </c>
      <c r="AN617">
        <f>IF(AJ617&gt;96525,1,0)</f>
        <v>0</v>
      </c>
      <c r="AO617" s="9">
        <v>25</v>
      </c>
      <c r="AP617" s="5">
        <v>1.3979400086720375</v>
      </c>
      <c r="AQ617">
        <v>35945000</v>
      </c>
      <c r="AR617" s="5">
        <v>37.799999999999997</v>
      </c>
      <c r="AT617">
        <v>160000</v>
      </c>
      <c r="AU617">
        <v>36105000</v>
      </c>
      <c r="AW617">
        <v>27325.3</v>
      </c>
      <c r="AX617">
        <v>27325300000</v>
      </c>
      <c r="CG617" s="13"/>
    </row>
    <row r="618" spans="1:85" x14ac:dyDescent="0.3">
      <c r="A618">
        <v>2013</v>
      </c>
      <c r="B618" t="s">
        <v>269</v>
      </c>
      <c r="C618">
        <v>0</v>
      </c>
      <c r="M618">
        <v>0</v>
      </c>
      <c r="N618">
        <v>0</v>
      </c>
      <c r="O618" s="11"/>
      <c r="P618" s="11"/>
      <c r="Q618" s="12"/>
      <c r="R618" s="11"/>
      <c r="S618" s="12"/>
      <c r="T618" s="11">
        <v>0</v>
      </c>
      <c r="U618" s="12"/>
      <c r="V618" s="12" t="s">
        <v>366</v>
      </c>
      <c r="W618" s="13"/>
      <c r="X618" s="11"/>
      <c r="Y618" s="11">
        <v>10.01</v>
      </c>
      <c r="Z618" s="11"/>
      <c r="AA618" s="11"/>
      <c r="AB618" s="13"/>
      <c r="AD618">
        <v>1.54</v>
      </c>
      <c r="AE618">
        <v>1.1000000000000001</v>
      </c>
      <c r="AF618">
        <v>1.17</v>
      </c>
      <c r="AG618" s="5">
        <v>-93.571357078513515</v>
      </c>
      <c r="AH618" s="7"/>
      <c r="AI618" s="8"/>
      <c r="AO618" s="9">
        <v>6</v>
      </c>
      <c r="AP618" s="5">
        <v>0.77815125038364352</v>
      </c>
      <c r="CG618" s="13"/>
    </row>
    <row r="619" spans="1:85" x14ac:dyDescent="0.3">
      <c r="A619">
        <v>2013</v>
      </c>
      <c r="B619" t="s">
        <v>270</v>
      </c>
      <c r="C619">
        <v>0</v>
      </c>
      <c r="D619">
        <v>5</v>
      </c>
      <c r="E619">
        <v>5</v>
      </c>
      <c r="L619">
        <v>1</v>
      </c>
      <c r="M619">
        <v>0</v>
      </c>
      <c r="N619">
        <v>0</v>
      </c>
      <c r="O619" s="11">
        <v>13</v>
      </c>
      <c r="P619" s="11">
        <v>3</v>
      </c>
      <c r="Q619" s="12">
        <v>23.08</v>
      </c>
      <c r="R619" s="11">
        <v>5</v>
      </c>
      <c r="S619" s="12">
        <v>38.46</v>
      </c>
      <c r="T619" s="11">
        <v>5</v>
      </c>
      <c r="U619" s="12">
        <v>38.46</v>
      </c>
      <c r="V619" s="12">
        <v>60.4</v>
      </c>
      <c r="W619" s="13">
        <v>4</v>
      </c>
      <c r="X619" s="11"/>
      <c r="Y619" s="11">
        <v>10.17</v>
      </c>
      <c r="Z619" s="11">
        <v>5.01</v>
      </c>
      <c r="AA619" s="11"/>
      <c r="AB619" s="13"/>
      <c r="AC619" s="5">
        <v>5.0134171205185725</v>
      </c>
      <c r="AD619">
        <v>15.38</v>
      </c>
      <c r="AE619">
        <v>11.17</v>
      </c>
      <c r="AF619">
        <v>15.38</v>
      </c>
      <c r="AG619" s="5">
        <v>216.28458808071693</v>
      </c>
      <c r="AH619" s="7"/>
      <c r="AI619" s="8"/>
      <c r="AO619" s="9">
        <v>57</v>
      </c>
      <c r="AP619" s="5">
        <v>1.7558748556724912</v>
      </c>
      <c r="AQ619">
        <v>45331547</v>
      </c>
      <c r="AT619">
        <v>2500000</v>
      </c>
      <c r="AU619">
        <v>47831547</v>
      </c>
      <c r="AV619">
        <v>60.4</v>
      </c>
      <c r="CG619" s="13"/>
    </row>
    <row r="620" spans="1:85" x14ac:dyDescent="0.3">
      <c r="A620">
        <v>2013</v>
      </c>
      <c r="B620" t="s">
        <v>271</v>
      </c>
      <c r="C620">
        <v>0</v>
      </c>
      <c r="D620">
        <v>4</v>
      </c>
      <c r="E620">
        <v>4</v>
      </c>
      <c r="L620">
        <v>1</v>
      </c>
      <c r="M620">
        <v>0</v>
      </c>
      <c r="N620">
        <v>0</v>
      </c>
      <c r="O620" s="11">
        <v>12</v>
      </c>
      <c r="P620" s="11">
        <v>5</v>
      </c>
      <c r="Q620" s="12">
        <v>41.67</v>
      </c>
      <c r="R620" s="11">
        <v>1</v>
      </c>
      <c r="S620" s="12">
        <v>8.33</v>
      </c>
      <c r="T620" s="11">
        <v>6</v>
      </c>
      <c r="U620" s="12">
        <v>50</v>
      </c>
      <c r="V620" s="12">
        <v>51.33</v>
      </c>
      <c r="W620" s="13">
        <v>4</v>
      </c>
      <c r="X620" s="11"/>
      <c r="Y620" s="11">
        <v>9.89</v>
      </c>
      <c r="Z620" s="11">
        <v>2.78</v>
      </c>
      <c r="AA620" s="11"/>
      <c r="AB620" s="13"/>
      <c r="AC620" s="5">
        <v>2.7842804595168249</v>
      </c>
      <c r="AD620">
        <v>19.77</v>
      </c>
      <c r="AE620">
        <v>14.75</v>
      </c>
      <c r="AF620">
        <v>19.77</v>
      </c>
      <c r="AG620" s="5">
        <v>12.659525321937975</v>
      </c>
      <c r="AH620" s="7"/>
      <c r="AI620" s="8"/>
      <c r="AO620" s="9">
        <v>51</v>
      </c>
      <c r="AP620" s="5">
        <v>1.7075701760979363</v>
      </c>
      <c r="AQ620">
        <v>8900000</v>
      </c>
      <c r="AT620">
        <v>860000</v>
      </c>
      <c r="AU620">
        <v>9760000</v>
      </c>
      <c r="AV620">
        <v>51.33</v>
      </c>
      <c r="CG620" s="13"/>
    </row>
    <row r="621" spans="1:85" x14ac:dyDescent="0.3">
      <c r="A621">
        <v>2013</v>
      </c>
      <c r="B621" t="s">
        <v>272</v>
      </c>
      <c r="C621">
        <v>1</v>
      </c>
      <c r="M621">
        <v>0</v>
      </c>
      <c r="N621">
        <v>0</v>
      </c>
      <c r="O621" s="11"/>
      <c r="P621" s="11"/>
      <c r="Q621" s="12"/>
      <c r="R621" s="11"/>
      <c r="S621" s="12"/>
      <c r="T621" s="11">
        <v>0</v>
      </c>
      <c r="U621" s="12"/>
      <c r="V621" s="12" t="s">
        <v>366</v>
      </c>
      <c r="W621" s="13"/>
      <c r="X621" s="11"/>
      <c r="Y621" s="11">
        <v>5.03</v>
      </c>
      <c r="Z621" s="11"/>
      <c r="AA621" s="11"/>
      <c r="AB621" s="13"/>
      <c r="AD621">
        <v>43.42</v>
      </c>
      <c r="AE621">
        <v>12.01</v>
      </c>
      <c r="AF621">
        <v>19.28</v>
      </c>
      <c r="AG621" s="5"/>
      <c r="AH621" s="7"/>
      <c r="AI621" s="8"/>
      <c r="AO621" s="9">
        <v>28</v>
      </c>
      <c r="AP621" s="5">
        <v>1.447158031342219</v>
      </c>
      <c r="CG621" s="13"/>
    </row>
    <row r="622" spans="1:85" x14ac:dyDescent="0.3">
      <c r="A622">
        <v>2013</v>
      </c>
      <c r="B622" t="s">
        <v>273</v>
      </c>
      <c r="C622">
        <v>1</v>
      </c>
      <c r="D622">
        <v>3</v>
      </c>
      <c r="M622">
        <v>0</v>
      </c>
      <c r="N622">
        <v>0</v>
      </c>
      <c r="O622" s="11"/>
      <c r="P622" s="11"/>
      <c r="Q622" s="12"/>
      <c r="R622" s="11"/>
      <c r="S622" s="12"/>
      <c r="T622" s="11">
        <v>0</v>
      </c>
      <c r="U622" s="12"/>
      <c r="V622" s="12" t="s">
        <v>366</v>
      </c>
      <c r="W622" s="13"/>
      <c r="X622" s="11"/>
      <c r="Y622" s="11">
        <v>0.9</v>
      </c>
      <c r="Z622" s="11"/>
      <c r="AA622" s="11"/>
      <c r="AB622" s="13"/>
      <c r="AD622">
        <v>7.06</v>
      </c>
      <c r="AE622">
        <v>2.4500000000000002</v>
      </c>
      <c r="AF622">
        <v>3.08</v>
      </c>
      <c r="AG622" s="5">
        <v>330.53350220876706</v>
      </c>
      <c r="AH622" s="7"/>
      <c r="AI622" s="8"/>
      <c r="AO622" s="9">
        <v>18</v>
      </c>
      <c r="AP622" s="5">
        <v>1.2552725051033058</v>
      </c>
      <c r="AR622" s="5">
        <v>0</v>
      </c>
      <c r="CG622" s="13"/>
    </row>
    <row r="623" spans="1:85" x14ac:dyDescent="0.3">
      <c r="A623">
        <v>2013</v>
      </c>
      <c r="B623" t="s">
        <v>274</v>
      </c>
      <c r="C623">
        <v>0</v>
      </c>
      <c r="D623">
        <v>4</v>
      </c>
      <c r="E623">
        <v>4</v>
      </c>
      <c r="F623">
        <v>1</v>
      </c>
      <c r="G623">
        <v>1000000</v>
      </c>
      <c r="H623">
        <v>1</v>
      </c>
      <c r="I623">
        <v>1000000</v>
      </c>
      <c r="J623">
        <v>0</v>
      </c>
      <c r="L623">
        <v>1</v>
      </c>
      <c r="M623">
        <v>0</v>
      </c>
      <c r="N623">
        <v>0</v>
      </c>
      <c r="O623" s="11">
        <v>9</v>
      </c>
      <c r="P623" s="11">
        <v>7</v>
      </c>
      <c r="Q623" s="12">
        <v>77.78</v>
      </c>
      <c r="R623" s="11">
        <v>1</v>
      </c>
      <c r="S623" s="12">
        <v>11.11</v>
      </c>
      <c r="T623" s="11">
        <v>1</v>
      </c>
      <c r="U623" s="12">
        <v>11.11</v>
      </c>
      <c r="V623" s="12">
        <v>55.88</v>
      </c>
      <c r="W623" s="13">
        <v>4</v>
      </c>
      <c r="X623" s="11"/>
      <c r="Y623" s="11">
        <v>12.09</v>
      </c>
      <c r="Z623" s="11">
        <v>1.9</v>
      </c>
      <c r="AA623" s="11">
        <v>5522.2</v>
      </c>
      <c r="AB623" s="13">
        <v>5522200000</v>
      </c>
      <c r="AC623" s="5">
        <v>1.8997999152272462</v>
      </c>
      <c r="AD623">
        <v>15.2</v>
      </c>
      <c r="AE623">
        <v>9.4</v>
      </c>
      <c r="AF623">
        <v>11.54</v>
      </c>
      <c r="AG623" s="5">
        <v>-90.138195047076991</v>
      </c>
      <c r="AH623" s="7">
        <v>4.2755595486615752</v>
      </c>
      <c r="AI623" s="8"/>
      <c r="AJ623">
        <v>7245.66</v>
      </c>
      <c r="AK623">
        <v>7245660000</v>
      </c>
      <c r="AL623">
        <f>IF(AJ623&lt;29957,1,0)</f>
        <v>1</v>
      </c>
      <c r="AM623">
        <f>IF(AND(AJ623&gt;29957,AJ623&lt;96525),1,0)</f>
        <v>0</v>
      </c>
      <c r="AN623">
        <f>IF(AJ623&gt;96525,1,0)</f>
        <v>0</v>
      </c>
      <c r="AO623" s="9">
        <v>15</v>
      </c>
      <c r="AP623" s="5">
        <v>1.1760912590556811</v>
      </c>
      <c r="AQ623">
        <v>29303000</v>
      </c>
      <c r="AT623">
        <v>120000</v>
      </c>
      <c r="AU623">
        <v>29423000</v>
      </c>
      <c r="AW623">
        <v>5784.9</v>
      </c>
      <c r="AX623">
        <v>5784900000</v>
      </c>
      <c r="CG623" s="13"/>
    </row>
    <row r="624" spans="1:85" x14ac:dyDescent="0.3">
      <c r="A624">
        <v>2013</v>
      </c>
      <c r="B624" t="s">
        <v>275</v>
      </c>
      <c r="C624">
        <v>1</v>
      </c>
      <c r="D624">
        <v>4</v>
      </c>
      <c r="E624">
        <v>4</v>
      </c>
      <c r="L624">
        <v>1</v>
      </c>
      <c r="M624">
        <v>1</v>
      </c>
      <c r="N624">
        <v>0</v>
      </c>
      <c r="O624" s="11">
        <v>11</v>
      </c>
      <c r="P624" s="11">
        <v>5</v>
      </c>
      <c r="Q624" s="12">
        <v>45.45</v>
      </c>
      <c r="R624" s="11">
        <v>1</v>
      </c>
      <c r="S624" s="12">
        <v>9.09</v>
      </c>
      <c r="T624" s="11">
        <v>5</v>
      </c>
      <c r="U624" s="12">
        <v>45.45</v>
      </c>
      <c r="V624" s="12">
        <v>67.59</v>
      </c>
      <c r="W624" s="13">
        <v>4</v>
      </c>
      <c r="X624" s="11">
        <v>12.63</v>
      </c>
      <c r="Y624" s="11">
        <v>-1.52</v>
      </c>
      <c r="Z624" s="11">
        <v>4.88</v>
      </c>
      <c r="AA624" s="11">
        <v>15474.9</v>
      </c>
      <c r="AB624" s="13">
        <v>15474900000</v>
      </c>
      <c r="AC624" s="5">
        <v>4.8772333242225816</v>
      </c>
      <c r="AD624">
        <v>-10.52</v>
      </c>
      <c r="AE624">
        <v>-3.64</v>
      </c>
      <c r="AF624">
        <v>-5.5</v>
      </c>
      <c r="AG624" s="5">
        <v>-46.93655692267609</v>
      </c>
      <c r="AH624" s="7"/>
      <c r="AI624" s="8">
        <v>1.0864289503685394</v>
      </c>
      <c r="AJ624">
        <v>38655.72</v>
      </c>
      <c r="AK624">
        <v>38655720000</v>
      </c>
      <c r="AL624">
        <f>IF(AJ624&lt;29957,1,0)</f>
        <v>0</v>
      </c>
      <c r="AM624">
        <f>IF(AND(AJ624&gt;29957,AJ624&lt;96525),1,0)</f>
        <v>1</v>
      </c>
      <c r="AN624">
        <f>IF(AJ624&gt;96525,1,0)</f>
        <v>0</v>
      </c>
      <c r="AO624" s="9">
        <v>16</v>
      </c>
      <c r="AP624" s="5">
        <v>1.2041199826559246</v>
      </c>
      <c r="AQ624">
        <v>33890924</v>
      </c>
      <c r="AT624">
        <v>2700000</v>
      </c>
      <c r="AU624">
        <v>36590924</v>
      </c>
      <c r="AW624">
        <v>41821.199999999997</v>
      </c>
      <c r="AX624">
        <v>41821200000</v>
      </c>
      <c r="CG624" s="13"/>
    </row>
    <row r="625" spans="1:85" x14ac:dyDescent="0.3">
      <c r="A625">
        <v>2013</v>
      </c>
      <c r="B625" t="s">
        <v>276</v>
      </c>
      <c r="C625">
        <v>0</v>
      </c>
      <c r="D625">
        <v>4</v>
      </c>
      <c r="E625">
        <v>4</v>
      </c>
      <c r="F625">
        <v>3.9</v>
      </c>
      <c r="G625">
        <v>3900000</v>
      </c>
      <c r="H625">
        <v>2.7</v>
      </c>
      <c r="I625">
        <v>2700000</v>
      </c>
      <c r="J625">
        <v>1.1999999999999997</v>
      </c>
      <c r="K625">
        <v>1199999.9999999998</v>
      </c>
      <c r="L625">
        <v>1</v>
      </c>
      <c r="M625">
        <v>0</v>
      </c>
      <c r="N625">
        <v>0</v>
      </c>
      <c r="O625" s="11">
        <v>11</v>
      </c>
      <c r="P625" s="11">
        <v>7</v>
      </c>
      <c r="Q625" s="12">
        <v>63.64</v>
      </c>
      <c r="R625" s="11">
        <v>2</v>
      </c>
      <c r="S625" s="12">
        <v>18.18</v>
      </c>
      <c r="T625" s="11">
        <v>2</v>
      </c>
      <c r="U625" s="12">
        <v>18.18</v>
      </c>
      <c r="V625" s="12">
        <v>64.790000000000006</v>
      </c>
      <c r="W625" s="13">
        <v>5</v>
      </c>
      <c r="X625" s="11"/>
      <c r="Y625" s="11">
        <v>15.45</v>
      </c>
      <c r="Z625" s="11">
        <v>4.43</v>
      </c>
      <c r="AA625" s="11">
        <v>61679.4</v>
      </c>
      <c r="AB625" s="13">
        <v>61679400000</v>
      </c>
      <c r="AC625" s="5">
        <v>4.4302980565881986</v>
      </c>
      <c r="AG625" s="5">
        <v>-50.823474522087878</v>
      </c>
      <c r="AH625" s="7">
        <v>0.19502081979022085</v>
      </c>
      <c r="AI625" s="8">
        <v>0.64208328874421605</v>
      </c>
      <c r="AJ625">
        <v>161811.94</v>
      </c>
      <c r="AK625">
        <v>161811940000</v>
      </c>
      <c r="AL625">
        <f>IF(AJ625&lt;29957,1,0)</f>
        <v>0</v>
      </c>
      <c r="AM625">
        <f>IF(AND(AJ625&gt;29957,AJ625&lt;96525),1,0)</f>
        <v>0</v>
      </c>
      <c r="AN625">
        <f>IF(AJ625&gt;96525,1,0)</f>
        <v>1</v>
      </c>
      <c r="AO625" s="9">
        <v>34</v>
      </c>
      <c r="AP625" s="5">
        <v>1.5314789170422551</v>
      </c>
      <c r="AQ625">
        <v>297100000</v>
      </c>
      <c r="AR625" s="5">
        <v>0</v>
      </c>
      <c r="AT625">
        <v>10330000</v>
      </c>
      <c r="AU625">
        <v>307430000</v>
      </c>
      <c r="AW625">
        <v>66550.399999999994</v>
      </c>
      <c r="AX625">
        <v>66550399999.999992</v>
      </c>
      <c r="CG625" s="13"/>
    </row>
    <row r="626" spans="1:85" x14ac:dyDescent="0.3">
      <c r="A626">
        <v>2013</v>
      </c>
      <c r="B626" t="s">
        <v>277</v>
      </c>
      <c r="C626">
        <v>0</v>
      </c>
      <c r="D626">
        <v>3</v>
      </c>
      <c r="E626">
        <v>5</v>
      </c>
      <c r="L626">
        <v>1</v>
      </c>
      <c r="M626">
        <v>0</v>
      </c>
      <c r="N626">
        <v>0</v>
      </c>
      <c r="O626" s="11">
        <v>12</v>
      </c>
      <c r="P626" s="11">
        <v>6</v>
      </c>
      <c r="Q626" s="12">
        <v>50</v>
      </c>
      <c r="R626" s="11">
        <v>4</v>
      </c>
      <c r="S626" s="12">
        <v>33.33</v>
      </c>
      <c r="T626" s="11">
        <v>2</v>
      </c>
      <c r="U626" s="12">
        <v>16.670000000000002</v>
      </c>
      <c r="V626" s="12">
        <v>38.06</v>
      </c>
      <c r="W626" s="13">
        <v>7</v>
      </c>
      <c r="X626" s="11">
        <v>26.1</v>
      </c>
      <c r="Y626" s="11">
        <v>-3.36</v>
      </c>
      <c r="Z626" s="11">
        <v>0.82</v>
      </c>
      <c r="AA626" s="11">
        <v>160880.79999999999</v>
      </c>
      <c r="AB626" s="13">
        <v>160880800000</v>
      </c>
      <c r="AC626" s="5">
        <v>0.819188399107182</v>
      </c>
      <c r="AD626">
        <v>-21.61</v>
      </c>
      <c r="AE626">
        <v>-2.27</v>
      </c>
      <c r="AF626">
        <v>-3.28</v>
      </c>
      <c r="AG626" s="5"/>
      <c r="AH626" s="7">
        <v>1.5977713908693944E-3</v>
      </c>
      <c r="AI626" s="8">
        <v>6.6166532892473762E-2</v>
      </c>
      <c r="AJ626">
        <v>21314.400000000001</v>
      </c>
      <c r="AK626">
        <v>21314400000</v>
      </c>
      <c r="AL626">
        <f>IF(AJ626&lt;29957,1,0)</f>
        <v>1</v>
      </c>
      <c r="AM626">
        <f>IF(AND(AJ626&gt;29957,AJ626&lt;96525),1,0)</f>
        <v>0</v>
      </c>
      <c r="AN626">
        <f>IF(AJ626&gt;96525,1,0)</f>
        <v>0</v>
      </c>
      <c r="AO626" s="9">
        <v>18</v>
      </c>
      <c r="AP626" s="5">
        <v>1.2552725051033058</v>
      </c>
      <c r="AQ626">
        <v>75520000</v>
      </c>
      <c r="AT626">
        <v>1040000</v>
      </c>
      <c r="AU626">
        <v>76560000</v>
      </c>
      <c r="AW626">
        <v>119147.6</v>
      </c>
      <c r="AX626">
        <v>119147600000</v>
      </c>
      <c r="CG626" s="13"/>
    </row>
    <row r="627" spans="1:85" x14ac:dyDescent="0.3">
      <c r="A627">
        <v>2013</v>
      </c>
      <c r="B627" t="s">
        <v>278</v>
      </c>
      <c r="C627">
        <v>0</v>
      </c>
      <c r="D627">
        <v>4</v>
      </c>
      <c r="E627">
        <v>5</v>
      </c>
      <c r="L627">
        <v>1</v>
      </c>
      <c r="M627">
        <v>0</v>
      </c>
      <c r="N627">
        <v>1</v>
      </c>
      <c r="O627" s="11">
        <v>14</v>
      </c>
      <c r="P627" s="11">
        <v>6</v>
      </c>
      <c r="Q627" s="12">
        <v>42.86</v>
      </c>
      <c r="R627" s="11">
        <v>2</v>
      </c>
      <c r="S627" s="12">
        <v>14.29</v>
      </c>
      <c r="T627" s="11">
        <v>6</v>
      </c>
      <c r="U627" s="12">
        <v>42.86</v>
      </c>
      <c r="V627" s="12">
        <v>74.709999999999994</v>
      </c>
      <c r="W627" s="13">
        <v>5</v>
      </c>
      <c r="X627" s="11"/>
      <c r="Y627" s="11">
        <v>0.86</v>
      </c>
      <c r="Z627" s="11">
        <v>4.84</v>
      </c>
      <c r="AA627" s="11"/>
      <c r="AB627" s="13"/>
      <c r="AC627" s="5">
        <v>4.8445915520425391</v>
      </c>
      <c r="AD627">
        <v>12.98</v>
      </c>
      <c r="AE627">
        <v>3.88</v>
      </c>
      <c r="AF627">
        <v>12.89</v>
      </c>
      <c r="AG627" s="5"/>
      <c r="AH627" s="7"/>
      <c r="AI627" s="8"/>
      <c r="AO627" s="9">
        <v>56</v>
      </c>
      <c r="AP627" s="5">
        <v>1.7481880270062005</v>
      </c>
      <c r="AQ627">
        <v>165200270</v>
      </c>
      <c r="AS627">
        <f>97895840+67304430</f>
        <v>165200270</v>
      </c>
      <c r="AT627">
        <v>15720000</v>
      </c>
      <c r="AU627">
        <v>180920270</v>
      </c>
      <c r="AV627">
        <v>74.959999999999994</v>
      </c>
      <c r="CG627" s="13"/>
    </row>
    <row r="628" spans="1:85" x14ac:dyDescent="0.3">
      <c r="A628">
        <v>2013</v>
      </c>
      <c r="B628" t="s">
        <v>279</v>
      </c>
      <c r="C628">
        <v>1</v>
      </c>
      <c r="M628">
        <v>0</v>
      </c>
      <c r="N628">
        <v>0</v>
      </c>
      <c r="O628" s="11"/>
      <c r="P628" s="11"/>
      <c r="Q628" s="12"/>
      <c r="R628" s="11"/>
      <c r="S628" s="12"/>
      <c r="T628" s="11">
        <v>0</v>
      </c>
      <c r="U628" s="12"/>
      <c r="V628" s="12" t="s">
        <v>366</v>
      </c>
      <c r="W628" s="13"/>
      <c r="X628" s="11"/>
      <c r="Y628" s="11"/>
      <c r="Z628" s="11"/>
      <c r="AA628" s="11"/>
      <c r="AB628" s="13"/>
      <c r="AG628" s="5"/>
      <c r="AH628" s="7"/>
      <c r="AI628" s="8"/>
      <c r="AO628" s="9"/>
      <c r="CG628" s="13"/>
    </row>
    <row r="629" spans="1:85" x14ac:dyDescent="0.3">
      <c r="A629">
        <v>2013</v>
      </c>
      <c r="B629" t="s">
        <v>280</v>
      </c>
      <c r="C629">
        <v>0</v>
      </c>
      <c r="D629">
        <v>5</v>
      </c>
      <c r="E629">
        <v>4</v>
      </c>
      <c r="F629">
        <v>9.4</v>
      </c>
      <c r="G629">
        <v>9400000</v>
      </c>
      <c r="H629">
        <v>8.5</v>
      </c>
      <c r="I629">
        <v>8500000</v>
      </c>
      <c r="J629">
        <v>0.90000000000000036</v>
      </c>
      <c r="K629">
        <v>900000.00000000035</v>
      </c>
      <c r="L629">
        <v>1</v>
      </c>
      <c r="M629">
        <v>0</v>
      </c>
      <c r="N629">
        <v>0</v>
      </c>
      <c r="O629" s="11">
        <v>9</v>
      </c>
      <c r="P629" s="11">
        <v>4</v>
      </c>
      <c r="Q629" s="12">
        <v>44.44</v>
      </c>
      <c r="R629" s="11">
        <v>4</v>
      </c>
      <c r="S629" s="12">
        <v>44.44</v>
      </c>
      <c r="T629" s="11">
        <v>1</v>
      </c>
      <c r="U629" s="12">
        <v>11.11</v>
      </c>
      <c r="V629" s="12">
        <v>60.58</v>
      </c>
      <c r="W629" s="13">
        <v>4</v>
      </c>
      <c r="X629" s="11">
        <v>18.010000000000002</v>
      </c>
      <c r="Y629" s="11">
        <v>11.58</v>
      </c>
      <c r="Z629" s="11">
        <v>1.6</v>
      </c>
      <c r="AA629" s="11">
        <v>48755.199999999997</v>
      </c>
      <c r="AB629" s="13">
        <v>48755200000</v>
      </c>
      <c r="AC629" s="5">
        <v>1.5959103933986991</v>
      </c>
      <c r="AD629">
        <v>10.4</v>
      </c>
      <c r="AE629">
        <v>4.76</v>
      </c>
      <c r="AF629">
        <v>6.39</v>
      </c>
      <c r="AG629" s="5">
        <v>81.446946272620664</v>
      </c>
      <c r="AH629" s="7"/>
      <c r="AI629" s="8">
        <v>2.1330470039583971</v>
      </c>
      <c r="AJ629">
        <v>37244.660000000003</v>
      </c>
      <c r="AK629">
        <v>37244660000</v>
      </c>
      <c r="AL629">
        <f>IF(AJ629&lt;29957,1,0)</f>
        <v>0</v>
      </c>
      <c r="AM629">
        <f>IF(AND(AJ629&gt;29957,AJ629&lt;96525),1,0)</f>
        <v>1</v>
      </c>
      <c r="AN629">
        <f>IF(AJ629&gt;96525,1,0)</f>
        <v>0</v>
      </c>
      <c r="AO629" s="9">
        <v>18</v>
      </c>
      <c r="AP629" s="5">
        <v>1.2552725051033058</v>
      </c>
      <c r="AQ629">
        <v>142880000</v>
      </c>
      <c r="AT629">
        <v>5140000</v>
      </c>
      <c r="AU629">
        <v>148020000</v>
      </c>
      <c r="AV629">
        <v>60.54</v>
      </c>
      <c r="AW629">
        <v>21847.1</v>
      </c>
      <c r="AX629">
        <v>21847100000</v>
      </c>
      <c r="CG629" s="13"/>
    </row>
    <row r="630" spans="1:85" x14ac:dyDescent="0.3">
      <c r="A630">
        <v>2013</v>
      </c>
      <c r="B630" t="s">
        <v>281</v>
      </c>
      <c r="C630">
        <v>0</v>
      </c>
      <c r="D630">
        <v>4</v>
      </c>
      <c r="E630">
        <v>4</v>
      </c>
      <c r="M630">
        <v>0</v>
      </c>
      <c r="N630">
        <v>0</v>
      </c>
      <c r="O630" s="11">
        <v>11</v>
      </c>
      <c r="P630" s="11">
        <v>0</v>
      </c>
      <c r="Q630" s="12">
        <v>0</v>
      </c>
      <c r="R630" s="11">
        <v>5</v>
      </c>
      <c r="S630" s="12">
        <v>45.45</v>
      </c>
      <c r="T630" s="11">
        <v>6</v>
      </c>
      <c r="U630" s="12">
        <v>54.55</v>
      </c>
      <c r="V630" s="12">
        <v>71.72</v>
      </c>
      <c r="W630" s="13">
        <v>5</v>
      </c>
      <c r="X630" s="11"/>
      <c r="Y630" s="11">
        <v>10.28</v>
      </c>
      <c r="Z630" s="11">
        <v>4.67</v>
      </c>
      <c r="AA630" s="11">
        <v>11101.3</v>
      </c>
      <c r="AB630" s="13">
        <v>11101300000</v>
      </c>
      <c r="AC630" s="5">
        <v>4.6703105813771622</v>
      </c>
      <c r="AD630">
        <v>24.14</v>
      </c>
      <c r="AE630">
        <v>12.66</v>
      </c>
      <c r="AF630">
        <v>14.76</v>
      </c>
      <c r="AG630" s="5">
        <v>17.987265823518602</v>
      </c>
      <c r="AH630" s="7">
        <v>0.22519202738335053</v>
      </c>
      <c r="AI630" s="8"/>
      <c r="AJ630">
        <v>17346.04</v>
      </c>
      <c r="AK630">
        <v>17346040000</v>
      </c>
      <c r="AL630">
        <f>IF(AJ630&lt;29957,1,0)</f>
        <v>1</v>
      </c>
      <c r="AM630">
        <f>IF(AND(AJ630&gt;29957,AJ630&lt;96525),1,0)</f>
        <v>0</v>
      </c>
      <c r="AN630">
        <f>IF(AJ630&gt;96525,1,0)</f>
        <v>0</v>
      </c>
      <c r="AO630" s="9">
        <v>18</v>
      </c>
      <c r="AP630" s="5">
        <v>1.2552725051033058</v>
      </c>
      <c r="AQ630">
        <v>66178000</v>
      </c>
      <c r="AT630">
        <v>1620000</v>
      </c>
      <c r="AU630">
        <v>67798000</v>
      </c>
      <c r="AW630">
        <v>12211.8</v>
      </c>
      <c r="AX630">
        <v>12211800000</v>
      </c>
      <c r="CG630" s="13"/>
    </row>
    <row r="631" spans="1:85" x14ac:dyDescent="0.3">
      <c r="A631">
        <v>2013</v>
      </c>
      <c r="B631" t="s">
        <v>282</v>
      </c>
      <c r="C631">
        <v>1</v>
      </c>
      <c r="D631">
        <v>3</v>
      </c>
      <c r="E631">
        <v>4</v>
      </c>
      <c r="F631">
        <v>9.3000000000000007</v>
      </c>
      <c r="G631">
        <v>9300000</v>
      </c>
      <c r="H631">
        <v>9.1999999999999993</v>
      </c>
      <c r="I631">
        <v>9200000</v>
      </c>
      <c r="J631">
        <v>0.10000000000000142</v>
      </c>
      <c r="K631">
        <v>100000.00000000143</v>
      </c>
      <c r="L631">
        <v>0</v>
      </c>
      <c r="M631">
        <v>1</v>
      </c>
      <c r="N631">
        <v>1</v>
      </c>
      <c r="O631" s="11">
        <v>11</v>
      </c>
      <c r="P631" s="11">
        <v>3</v>
      </c>
      <c r="Q631" s="12">
        <v>27.27</v>
      </c>
      <c r="R631" s="11">
        <v>4</v>
      </c>
      <c r="S631" s="12">
        <v>36.36</v>
      </c>
      <c r="T631" s="11">
        <v>4</v>
      </c>
      <c r="U631" s="12">
        <v>36.36</v>
      </c>
      <c r="V631" s="12">
        <v>37.799999999999997</v>
      </c>
      <c r="W631" s="13">
        <v>8</v>
      </c>
      <c r="X631" s="11">
        <v>22.2</v>
      </c>
      <c r="Y631" s="11">
        <v>1.91</v>
      </c>
      <c r="Z631" s="11">
        <v>0.8</v>
      </c>
      <c r="AA631" s="11">
        <v>6326.4</v>
      </c>
      <c r="AB631" s="13">
        <v>6326400000</v>
      </c>
      <c r="AC631" s="5">
        <v>0.80323364115831952</v>
      </c>
      <c r="AD631">
        <v>6.96</v>
      </c>
      <c r="AE631">
        <v>3.32</v>
      </c>
      <c r="AF631">
        <v>6.43</v>
      </c>
      <c r="AG631" s="5"/>
      <c r="AH631" s="7"/>
      <c r="AI631" s="8"/>
      <c r="AJ631">
        <v>2571.15</v>
      </c>
      <c r="AK631">
        <v>2571150000</v>
      </c>
      <c r="AL631">
        <f>IF(AJ631&lt;29957,1,0)</f>
        <v>1</v>
      </c>
      <c r="AM631">
        <f>IF(AND(AJ631&gt;29957,AJ631&lt;96525),1,0)</f>
        <v>0</v>
      </c>
      <c r="AN631">
        <f>IF(AJ631&gt;96525,1,0)</f>
        <v>0</v>
      </c>
      <c r="AO631" s="9">
        <v>19</v>
      </c>
      <c r="AP631" s="5">
        <v>1.2787536009528289</v>
      </c>
      <c r="AQ631">
        <v>12471440</v>
      </c>
      <c r="AS631">
        <v>11221440</v>
      </c>
      <c r="AT631">
        <v>3344820</v>
      </c>
      <c r="AU631">
        <v>15816260</v>
      </c>
      <c r="AW631">
        <v>15658</v>
      </c>
      <c r="AX631">
        <v>15658000000</v>
      </c>
      <c r="CG631" s="13"/>
    </row>
    <row r="632" spans="1:85" x14ac:dyDescent="0.3">
      <c r="A632">
        <v>2013</v>
      </c>
      <c r="B632" t="s">
        <v>283</v>
      </c>
      <c r="C632">
        <v>0</v>
      </c>
      <c r="M632">
        <v>0</v>
      </c>
      <c r="N632">
        <v>0</v>
      </c>
      <c r="O632" s="11"/>
      <c r="P632" s="11"/>
      <c r="Q632" s="12"/>
      <c r="R632" s="11"/>
      <c r="S632" s="12"/>
      <c r="T632" s="11">
        <v>0</v>
      </c>
      <c r="U632" s="12"/>
      <c r="V632" s="12" t="s">
        <v>366</v>
      </c>
      <c r="W632" s="13"/>
      <c r="X632" s="11"/>
      <c r="Y632" s="11">
        <v>6.87</v>
      </c>
      <c r="Z632" s="11"/>
      <c r="AA632" s="11">
        <v>19825.7</v>
      </c>
      <c r="AB632" s="13">
        <v>19825700000</v>
      </c>
      <c r="AD632">
        <v>5.55</v>
      </c>
      <c r="AE632">
        <v>2.5</v>
      </c>
      <c r="AF632">
        <v>2.74</v>
      </c>
      <c r="AG632" s="5"/>
      <c r="AH632" s="7"/>
      <c r="AI632" s="8"/>
      <c r="AO632" s="9">
        <v>12</v>
      </c>
      <c r="AP632" s="5">
        <v>1.0791812460476247</v>
      </c>
      <c r="AR632" s="5">
        <v>8.3000000000000007</v>
      </c>
      <c r="CG632" s="13"/>
    </row>
    <row r="633" spans="1:85" x14ac:dyDescent="0.3">
      <c r="A633">
        <v>2013</v>
      </c>
      <c r="B633" t="s">
        <v>284</v>
      </c>
      <c r="C633">
        <v>0</v>
      </c>
      <c r="D633">
        <v>4</v>
      </c>
      <c r="E633">
        <v>4</v>
      </c>
      <c r="F633">
        <v>11</v>
      </c>
      <c r="G633">
        <v>11000000</v>
      </c>
      <c r="H633">
        <v>11</v>
      </c>
      <c r="I633">
        <v>11000000</v>
      </c>
      <c r="J633">
        <v>0</v>
      </c>
      <c r="L633">
        <v>1</v>
      </c>
      <c r="M633">
        <v>0</v>
      </c>
      <c r="N633">
        <v>1</v>
      </c>
      <c r="O633" s="11">
        <v>7</v>
      </c>
      <c r="P633" s="11">
        <v>3</v>
      </c>
      <c r="Q633" s="12">
        <v>42.86</v>
      </c>
      <c r="R633" s="11">
        <v>2</v>
      </c>
      <c r="S633" s="12">
        <v>28.57</v>
      </c>
      <c r="T633" s="11">
        <v>2</v>
      </c>
      <c r="U633" s="12">
        <v>28.57</v>
      </c>
      <c r="V633" s="12">
        <v>54.7</v>
      </c>
      <c r="W633" s="13">
        <v>5</v>
      </c>
      <c r="X633" s="11"/>
      <c r="Y633" s="11">
        <v>0.7</v>
      </c>
      <c r="Z633" s="11">
        <v>0.78</v>
      </c>
      <c r="AA633" s="11">
        <v>54674.9</v>
      </c>
      <c r="AB633" s="13">
        <v>54674900000</v>
      </c>
      <c r="AC633" s="5">
        <v>0.77589061969072859</v>
      </c>
      <c r="AD633">
        <v>1.92</v>
      </c>
      <c r="AE633">
        <v>0.51</v>
      </c>
      <c r="AF633">
        <v>0.72</v>
      </c>
      <c r="AG633" s="5">
        <v>23.950490264852149</v>
      </c>
      <c r="AH633" s="7">
        <v>0.24084112031994764</v>
      </c>
      <c r="AI633" s="8"/>
      <c r="AJ633">
        <v>12176.62</v>
      </c>
      <c r="AK633">
        <v>12176620000</v>
      </c>
      <c r="AL633">
        <f>IF(AJ633&lt;29957,1,0)</f>
        <v>1</v>
      </c>
      <c r="AM633">
        <f>IF(AND(AJ633&gt;29957,AJ633&lt;96525),1,0)</f>
        <v>0</v>
      </c>
      <c r="AN633">
        <f>IF(AJ633&gt;96525,1,0)</f>
        <v>0</v>
      </c>
      <c r="AO633" s="9">
        <v>13</v>
      </c>
      <c r="AP633" s="5">
        <v>1.1139433523068367</v>
      </c>
      <c r="AQ633">
        <v>60200000</v>
      </c>
      <c r="AS633">
        <v>24700000</v>
      </c>
      <c r="AT633">
        <v>2040000</v>
      </c>
      <c r="AU633">
        <v>62240000</v>
      </c>
      <c r="AV633">
        <v>53.22</v>
      </c>
      <c r="AW633">
        <v>26701</v>
      </c>
      <c r="AX633">
        <v>26701000000</v>
      </c>
      <c r="CG633" s="13"/>
    </row>
    <row r="634" spans="1:85" x14ac:dyDescent="0.3">
      <c r="A634">
        <v>2013</v>
      </c>
      <c r="B634" t="s">
        <v>285</v>
      </c>
      <c r="C634">
        <v>0</v>
      </c>
      <c r="M634">
        <v>0</v>
      </c>
      <c r="N634">
        <v>0</v>
      </c>
      <c r="O634" s="11">
        <v>11</v>
      </c>
      <c r="P634" s="11">
        <v>6</v>
      </c>
      <c r="Q634" s="12">
        <v>54.55</v>
      </c>
      <c r="R634" s="11">
        <v>2</v>
      </c>
      <c r="S634" s="12">
        <v>18.18</v>
      </c>
      <c r="T634" s="11">
        <v>3</v>
      </c>
      <c r="U634" s="12">
        <v>27.27</v>
      </c>
      <c r="V634" s="12">
        <v>27.51</v>
      </c>
      <c r="W634" s="13">
        <v>6</v>
      </c>
      <c r="X634" s="11">
        <v>44.53</v>
      </c>
      <c r="Y634" s="11">
        <v>40.880000000000003</v>
      </c>
      <c r="Z634" s="11">
        <v>3.75</v>
      </c>
      <c r="AA634" s="11">
        <v>48238.3</v>
      </c>
      <c r="AB634" s="13">
        <v>48238300000</v>
      </c>
      <c r="AC634" s="5">
        <v>3.753928577344849</v>
      </c>
      <c r="AD634">
        <v>40.1</v>
      </c>
      <c r="AE634">
        <v>13.77</v>
      </c>
      <c r="AF634">
        <v>18.14</v>
      </c>
      <c r="AG634" s="5">
        <v>12.671677205942519</v>
      </c>
      <c r="AH634" s="7">
        <v>11.594082619250161</v>
      </c>
      <c r="AI634" s="8"/>
      <c r="AJ634">
        <v>64437.120000000003</v>
      </c>
      <c r="AK634">
        <v>64437120000</v>
      </c>
      <c r="AL634">
        <f>IF(AJ634&lt;29957,1,0)</f>
        <v>0</v>
      </c>
      <c r="AM634">
        <f>IF(AND(AJ634&gt;29957,AJ634&lt;96525),1,0)</f>
        <v>1</v>
      </c>
      <c r="AN634">
        <f>IF(AJ634&gt;96525,1,0)</f>
        <v>0</v>
      </c>
      <c r="AO634" s="9"/>
      <c r="AR634" s="5">
        <v>0</v>
      </c>
      <c r="AW634">
        <v>13468.6</v>
      </c>
      <c r="AX634">
        <v>13468600000</v>
      </c>
      <c r="CG634" s="13"/>
    </row>
    <row r="635" spans="1:85" x14ac:dyDescent="0.3">
      <c r="A635">
        <v>2013</v>
      </c>
      <c r="B635" t="s">
        <v>286</v>
      </c>
      <c r="C635">
        <v>0</v>
      </c>
      <c r="D635">
        <v>4</v>
      </c>
      <c r="E635">
        <v>5</v>
      </c>
      <c r="L635">
        <v>1</v>
      </c>
      <c r="M635">
        <v>0</v>
      </c>
      <c r="N635">
        <v>0</v>
      </c>
      <c r="O635" s="11">
        <v>11</v>
      </c>
      <c r="P635" s="11">
        <v>6</v>
      </c>
      <c r="Q635" s="12">
        <v>54.55</v>
      </c>
      <c r="R635" s="11">
        <v>3</v>
      </c>
      <c r="S635" s="12">
        <v>27.27</v>
      </c>
      <c r="T635" s="11">
        <v>2</v>
      </c>
      <c r="U635" s="12">
        <v>18.18</v>
      </c>
      <c r="V635" s="12">
        <v>52.76</v>
      </c>
      <c r="W635" s="13">
        <v>4</v>
      </c>
      <c r="X635" s="11"/>
      <c r="Y635" s="11">
        <v>2.33</v>
      </c>
      <c r="Z635" s="11">
        <v>0.91</v>
      </c>
      <c r="AA635" s="11">
        <v>10047.9</v>
      </c>
      <c r="AB635" s="13">
        <v>10047900000</v>
      </c>
      <c r="AC635" s="5">
        <v>0.91018325216245277</v>
      </c>
      <c r="AD635">
        <v>11.11</v>
      </c>
      <c r="AE635">
        <v>2.54</v>
      </c>
      <c r="AF635">
        <v>3.93</v>
      </c>
      <c r="AG635" s="5">
        <v>3148.7400759406282</v>
      </c>
      <c r="AH635" s="7">
        <v>1.3759615793276381</v>
      </c>
      <c r="AI635" s="8">
        <v>0.10518934081346423</v>
      </c>
      <c r="AJ635">
        <v>3253.33</v>
      </c>
      <c r="AK635">
        <v>3253330000</v>
      </c>
      <c r="AL635">
        <f>IF(AJ635&lt;29957,1,0)</f>
        <v>1</v>
      </c>
      <c r="AM635">
        <f>IF(AND(AJ635&gt;29957,AJ635&lt;96525),1,0)</f>
        <v>0</v>
      </c>
      <c r="AN635">
        <f>IF(AJ635&gt;96525,1,0)</f>
        <v>0</v>
      </c>
      <c r="AO635" s="9">
        <v>62</v>
      </c>
      <c r="AP635" s="5">
        <v>1.7923916894982537</v>
      </c>
      <c r="AQ635">
        <v>28044339</v>
      </c>
      <c r="AT635">
        <v>1595000</v>
      </c>
      <c r="AU635">
        <v>29639339</v>
      </c>
      <c r="AW635">
        <v>12032.5</v>
      </c>
      <c r="AX635">
        <v>12032500000</v>
      </c>
      <c r="CG635" s="13"/>
    </row>
    <row r="636" spans="1:85" x14ac:dyDescent="0.3">
      <c r="A636">
        <v>2013</v>
      </c>
      <c r="B636" t="s">
        <v>287</v>
      </c>
      <c r="C636">
        <v>1</v>
      </c>
      <c r="D636">
        <v>3</v>
      </c>
      <c r="E636">
        <v>4</v>
      </c>
      <c r="F636">
        <v>1</v>
      </c>
      <c r="G636">
        <v>1000000</v>
      </c>
      <c r="H636">
        <v>0.7</v>
      </c>
      <c r="I636">
        <v>700000</v>
      </c>
      <c r="J636">
        <v>0.30000000000000004</v>
      </c>
      <c r="K636">
        <v>300000.00000000006</v>
      </c>
      <c r="L636">
        <v>1</v>
      </c>
      <c r="M636">
        <v>1</v>
      </c>
      <c r="N636">
        <v>0</v>
      </c>
      <c r="O636" s="11">
        <v>7</v>
      </c>
      <c r="P636" s="11">
        <v>3</v>
      </c>
      <c r="Q636" s="12">
        <v>42.86</v>
      </c>
      <c r="R636" s="11">
        <v>2</v>
      </c>
      <c r="S636" s="12">
        <v>28.57</v>
      </c>
      <c r="T636" s="11">
        <v>2</v>
      </c>
      <c r="U636" s="12">
        <v>28.57</v>
      </c>
      <c r="V636" s="12">
        <v>67.13</v>
      </c>
      <c r="W636" s="13">
        <v>4</v>
      </c>
      <c r="X636" s="11">
        <v>0.42</v>
      </c>
      <c r="Y636" s="11">
        <v>-25.4</v>
      </c>
      <c r="Z636" s="11">
        <v>41.46</v>
      </c>
      <c r="AA636" s="11"/>
      <c r="AB636" s="13"/>
      <c r="AC636" s="5">
        <v>41.472723923172346</v>
      </c>
      <c r="AD636">
        <v>-112.29</v>
      </c>
      <c r="AE636">
        <v>-13.75</v>
      </c>
      <c r="AF636">
        <v>-23.8</v>
      </c>
      <c r="AG636" s="5">
        <v>-98.928132829002308</v>
      </c>
      <c r="AH636" s="7"/>
      <c r="AI636" s="8"/>
      <c r="AO636" s="9">
        <v>7</v>
      </c>
      <c r="AP636" s="5">
        <v>0.8450980400142567</v>
      </c>
      <c r="AQ636">
        <v>31588000</v>
      </c>
      <c r="AR636" s="5">
        <v>10.1</v>
      </c>
      <c r="AT636">
        <v>1680000</v>
      </c>
      <c r="AU636">
        <v>33268000</v>
      </c>
      <c r="CG636" s="13"/>
    </row>
    <row r="637" spans="1:85" x14ac:dyDescent="0.3">
      <c r="A637">
        <v>2013</v>
      </c>
      <c r="B637" t="s">
        <v>288</v>
      </c>
      <c r="C637">
        <v>0</v>
      </c>
      <c r="D637">
        <v>4</v>
      </c>
      <c r="E637">
        <v>4</v>
      </c>
      <c r="L637">
        <v>1</v>
      </c>
      <c r="M637">
        <v>1</v>
      </c>
      <c r="N637">
        <v>0</v>
      </c>
      <c r="O637" s="11">
        <v>9</v>
      </c>
      <c r="P637" s="11">
        <v>4</v>
      </c>
      <c r="Q637" s="12">
        <v>44.44</v>
      </c>
      <c r="R637" s="11">
        <v>4</v>
      </c>
      <c r="S637" s="12">
        <v>44.44</v>
      </c>
      <c r="T637" s="11">
        <v>1</v>
      </c>
      <c r="U637" s="12">
        <v>11.11</v>
      </c>
      <c r="V637" s="12">
        <v>63.68</v>
      </c>
      <c r="W637" s="13">
        <v>5</v>
      </c>
      <c r="X637" s="11">
        <v>0.37</v>
      </c>
      <c r="Y637" s="11">
        <v>34.1</v>
      </c>
      <c r="Z637" s="11">
        <v>9.84</v>
      </c>
      <c r="AA637" s="11">
        <v>206064.7</v>
      </c>
      <c r="AB637" s="13">
        <v>206064700000</v>
      </c>
      <c r="AC637" s="5">
        <v>9.8431490147006269</v>
      </c>
      <c r="AD637">
        <v>27.01</v>
      </c>
      <c r="AE637">
        <v>21.84</v>
      </c>
      <c r="AF637">
        <v>26.49</v>
      </c>
      <c r="AG637" s="5">
        <v>520.93499006822685</v>
      </c>
      <c r="AH637" s="7">
        <v>5.7507634506840848</v>
      </c>
      <c r="AI637" s="8"/>
      <c r="AJ637">
        <v>762447.21</v>
      </c>
      <c r="AK637">
        <v>762447210000</v>
      </c>
      <c r="AL637">
        <f>IF(AJ637&lt;29957,1,0)</f>
        <v>0</v>
      </c>
      <c r="AM637">
        <f>IF(AND(AJ637&gt;29957,AJ637&lt;96525),1,0)</f>
        <v>0</v>
      </c>
      <c r="AN637">
        <f>IF(AJ637&gt;96525,1,0)</f>
        <v>1</v>
      </c>
      <c r="AO637" s="9">
        <v>20</v>
      </c>
      <c r="AP637" s="5">
        <v>1.301029995663981</v>
      </c>
      <c r="AQ637">
        <v>53238169</v>
      </c>
      <c r="AT637">
        <v>5189793.07</v>
      </c>
      <c r="AU637">
        <v>58427962.07</v>
      </c>
      <c r="AW637">
        <v>163157.20000000001</v>
      </c>
      <c r="AX637">
        <v>163157200000</v>
      </c>
      <c r="CG637" s="13"/>
    </row>
    <row r="638" spans="1:85" x14ac:dyDescent="0.3">
      <c r="A638">
        <v>2013</v>
      </c>
      <c r="B638" t="s">
        <v>289</v>
      </c>
      <c r="C638">
        <v>1</v>
      </c>
      <c r="D638">
        <v>4</v>
      </c>
      <c r="E638">
        <v>4</v>
      </c>
      <c r="F638">
        <v>5.9</v>
      </c>
      <c r="G638">
        <v>5900000</v>
      </c>
      <c r="H638">
        <v>5.7</v>
      </c>
      <c r="I638">
        <v>5700000</v>
      </c>
      <c r="J638">
        <v>0.20000000000000018</v>
      </c>
      <c r="K638">
        <v>200000.00000000017</v>
      </c>
      <c r="L638">
        <v>1</v>
      </c>
      <c r="M638">
        <v>0</v>
      </c>
      <c r="N638">
        <v>1</v>
      </c>
      <c r="O638" s="11">
        <v>10</v>
      </c>
      <c r="P638" s="11">
        <v>5</v>
      </c>
      <c r="Q638" s="12">
        <v>50</v>
      </c>
      <c r="R638" s="11">
        <v>3</v>
      </c>
      <c r="S638" s="12">
        <v>30</v>
      </c>
      <c r="T638" s="11">
        <v>2</v>
      </c>
      <c r="U638" s="12">
        <v>20</v>
      </c>
      <c r="V638" s="12">
        <v>77</v>
      </c>
      <c r="W638" s="13">
        <v>6</v>
      </c>
      <c r="X638" s="11">
        <v>9.67</v>
      </c>
      <c r="Y638" s="11">
        <v>34.68</v>
      </c>
      <c r="Z638" s="11">
        <v>4.88</v>
      </c>
      <c r="AA638" s="11">
        <v>33115.800000000003</v>
      </c>
      <c r="AB638" s="13">
        <v>33115800000.000004</v>
      </c>
      <c r="AC638" s="5">
        <v>4.8836917154923452</v>
      </c>
      <c r="AD638">
        <v>24.73</v>
      </c>
      <c r="AE638">
        <v>21.89</v>
      </c>
      <c r="AF638">
        <v>24.73</v>
      </c>
      <c r="AG638" s="5">
        <v>1663.681318681319</v>
      </c>
      <c r="AH638" s="7"/>
      <c r="AI638" s="8">
        <v>0.2424789972688661</v>
      </c>
      <c r="AJ638">
        <v>168313.54</v>
      </c>
      <c r="AK638">
        <v>168313540000</v>
      </c>
      <c r="AL638">
        <f>IF(AJ638&lt;29957,1,0)</f>
        <v>0</v>
      </c>
      <c r="AM638">
        <f>IF(AND(AJ638&gt;29957,AJ638&lt;96525),1,0)</f>
        <v>0</v>
      </c>
      <c r="AN638">
        <f>IF(AJ638&gt;96525,1,0)</f>
        <v>1</v>
      </c>
      <c r="AO638" s="9">
        <v>28</v>
      </c>
      <c r="AP638" s="5">
        <v>1.447158031342219</v>
      </c>
      <c r="AQ638">
        <v>1131400000</v>
      </c>
      <c r="AS638">
        <v>6500000</v>
      </c>
      <c r="AT638">
        <v>106000</v>
      </c>
      <c r="AU638">
        <v>1131506000</v>
      </c>
      <c r="AW638">
        <v>22256.7</v>
      </c>
      <c r="AX638">
        <v>22256700000</v>
      </c>
      <c r="CG638" s="13"/>
    </row>
    <row r="639" spans="1:85" x14ac:dyDescent="0.3">
      <c r="A639">
        <v>2013</v>
      </c>
      <c r="B639" t="s">
        <v>290</v>
      </c>
      <c r="C639">
        <v>0</v>
      </c>
      <c r="D639">
        <v>3</v>
      </c>
      <c r="E639">
        <v>5</v>
      </c>
      <c r="F639">
        <v>11.5</v>
      </c>
      <c r="G639">
        <v>11500000</v>
      </c>
      <c r="H639">
        <v>8.9</v>
      </c>
      <c r="I639">
        <v>8900000</v>
      </c>
      <c r="J639">
        <v>2.5999999999999996</v>
      </c>
      <c r="K639">
        <v>2599999.9999999995</v>
      </c>
      <c r="L639">
        <v>1</v>
      </c>
      <c r="M639">
        <v>0</v>
      </c>
      <c r="N639">
        <v>0</v>
      </c>
      <c r="O639" s="11">
        <v>11</v>
      </c>
      <c r="P639" s="11">
        <v>3</v>
      </c>
      <c r="Q639" s="12">
        <v>27.27</v>
      </c>
      <c r="R639" s="11">
        <v>4</v>
      </c>
      <c r="S639" s="12">
        <v>36.36</v>
      </c>
      <c r="T639" s="11">
        <v>4</v>
      </c>
      <c r="U639" s="12">
        <v>36.36</v>
      </c>
      <c r="V639" s="12">
        <v>49.53</v>
      </c>
      <c r="W639" s="13">
        <v>4</v>
      </c>
      <c r="X639" s="11"/>
      <c r="Y639" s="11">
        <v>2.76</v>
      </c>
      <c r="Z639" s="11">
        <v>1.22</v>
      </c>
      <c r="AA639" s="11">
        <v>20741.099999999999</v>
      </c>
      <c r="AB639" s="13">
        <v>20741100000</v>
      </c>
      <c r="AC639" s="5">
        <v>1.2215986573873598</v>
      </c>
      <c r="AD639">
        <v>11.67</v>
      </c>
      <c r="AE639">
        <v>3.84</v>
      </c>
      <c r="AF639">
        <v>5.09</v>
      </c>
      <c r="AG639" s="5">
        <v>16534</v>
      </c>
      <c r="AH639" s="7">
        <v>0.25108035278557739</v>
      </c>
      <c r="AI639" s="8"/>
      <c r="AJ639">
        <v>10664.01</v>
      </c>
      <c r="AK639">
        <v>10664010000</v>
      </c>
      <c r="AL639">
        <f>IF(AJ639&lt;29957,1,0)</f>
        <v>1</v>
      </c>
      <c r="AM639">
        <f>IF(AND(AJ639&gt;29957,AJ639&lt;96525),1,0)</f>
        <v>0</v>
      </c>
      <c r="AN639">
        <f>IF(AJ639&gt;96525,1,0)</f>
        <v>0</v>
      </c>
      <c r="AO639" s="9">
        <v>51</v>
      </c>
      <c r="AP639" s="5">
        <v>1.7075701760979363</v>
      </c>
      <c r="AQ639">
        <v>76059000</v>
      </c>
      <c r="AT639">
        <v>700000</v>
      </c>
      <c r="AU639">
        <v>76759000</v>
      </c>
      <c r="AW639">
        <v>29040.5</v>
      </c>
      <c r="AX639">
        <v>29040500000</v>
      </c>
      <c r="CG639" s="13"/>
    </row>
    <row r="640" spans="1:85" x14ac:dyDescent="0.3">
      <c r="A640">
        <v>2013</v>
      </c>
      <c r="B640" t="s">
        <v>291</v>
      </c>
      <c r="C640">
        <v>0</v>
      </c>
      <c r="D640">
        <v>3</v>
      </c>
      <c r="E640">
        <v>7</v>
      </c>
      <c r="L640">
        <v>1</v>
      </c>
      <c r="M640">
        <v>0</v>
      </c>
      <c r="N640">
        <v>0</v>
      </c>
      <c r="O640" s="11">
        <v>10</v>
      </c>
      <c r="P640" s="11">
        <v>5</v>
      </c>
      <c r="Q640" s="12">
        <v>50</v>
      </c>
      <c r="R640" s="11">
        <v>3</v>
      </c>
      <c r="S640" s="12">
        <v>30</v>
      </c>
      <c r="T640" s="11">
        <v>2</v>
      </c>
      <c r="U640" s="12">
        <v>20</v>
      </c>
      <c r="V640" s="12">
        <v>49.62</v>
      </c>
      <c r="W640" s="13">
        <v>5</v>
      </c>
      <c r="X640" s="11"/>
      <c r="Y640" s="11">
        <v>7.04</v>
      </c>
      <c r="Z640" s="11">
        <v>5.37</v>
      </c>
      <c r="AA640" s="11">
        <v>20334.400000000001</v>
      </c>
      <c r="AB640" s="13">
        <v>20334400000</v>
      </c>
      <c r="AC640" s="5">
        <v>5.3710062228630111</v>
      </c>
      <c r="AD640">
        <v>33.97</v>
      </c>
      <c r="AE640">
        <v>14.99</v>
      </c>
      <c r="AF640">
        <v>22.32</v>
      </c>
      <c r="AG640" s="5">
        <v>1748.944591029024</v>
      </c>
      <c r="AH640" s="7"/>
      <c r="AI640" s="8">
        <v>0.56711724210832315</v>
      </c>
      <c r="AJ640">
        <v>37568.199999999997</v>
      </c>
      <c r="AK640">
        <v>37568200000</v>
      </c>
      <c r="AL640">
        <f>IF(AJ640&lt;29957,1,0)</f>
        <v>0</v>
      </c>
      <c r="AM640">
        <f>IF(AND(AJ640&gt;29957,AJ640&lt;96525),1,0)</f>
        <v>1</v>
      </c>
      <c r="AN640">
        <f>IF(AJ640&gt;96525,1,0)</f>
        <v>0</v>
      </c>
      <c r="AO640" s="9">
        <v>71</v>
      </c>
      <c r="AP640" s="5">
        <v>1.851258348719075</v>
      </c>
      <c r="AQ640">
        <v>159157880</v>
      </c>
      <c r="AT640">
        <v>930000</v>
      </c>
      <c r="AU640">
        <v>160087880</v>
      </c>
      <c r="AW640">
        <v>43977.1</v>
      </c>
      <c r="AX640">
        <v>43977100000</v>
      </c>
      <c r="CG640" s="13"/>
    </row>
    <row r="641" spans="1:85" x14ac:dyDescent="0.3">
      <c r="A641">
        <v>2013</v>
      </c>
      <c r="B641" t="s">
        <v>292</v>
      </c>
      <c r="C641">
        <v>0</v>
      </c>
      <c r="D641">
        <v>4</v>
      </c>
      <c r="E641">
        <v>4</v>
      </c>
      <c r="F641">
        <v>0.9</v>
      </c>
      <c r="G641">
        <v>900000</v>
      </c>
      <c r="H641">
        <v>0.6</v>
      </c>
      <c r="I641">
        <v>600000</v>
      </c>
      <c r="J641">
        <v>0.30000000000000004</v>
      </c>
      <c r="K641">
        <v>300000.00000000006</v>
      </c>
      <c r="L641">
        <v>1</v>
      </c>
      <c r="M641">
        <v>0</v>
      </c>
      <c r="N641">
        <v>1</v>
      </c>
      <c r="O641" s="11">
        <v>8</v>
      </c>
      <c r="P641" s="11">
        <v>5</v>
      </c>
      <c r="Q641" s="12">
        <v>62.5</v>
      </c>
      <c r="R641" s="11">
        <v>2</v>
      </c>
      <c r="S641" s="12">
        <v>25</v>
      </c>
      <c r="T641" s="11">
        <v>1</v>
      </c>
      <c r="U641" s="12">
        <v>12.5</v>
      </c>
      <c r="V641" s="12">
        <v>63.44</v>
      </c>
      <c r="W641" s="13">
        <v>4</v>
      </c>
      <c r="X641" s="11"/>
      <c r="Y641" s="11">
        <v>11.84</v>
      </c>
      <c r="Z641" s="11">
        <v>1.81</v>
      </c>
      <c r="AA641" s="11"/>
      <c r="AB641" s="13"/>
      <c r="AC641" s="5">
        <v>1.8096738012883877</v>
      </c>
      <c r="AD641">
        <v>21.78</v>
      </c>
      <c r="AE641">
        <v>9.25</v>
      </c>
      <c r="AF641">
        <v>12.36</v>
      </c>
      <c r="AG641" s="5">
        <v>-98.790779246985267</v>
      </c>
      <c r="AH641" s="7"/>
      <c r="AI641" s="8"/>
      <c r="AO641" s="9">
        <v>24</v>
      </c>
      <c r="AP641" s="5">
        <v>1.3802112417116059</v>
      </c>
      <c r="AQ641">
        <v>20082000</v>
      </c>
      <c r="AS641">
        <v>13768000</v>
      </c>
      <c r="AT641">
        <v>196000</v>
      </c>
      <c r="AU641">
        <v>20278000</v>
      </c>
      <c r="CG641" s="13"/>
    </row>
    <row r="642" spans="1:85" x14ac:dyDescent="0.3">
      <c r="A642">
        <v>2013</v>
      </c>
      <c r="B642" t="s">
        <v>293</v>
      </c>
      <c r="C642">
        <v>0</v>
      </c>
      <c r="D642">
        <v>6</v>
      </c>
      <c r="E642">
        <v>4</v>
      </c>
      <c r="F642">
        <v>109</v>
      </c>
      <c r="G642">
        <v>109000000</v>
      </c>
      <c r="H642">
        <v>109</v>
      </c>
      <c r="I642">
        <v>109000000</v>
      </c>
      <c r="J642">
        <v>0</v>
      </c>
      <c r="L642">
        <v>1</v>
      </c>
      <c r="M642">
        <v>0</v>
      </c>
      <c r="N642">
        <v>0</v>
      </c>
      <c r="O642" s="11">
        <v>10</v>
      </c>
      <c r="P642" s="11">
        <v>6</v>
      </c>
      <c r="Q642" s="12">
        <v>60</v>
      </c>
      <c r="R642" s="11">
        <v>2</v>
      </c>
      <c r="S642" s="12">
        <v>20</v>
      </c>
      <c r="T642" s="11">
        <v>2</v>
      </c>
      <c r="U642" s="12">
        <v>20</v>
      </c>
      <c r="V642" s="12">
        <v>50.65</v>
      </c>
      <c r="W642" s="13">
        <v>4</v>
      </c>
      <c r="X642" s="11">
        <v>97.66</v>
      </c>
      <c r="Y642" s="11">
        <v>-22.16</v>
      </c>
      <c r="Z642" s="11">
        <v>0.73</v>
      </c>
      <c r="AA642" s="11">
        <v>299741.2</v>
      </c>
      <c r="AB642" s="13">
        <v>299741200000</v>
      </c>
      <c r="AC642" s="5">
        <v>0.72727264305266826</v>
      </c>
      <c r="AD642">
        <v>-143.24</v>
      </c>
      <c r="AE642">
        <v>-13.58</v>
      </c>
      <c r="AF642">
        <v>-24.04</v>
      </c>
      <c r="AG642" s="5">
        <v>13256.069486618177</v>
      </c>
      <c r="AH642" s="7">
        <v>1.4765091445118919</v>
      </c>
      <c r="AI642" s="8">
        <v>0.10347090151864829</v>
      </c>
      <c r="AJ642">
        <v>32970.129999999997</v>
      </c>
      <c r="AK642">
        <v>32970129999.999996</v>
      </c>
      <c r="AL642">
        <f>IF(AJ642&lt;29957,1,0)</f>
        <v>0</v>
      </c>
      <c r="AM642">
        <f>IF(AND(AJ642&gt;29957,AJ642&lt;96525),1,0)</f>
        <v>1</v>
      </c>
      <c r="AN642">
        <f>IF(AJ642&gt;96525,1,0)</f>
        <v>0</v>
      </c>
      <c r="AO642" s="9">
        <v>18</v>
      </c>
      <c r="AP642" s="5">
        <v>1.2552725051033058</v>
      </c>
      <c r="AQ642">
        <v>4878351</v>
      </c>
      <c r="AT642">
        <v>1596000</v>
      </c>
      <c r="AU642">
        <v>6474351</v>
      </c>
      <c r="AW642">
        <v>204028.6</v>
      </c>
      <c r="AX642">
        <v>204028600000</v>
      </c>
      <c r="CG642" s="13"/>
    </row>
    <row r="643" spans="1:85" x14ac:dyDescent="0.3">
      <c r="A643">
        <v>2013</v>
      </c>
      <c r="B643" t="s">
        <v>294</v>
      </c>
      <c r="C643">
        <v>0</v>
      </c>
      <c r="D643">
        <v>3</v>
      </c>
      <c r="L643">
        <v>1</v>
      </c>
      <c r="M643">
        <v>0</v>
      </c>
      <c r="N643">
        <v>0</v>
      </c>
      <c r="O643" s="11">
        <v>10</v>
      </c>
      <c r="P643" s="11">
        <v>5</v>
      </c>
      <c r="Q643" s="12">
        <v>50</v>
      </c>
      <c r="R643" s="11">
        <v>3</v>
      </c>
      <c r="S643" s="12">
        <v>30</v>
      </c>
      <c r="T643" s="11">
        <v>2</v>
      </c>
      <c r="U643" s="12">
        <v>20</v>
      </c>
      <c r="V643" s="12">
        <v>75</v>
      </c>
      <c r="W643" s="13">
        <v>5</v>
      </c>
      <c r="X643" s="11">
        <v>13.19</v>
      </c>
      <c r="Y643" s="11">
        <v>6.38</v>
      </c>
      <c r="Z643" s="11"/>
      <c r="AA643" s="11">
        <v>14297.8</v>
      </c>
      <c r="AB643" s="13">
        <v>14297800000</v>
      </c>
      <c r="AD643">
        <v>9.5500000000000007</v>
      </c>
      <c r="AE643">
        <v>1.48</v>
      </c>
      <c r="AF643">
        <v>3.33</v>
      </c>
      <c r="AG643" s="5">
        <v>-11.676274803325157</v>
      </c>
      <c r="AH643" s="7"/>
      <c r="AI643" s="8">
        <v>1.081821787890808E-2</v>
      </c>
      <c r="AJ643">
        <v>12734.75</v>
      </c>
      <c r="AK643">
        <v>12734750000</v>
      </c>
      <c r="AL643">
        <f>IF(AJ643&lt;29957,1,0)</f>
        <v>1</v>
      </c>
      <c r="AM643">
        <f>IF(AND(AJ643&gt;29957,AJ643&lt;96525),1,0)</f>
        <v>0</v>
      </c>
      <c r="AN643">
        <f>IF(AJ643&gt;96525,1,0)</f>
        <v>0</v>
      </c>
      <c r="AO643" s="9">
        <v>104</v>
      </c>
      <c r="AP643" s="5">
        <v>2.0170333392987803</v>
      </c>
      <c r="AR643" s="5">
        <v>3</v>
      </c>
      <c r="AW643">
        <v>3197.2</v>
      </c>
      <c r="AX643">
        <v>3197200000</v>
      </c>
      <c r="CG643" s="13"/>
    </row>
    <row r="644" spans="1:85" x14ac:dyDescent="0.3">
      <c r="A644">
        <v>2013</v>
      </c>
      <c r="B644" t="s">
        <v>295</v>
      </c>
      <c r="C644">
        <v>1</v>
      </c>
      <c r="D644">
        <v>3</v>
      </c>
      <c r="E644">
        <v>4</v>
      </c>
      <c r="L644">
        <v>0</v>
      </c>
      <c r="M644">
        <v>0</v>
      </c>
      <c r="N644">
        <v>0</v>
      </c>
      <c r="O644" s="11">
        <v>5</v>
      </c>
      <c r="P644" s="11">
        <v>2</v>
      </c>
      <c r="Q644" s="12">
        <v>40</v>
      </c>
      <c r="R644" s="11">
        <v>2</v>
      </c>
      <c r="S644" s="12">
        <v>40</v>
      </c>
      <c r="T644" s="11">
        <v>1</v>
      </c>
      <c r="U644" s="12">
        <v>20</v>
      </c>
      <c r="V644" s="12">
        <v>75</v>
      </c>
      <c r="W644" s="13">
        <v>8</v>
      </c>
      <c r="X644" s="11"/>
      <c r="Y644" s="11">
        <v>16.23</v>
      </c>
      <c r="Z644" s="11"/>
      <c r="AA644" s="11">
        <v>3163.2</v>
      </c>
      <c r="AB644" s="13">
        <v>3163200000</v>
      </c>
      <c r="AD644">
        <v>34.85</v>
      </c>
      <c r="AE644">
        <v>23.27</v>
      </c>
      <c r="AF644">
        <v>34.159999999999997</v>
      </c>
      <c r="AG644" s="5"/>
      <c r="AH644" s="7">
        <v>0.35445046951461445</v>
      </c>
      <c r="AI644" s="8">
        <v>3.3752149186615523</v>
      </c>
      <c r="AJ644">
        <v>11273.57</v>
      </c>
      <c r="AK644">
        <v>11273570000</v>
      </c>
      <c r="AL644">
        <f>IF(AJ644&lt;29957,1,0)</f>
        <v>1</v>
      </c>
      <c r="AM644">
        <f>IF(AND(AJ644&gt;29957,AJ644&lt;96525),1,0)</f>
        <v>0</v>
      </c>
      <c r="AN644">
        <f>IF(AJ644&gt;96525,1,0)</f>
        <v>0</v>
      </c>
      <c r="AO644" s="9">
        <v>25</v>
      </c>
      <c r="AP644" s="5">
        <v>1.3979400086720375</v>
      </c>
      <c r="AQ644">
        <v>21900000</v>
      </c>
      <c r="AU644">
        <v>21900000</v>
      </c>
      <c r="AW644">
        <v>5327.2</v>
      </c>
      <c r="AX644">
        <v>5327200000</v>
      </c>
      <c r="CG644" s="13"/>
    </row>
    <row r="645" spans="1:85" x14ac:dyDescent="0.3">
      <c r="A645">
        <v>2013</v>
      </c>
      <c r="B645" t="s">
        <v>296</v>
      </c>
      <c r="C645">
        <v>0</v>
      </c>
      <c r="M645">
        <v>0</v>
      </c>
      <c r="N645">
        <v>0</v>
      </c>
      <c r="O645" s="11"/>
      <c r="P645" s="11"/>
      <c r="Q645" s="12"/>
      <c r="R645" s="11"/>
      <c r="S645" s="12"/>
      <c r="T645" s="11">
        <v>0</v>
      </c>
      <c r="U645" s="12"/>
      <c r="V645" s="12" t="s">
        <v>366</v>
      </c>
      <c r="W645" s="13"/>
      <c r="X645" s="11"/>
      <c r="Y645" s="11">
        <v>17.61</v>
      </c>
      <c r="Z645" s="11"/>
      <c r="AA645" s="11"/>
      <c r="AB645" s="13"/>
      <c r="AD645">
        <v>24.46</v>
      </c>
      <c r="AE645">
        <v>15.04</v>
      </c>
      <c r="AF645">
        <v>21.47</v>
      </c>
      <c r="AG645" s="5">
        <v>-86.920706186743786</v>
      </c>
      <c r="AH645" s="7"/>
      <c r="AI645" s="8"/>
      <c r="AO645" s="9">
        <v>20</v>
      </c>
      <c r="AP645" s="5">
        <v>1.301029995663981</v>
      </c>
      <c r="CG645" s="13"/>
    </row>
    <row r="646" spans="1:85" x14ac:dyDescent="0.3">
      <c r="A646">
        <v>2013</v>
      </c>
      <c r="B646" t="s">
        <v>297</v>
      </c>
      <c r="C646">
        <v>0</v>
      </c>
      <c r="D646">
        <v>4</v>
      </c>
      <c r="E646">
        <v>5</v>
      </c>
      <c r="F646">
        <v>11.6</v>
      </c>
      <c r="G646">
        <v>11600000</v>
      </c>
      <c r="H646">
        <v>9</v>
      </c>
      <c r="I646">
        <v>9000000</v>
      </c>
      <c r="J646">
        <v>2.5999999999999996</v>
      </c>
      <c r="K646">
        <v>2599999.9999999995</v>
      </c>
      <c r="L646">
        <v>1</v>
      </c>
      <c r="M646">
        <v>0</v>
      </c>
      <c r="N646">
        <v>0</v>
      </c>
      <c r="O646" s="11">
        <v>8</v>
      </c>
      <c r="P646" s="11">
        <v>4</v>
      </c>
      <c r="Q646" s="12">
        <v>50</v>
      </c>
      <c r="R646" s="11">
        <v>1</v>
      </c>
      <c r="S646" s="12">
        <v>12.5</v>
      </c>
      <c r="T646" s="11">
        <v>3</v>
      </c>
      <c r="U646" s="12">
        <v>37.5</v>
      </c>
      <c r="V646" s="12">
        <v>57.4</v>
      </c>
      <c r="W646" s="13">
        <v>6</v>
      </c>
      <c r="X646" s="11"/>
      <c r="Y646" s="11">
        <v>1.1100000000000001</v>
      </c>
      <c r="Z646" s="11">
        <v>1.1599999999999999</v>
      </c>
      <c r="AA646" s="11">
        <v>34865.4</v>
      </c>
      <c r="AB646" s="13">
        <v>34865400000</v>
      </c>
      <c r="AC646" s="5">
        <v>1.1639636770786927</v>
      </c>
      <c r="AD646">
        <v>11.25</v>
      </c>
      <c r="AE646">
        <v>2.65</v>
      </c>
      <c r="AF646">
        <v>4.59</v>
      </c>
      <c r="AG646" s="5">
        <v>427.2748241263983</v>
      </c>
      <c r="AH646" s="7">
        <v>1.1770924467774861</v>
      </c>
      <c r="AI646" s="8">
        <v>2.4658549625741224</v>
      </c>
      <c r="AJ646">
        <v>19882.400000000001</v>
      </c>
      <c r="AK646">
        <v>19882400000</v>
      </c>
      <c r="AL646">
        <f t="shared" ref="AL646:AL656" si="108">IF(AJ646&lt;29957,1,0)</f>
        <v>1</v>
      </c>
      <c r="AM646">
        <f t="shared" ref="AM646:AM656" si="109">IF(AND(AJ646&gt;29957,AJ646&lt;96525),1,0)</f>
        <v>0</v>
      </c>
      <c r="AN646">
        <f t="shared" ref="AN646:AN656" si="110">IF(AJ646&gt;96525,1,0)</f>
        <v>0</v>
      </c>
      <c r="AO646" s="9">
        <v>21</v>
      </c>
      <c r="AP646" s="5">
        <v>1.3222192947339191</v>
      </c>
      <c r="AT646">
        <v>6980000</v>
      </c>
      <c r="AU646">
        <v>6980000</v>
      </c>
      <c r="AW646">
        <v>91209.1</v>
      </c>
      <c r="AX646">
        <v>91209100000</v>
      </c>
      <c r="CG646" s="13"/>
    </row>
    <row r="647" spans="1:85" x14ac:dyDescent="0.3">
      <c r="A647">
        <v>2013</v>
      </c>
      <c r="B647" t="s">
        <v>298</v>
      </c>
      <c r="C647">
        <v>0</v>
      </c>
      <c r="D647">
        <v>4</v>
      </c>
      <c r="E647">
        <v>4</v>
      </c>
      <c r="L647">
        <v>1</v>
      </c>
      <c r="M647">
        <v>0</v>
      </c>
      <c r="N647">
        <v>0</v>
      </c>
      <c r="O647" s="11">
        <v>9</v>
      </c>
      <c r="P647" s="11">
        <v>4</v>
      </c>
      <c r="Q647" s="12">
        <v>44.44</v>
      </c>
      <c r="R647" s="11">
        <v>2</v>
      </c>
      <c r="S647" s="12">
        <v>22.22</v>
      </c>
      <c r="T647" s="11">
        <v>3</v>
      </c>
      <c r="U647" s="12">
        <v>33.33</v>
      </c>
      <c r="V647" s="12">
        <v>45.3</v>
      </c>
      <c r="W647" s="13">
        <v>4</v>
      </c>
      <c r="X647" s="11"/>
      <c r="Y647" s="11">
        <v>0.33</v>
      </c>
      <c r="Z647" s="11">
        <v>0.97</v>
      </c>
      <c r="AA647" s="11">
        <v>9435.2000000000007</v>
      </c>
      <c r="AB647" s="13">
        <v>9435200000</v>
      </c>
      <c r="AC647" s="5">
        <v>0.96605523874585808</v>
      </c>
      <c r="AD647">
        <v>3.53</v>
      </c>
      <c r="AE647">
        <v>0.63</v>
      </c>
      <c r="AF647">
        <v>1.1299999999999999</v>
      </c>
      <c r="AG647" s="5">
        <v>476.17287553091467</v>
      </c>
      <c r="AH647" s="7">
        <v>0.66738319387312961</v>
      </c>
      <c r="AI647" s="8"/>
      <c r="AJ647">
        <v>2032.18</v>
      </c>
      <c r="AK647">
        <v>2032180000</v>
      </c>
      <c r="AL647">
        <f t="shared" si="108"/>
        <v>1</v>
      </c>
      <c r="AM647">
        <f t="shared" si="109"/>
        <v>0</v>
      </c>
      <c r="AN647">
        <f t="shared" si="110"/>
        <v>0</v>
      </c>
      <c r="AO647" s="9">
        <v>31</v>
      </c>
      <c r="AP647" s="5">
        <v>1.4913616938342726</v>
      </c>
      <c r="AQ647">
        <v>11888000</v>
      </c>
      <c r="AT647">
        <v>1430000</v>
      </c>
      <c r="AU647">
        <v>13318000</v>
      </c>
      <c r="AW647">
        <v>20811.400000000001</v>
      </c>
      <c r="AX647">
        <v>20811400000</v>
      </c>
      <c r="CG647" s="13"/>
    </row>
    <row r="648" spans="1:85" x14ac:dyDescent="0.3">
      <c r="A648">
        <v>2013</v>
      </c>
      <c r="B648" t="s">
        <v>299</v>
      </c>
      <c r="C648">
        <v>1</v>
      </c>
      <c r="D648">
        <v>3</v>
      </c>
      <c r="E648">
        <v>4</v>
      </c>
      <c r="F648">
        <v>4.9000000000000004</v>
      </c>
      <c r="G648">
        <v>4900000</v>
      </c>
      <c r="H648">
        <v>3.2</v>
      </c>
      <c r="I648">
        <v>3200000</v>
      </c>
      <c r="J648">
        <v>1.7000000000000002</v>
      </c>
      <c r="K648">
        <v>1700000.0000000002</v>
      </c>
      <c r="L648">
        <v>1</v>
      </c>
      <c r="M648">
        <v>1</v>
      </c>
      <c r="N648">
        <v>0</v>
      </c>
      <c r="O648" s="11">
        <v>8</v>
      </c>
      <c r="P648" s="11">
        <v>4</v>
      </c>
      <c r="Q648" s="12">
        <v>50</v>
      </c>
      <c r="R648" s="11">
        <v>2</v>
      </c>
      <c r="S648" s="12">
        <v>25</v>
      </c>
      <c r="T648" s="11">
        <v>2</v>
      </c>
      <c r="U648" s="12">
        <v>25</v>
      </c>
      <c r="V648" s="12">
        <v>57.46</v>
      </c>
      <c r="W648" s="13">
        <v>4</v>
      </c>
      <c r="X648" s="11"/>
      <c r="Y648" s="11">
        <v>2.6</v>
      </c>
      <c r="Z648" s="11">
        <v>1.1399999999999999</v>
      </c>
      <c r="AA648" s="11">
        <v>6319.7</v>
      </c>
      <c r="AB648" s="13">
        <v>6319700000</v>
      </c>
      <c r="AC648" s="5">
        <v>1.142253688152151</v>
      </c>
      <c r="AD648">
        <v>2.56</v>
      </c>
      <c r="AE648">
        <v>1.34</v>
      </c>
      <c r="AF648">
        <v>2.16</v>
      </c>
      <c r="AG648" s="5">
        <v>-55.566608873603727</v>
      </c>
      <c r="AH648" s="7"/>
      <c r="AI648" s="8">
        <v>27.115716753022451</v>
      </c>
      <c r="AJ648">
        <v>4994.3599999999997</v>
      </c>
      <c r="AK648">
        <v>4994360000</v>
      </c>
      <c r="AL648">
        <f t="shared" si="108"/>
        <v>1</v>
      </c>
      <c r="AM648">
        <f t="shared" si="109"/>
        <v>0</v>
      </c>
      <c r="AN648">
        <f t="shared" si="110"/>
        <v>0</v>
      </c>
      <c r="AO648" s="9">
        <v>14</v>
      </c>
      <c r="AP648" s="5">
        <v>1.1461280356782377</v>
      </c>
      <c r="AQ648">
        <v>16508096</v>
      </c>
      <c r="AU648">
        <v>16508096</v>
      </c>
      <c r="AW648">
        <v>3894.5</v>
      </c>
      <c r="AX648">
        <v>3894500000</v>
      </c>
      <c r="CG648" s="13"/>
    </row>
    <row r="649" spans="1:85" x14ac:dyDescent="0.3">
      <c r="A649">
        <v>2013</v>
      </c>
      <c r="B649" t="s">
        <v>300</v>
      </c>
      <c r="C649">
        <v>0</v>
      </c>
      <c r="D649">
        <v>3</v>
      </c>
      <c r="E649">
        <v>12</v>
      </c>
      <c r="F649">
        <v>39</v>
      </c>
      <c r="G649">
        <v>39000000</v>
      </c>
      <c r="H649">
        <v>35</v>
      </c>
      <c r="I649">
        <v>35000000</v>
      </c>
      <c r="J649">
        <v>4</v>
      </c>
      <c r="K649">
        <v>4000000</v>
      </c>
      <c r="L649">
        <v>1</v>
      </c>
      <c r="M649">
        <v>0</v>
      </c>
      <c r="N649">
        <v>0</v>
      </c>
      <c r="O649" s="11">
        <v>11</v>
      </c>
      <c r="P649" s="11">
        <v>7</v>
      </c>
      <c r="Q649" s="12">
        <v>63.64</v>
      </c>
      <c r="R649" s="11">
        <v>2</v>
      </c>
      <c r="S649" s="12">
        <v>18.18</v>
      </c>
      <c r="T649" s="11">
        <v>2</v>
      </c>
      <c r="U649" s="12">
        <v>18.18</v>
      </c>
      <c r="V649" s="12">
        <v>57.48</v>
      </c>
      <c r="W649" s="13">
        <v>7</v>
      </c>
      <c r="X649" s="11">
        <v>1.96</v>
      </c>
      <c r="Y649" s="11">
        <v>9.33</v>
      </c>
      <c r="Z649" s="11">
        <v>5.12</v>
      </c>
      <c r="AA649" s="11">
        <v>21697.4</v>
      </c>
      <c r="AB649" s="13">
        <v>21697400000</v>
      </c>
      <c r="AC649" s="5">
        <v>5.1154489740577569</v>
      </c>
      <c r="AD649">
        <v>20.49</v>
      </c>
      <c r="AE649">
        <v>7.91</v>
      </c>
      <c r="AF649">
        <v>9.93</v>
      </c>
      <c r="AG649" s="5">
        <v>-96.529150359307309</v>
      </c>
      <c r="AH649" s="7">
        <v>2.82845424975251E-2</v>
      </c>
      <c r="AI649" s="8">
        <v>9.4871069627115445E-2</v>
      </c>
      <c r="AJ649">
        <v>26290.73</v>
      </c>
      <c r="AK649">
        <v>26290730000</v>
      </c>
      <c r="AL649">
        <f t="shared" si="108"/>
        <v>1</v>
      </c>
      <c r="AM649">
        <f t="shared" si="109"/>
        <v>0</v>
      </c>
      <c r="AN649">
        <f t="shared" si="110"/>
        <v>0</v>
      </c>
      <c r="AO649" s="9">
        <v>70</v>
      </c>
      <c r="AP649" s="5">
        <v>1.8450980400142569</v>
      </c>
      <c r="AQ649">
        <v>29976000</v>
      </c>
      <c r="AT649">
        <v>10240000</v>
      </c>
      <c r="AU649">
        <v>40216000</v>
      </c>
      <c r="AW649">
        <v>16741.099999999999</v>
      </c>
      <c r="AX649">
        <v>16741099999.999998</v>
      </c>
      <c r="CG649" s="13"/>
    </row>
    <row r="650" spans="1:85" x14ac:dyDescent="0.3">
      <c r="A650">
        <v>2013</v>
      </c>
      <c r="B650" t="s">
        <v>301</v>
      </c>
      <c r="C650">
        <v>1</v>
      </c>
      <c r="D650">
        <v>6</v>
      </c>
      <c r="E650">
        <v>7</v>
      </c>
      <c r="L650">
        <v>1</v>
      </c>
      <c r="M650">
        <v>1</v>
      </c>
      <c r="N650">
        <v>1</v>
      </c>
      <c r="O650" s="11">
        <v>13</v>
      </c>
      <c r="P650" s="11">
        <v>6</v>
      </c>
      <c r="Q650" s="12">
        <v>46.15</v>
      </c>
      <c r="R650" s="11">
        <v>2</v>
      </c>
      <c r="S650" s="12">
        <v>15.38</v>
      </c>
      <c r="T650" s="11">
        <v>5</v>
      </c>
      <c r="U650" s="12">
        <v>38.46</v>
      </c>
      <c r="V650" s="12">
        <v>73.959999999999994</v>
      </c>
      <c r="W650" s="13">
        <v>7</v>
      </c>
      <c r="X650" s="11">
        <v>5</v>
      </c>
      <c r="Y650" s="11">
        <v>22.28</v>
      </c>
      <c r="Z650" s="11">
        <v>8.93</v>
      </c>
      <c r="AA650" s="11">
        <v>524176.2</v>
      </c>
      <c r="AB650" s="13">
        <v>524176200000</v>
      </c>
      <c r="AC650" s="5">
        <v>8.9323167492086686</v>
      </c>
      <c r="AD650">
        <v>41.27</v>
      </c>
      <c r="AE650">
        <v>30.42</v>
      </c>
      <c r="AF650">
        <v>40.94</v>
      </c>
      <c r="AG650" s="5">
        <v>11592.803177962169</v>
      </c>
      <c r="AH650" s="7">
        <v>0.25692844771337808</v>
      </c>
      <c r="AI650" s="8"/>
      <c r="AJ650">
        <v>2457975.9900000002</v>
      </c>
      <c r="AK650">
        <v>2457975990000</v>
      </c>
      <c r="AL650">
        <f t="shared" si="108"/>
        <v>0</v>
      </c>
      <c r="AM650">
        <f t="shared" si="109"/>
        <v>0</v>
      </c>
      <c r="AN650">
        <f t="shared" si="110"/>
        <v>1</v>
      </c>
      <c r="AO650" s="9">
        <v>18</v>
      </c>
      <c r="AP650" s="5">
        <v>1.2552725051033058</v>
      </c>
      <c r="AQ650">
        <v>157151000</v>
      </c>
      <c r="AS650">
        <v>116941000</v>
      </c>
      <c r="AT650">
        <v>125230000</v>
      </c>
      <c r="AU650">
        <v>282381000</v>
      </c>
      <c r="AW650">
        <v>818301.3</v>
      </c>
      <c r="AX650">
        <v>818301300000</v>
      </c>
      <c r="CG650" s="13"/>
    </row>
    <row r="651" spans="1:85" x14ac:dyDescent="0.3">
      <c r="A651">
        <v>2013</v>
      </c>
      <c r="B651" t="s">
        <v>302</v>
      </c>
      <c r="C651">
        <v>1</v>
      </c>
      <c r="D651">
        <v>4</v>
      </c>
      <c r="E651">
        <v>4</v>
      </c>
      <c r="L651">
        <v>1</v>
      </c>
      <c r="M651">
        <v>1</v>
      </c>
      <c r="N651">
        <v>0</v>
      </c>
      <c r="O651" s="11">
        <v>8</v>
      </c>
      <c r="P651" s="11">
        <v>5</v>
      </c>
      <c r="Q651" s="12">
        <v>62.5</v>
      </c>
      <c r="R651" s="11">
        <v>1</v>
      </c>
      <c r="S651" s="12">
        <v>12.5</v>
      </c>
      <c r="T651" s="11">
        <v>2</v>
      </c>
      <c r="U651" s="12">
        <v>25</v>
      </c>
      <c r="V651" s="12">
        <v>45.11</v>
      </c>
      <c r="W651" s="13">
        <v>4</v>
      </c>
      <c r="X651" s="11"/>
      <c r="Y651" s="11">
        <v>5.72</v>
      </c>
      <c r="Z651" s="11">
        <v>2.94</v>
      </c>
      <c r="AA651" s="11">
        <v>3991.6</v>
      </c>
      <c r="AB651" s="13">
        <v>3991600000</v>
      </c>
      <c r="AC651" s="5">
        <v>2.9393659488719992</v>
      </c>
      <c r="AD651">
        <v>18.45</v>
      </c>
      <c r="AE651">
        <v>9.39</v>
      </c>
      <c r="AF651">
        <v>14.89</v>
      </c>
      <c r="AG651" s="5">
        <v>-90.625485373573667</v>
      </c>
      <c r="AH651" s="7">
        <v>2.211784387215082</v>
      </c>
      <c r="AI651" s="8">
        <v>0.69651101066482213</v>
      </c>
      <c r="AJ651">
        <v>7139.99</v>
      </c>
      <c r="AK651">
        <v>7139990000</v>
      </c>
      <c r="AL651">
        <f t="shared" si="108"/>
        <v>1</v>
      </c>
      <c r="AM651">
        <f t="shared" si="109"/>
        <v>0</v>
      </c>
      <c r="AN651">
        <f t="shared" si="110"/>
        <v>0</v>
      </c>
      <c r="AO651" s="9">
        <v>24</v>
      </c>
      <c r="AP651" s="5">
        <v>1.3802112417116059</v>
      </c>
      <c r="AQ651">
        <v>13782850</v>
      </c>
      <c r="AT651">
        <v>3280000</v>
      </c>
      <c r="AU651">
        <v>17062850</v>
      </c>
      <c r="AW651">
        <v>7747.8</v>
      </c>
      <c r="AX651">
        <v>7747800000</v>
      </c>
      <c r="CG651" s="13"/>
    </row>
    <row r="652" spans="1:85" x14ac:dyDescent="0.3">
      <c r="A652">
        <v>2013</v>
      </c>
      <c r="B652" t="s">
        <v>303</v>
      </c>
      <c r="C652">
        <v>0</v>
      </c>
      <c r="D652">
        <v>6</v>
      </c>
      <c r="E652">
        <v>8</v>
      </c>
      <c r="L652">
        <v>1</v>
      </c>
      <c r="M652">
        <v>0</v>
      </c>
      <c r="N652">
        <v>0</v>
      </c>
      <c r="O652" s="11">
        <v>15</v>
      </c>
      <c r="P652" s="11">
        <v>7</v>
      </c>
      <c r="Q652" s="12">
        <v>46.67</v>
      </c>
      <c r="R652" s="11">
        <v>2</v>
      </c>
      <c r="S652" s="12">
        <v>13.33</v>
      </c>
      <c r="T652" s="11">
        <v>6</v>
      </c>
      <c r="U652" s="12">
        <v>40</v>
      </c>
      <c r="V652" s="12">
        <v>35.200000000000003</v>
      </c>
      <c r="W652" s="13">
        <v>7</v>
      </c>
      <c r="X652" s="11">
        <v>18.739999999999998</v>
      </c>
      <c r="Y652" s="11">
        <v>6.73</v>
      </c>
      <c r="Z652" s="11">
        <v>3.28</v>
      </c>
      <c r="AA652" s="11">
        <v>89129.9</v>
      </c>
      <c r="AB652" s="13">
        <v>89129900000</v>
      </c>
      <c r="AC652" s="5">
        <v>3.280728882962785</v>
      </c>
      <c r="AD652">
        <v>9.02</v>
      </c>
      <c r="AE652">
        <v>5.86</v>
      </c>
      <c r="AF652">
        <v>7.48</v>
      </c>
      <c r="AG652" s="5"/>
      <c r="AH652" s="7">
        <v>8.6397680072388711E-2</v>
      </c>
      <c r="AI652" s="8">
        <v>2.2230368375723613</v>
      </c>
      <c r="AJ652">
        <v>98912.85</v>
      </c>
      <c r="AK652">
        <v>98912850000</v>
      </c>
      <c r="AL652">
        <f t="shared" si="108"/>
        <v>0</v>
      </c>
      <c r="AM652">
        <f t="shared" si="109"/>
        <v>0</v>
      </c>
      <c r="AN652">
        <f t="shared" si="110"/>
        <v>1</v>
      </c>
      <c r="AO652" s="9">
        <v>51</v>
      </c>
      <c r="AP652" s="5">
        <v>1.7075701760979363</v>
      </c>
      <c r="AQ652">
        <v>21217000</v>
      </c>
      <c r="AT652">
        <v>26240000</v>
      </c>
      <c r="AU652">
        <v>47457000</v>
      </c>
      <c r="AW652">
        <v>77230.399999999994</v>
      </c>
      <c r="AX652">
        <v>77230400000</v>
      </c>
      <c r="CG652" s="13"/>
    </row>
    <row r="653" spans="1:85" x14ac:dyDescent="0.3">
      <c r="A653">
        <v>2013</v>
      </c>
      <c r="B653" t="s">
        <v>304</v>
      </c>
      <c r="C653">
        <v>0</v>
      </c>
      <c r="D653">
        <v>5</v>
      </c>
      <c r="E653">
        <v>9</v>
      </c>
      <c r="L653">
        <v>1</v>
      </c>
      <c r="M653">
        <v>1</v>
      </c>
      <c r="N653">
        <v>0</v>
      </c>
      <c r="O653" s="11">
        <v>15</v>
      </c>
      <c r="P653" s="11">
        <v>8</v>
      </c>
      <c r="Q653" s="12">
        <v>53.33</v>
      </c>
      <c r="R653" s="11">
        <v>1</v>
      </c>
      <c r="S653" s="12">
        <v>6.67</v>
      </c>
      <c r="T653" s="11">
        <v>6</v>
      </c>
      <c r="U653" s="12">
        <v>40</v>
      </c>
      <c r="V653" s="12">
        <v>34.72</v>
      </c>
      <c r="W653" s="13">
        <v>8</v>
      </c>
      <c r="X653" s="11">
        <v>7.55</v>
      </c>
      <c r="Y653" s="11">
        <v>5.1100000000000003</v>
      </c>
      <c r="Z653" s="11">
        <v>3.63</v>
      </c>
      <c r="AA653" s="11">
        <v>1773128</v>
      </c>
      <c r="AB653" s="13">
        <v>1773128000000</v>
      </c>
      <c r="AC653" s="5">
        <v>3.6332343510141794</v>
      </c>
      <c r="AD653">
        <v>28.04</v>
      </c>
      <c r="AE653">
        <v>6.07</v>
      </c>
      <c r="AF653">
        <v>11.53</v>
      </c>
      <c r="AG653" s="5">
        <v>633.82942586560887</v>
      </c>
      <c r="AH653" s="7">
        <v>0.85931252277725145</v>
      </c>
      <c r="AI653" s="8"/>
      <c r="AJ653">
        <v>846608.31</v>
      </c>
      <c r="AK653">
        <v>846608310000</v>
      </c>
      <c r="AL653">
        <f t="shared" si="108"/>
        <v>0</v>
      </c>
      <c r="AM653">
        <f t="shared" si="109"/>
        <v>0</v>
      </c>
      <c r="AN653">
        <f t="shared" si="110"/>
        <v>1</v>
      </c>
      <c r="AO653" s="9">
        <v>68</v>
      </c>
      <c r="AP653" s="5">
        <v>1.8325089127062362</v>
      </c>
      <c r="AQ653">
        <v>168586000</v>
      </c>
      <c r="AT653">
        <v>42920000</v>
      </c>
      <c r="AU653">
        <v>211506000</v>
      </c>
      <c r="AW653">
        <v>2340829.4</v>
      </c>
      <c r="AX653">
        <v>2340829400000</v>
      </c>
      <c r="CG653" s="13"/>
    </row>
    <row r="654" spans="1:85" x14ac:dyDescent="0.3">
      <c r="A654">
        <v>2013</v>
      </c>
      <c r="B654" t="s">
        <v>305</v>
      </c>
      <c r="C654">
        <v>0</v>
      </c>
      <c r="D654">
        <v>4</v>
      </c>
      <c r="E654">
        <v>12</v>
      </c>
      <c r="F654">
        <v>99.3</v>
      </c>
      <c r="G654">
        <v>99300000</v>
      </c>
      <c r="H654">
        <v>99.3</v>
      </c>
      <c r="I654">
        <v>99300000</v>
      </c>
      <c r="J654">
        <v>0</v>
      </c>
      <c r="L654">
        <v>1</v>
      </c>
      <c r="M654">
        <v>1</v>
      </c>
      <c r="N654">
        <v>0</v>
      </c>
      <c r="O654" s="11">
        <v>16</v>
      </c>
      <c r="P654" s="11">
        <v>7</v>
      </c>
      <c r="Q654" s="12">
        <v>43.75</v>
      </c>
      <c r="R654" s="11">
        <v>4</v>
      </c>
      <c r="S654" s="12">
        <v>25</v>
      </c>
      <c r="T654" s="11">
        <v>5</v>
      </c>
      <c r="U654" s="12">
        <v>31.25</v>
      </c>
      <c r="V654" s="12">
        <v>31.75</v>
      </c>
      <c r="W654" s="13">
        <v>6</v>
      </c>
      <c r="X654" s="11">
        <v>6.91</v>
      </c>
      <c r="Y654" s="11">
        <v>1.76</v>
      </c>
      <c r="Z654" s="11">
        <v>1.81</v>
      </c>
      <c r="AA654" s="11">
        <v>675066.6</v>
      </c>
      <c r="AB654" s="13">
        <v>675066600000</v>
      </c>
      <c r="AC654" s="5">
        <v>1.8108462909622569</v>
      </c>
      <c r="AD654">
        <v>3.96</v>
      </c>
      <c r="AE654">
        <v>0.91</v>
      </c>
      <c r="AF654">
        <v>1.1399999999999999</v>
      </c>
      <c r="AG654" s="5">
        <v>4678.1486639394207</v>
      </c>
      <c r="AH654" s="7">
        <v>6.0720712351109017E-5</v>
      </c>
      <c r="AI654" s="8"/>
      <c r="AJ654">
        <v>261868.53</v>
      </c>
      <c r="AK654">
        <v>261868530000</v>
      </c>
      <c r="AL654">
        <f t="shared" si="108"/>
        <v>0</v>
      </c>
      <c r="AM654">
        <f t="shared" si="109"/>
        <v>0</v>
      </c>
      <c r="AN654">
        <f t="shared" si="110"/>
        <v>1</v>
      </c>
      <c r="AO654" s="9">
        <v>94</v>
      </c>
      <c r="AP654" s="5">
        <v>1.9731278535996983</v>
      </c>
      <c r="AQ654">
        <v>104996497</v>
      </c>
      <c r="AT654">
        <v>37564148</v>
      </c>
      <c r="AU654">
        <v>142560645</v>
      </c>
      <c r="AW654">
        <v>353194.1</v>
      </c>
      <c r="AX654">
        <v>353194100000</v>
      </c>
      <c r="CG654" s="13"/>
    </row>
    <row r="655" spans="1:85" x14ac:dyDescent="0.3">
      <c r="A655">
        <v>2013</v>
      </c>
      <c r="B655" t="s">
        <v>306</v>
      </c>
      <c r="C655">
        <v>0</v>
      </c>
      <c r="D655">
        <v>4</v>
      </c>
      <c r="E655">
        <v>4</v>
      </c>
      <c r="L655">
        <v>1</v>
      </c>
      <c r="M655">
        <v>1</v>
      </c>
      <c r="N655">
        <v>0</v>
      </c>
      <c r="O655" s="11">
        <v>12</v>
      </c>
      <c r="P655" s="11">
        <v>6</v>
      </c>
      <c r="Q655" s="12">
        <v>50</v>
      </c>
      <c r="R655" s="11">
        <v>2</v>
      </c>
      <c r="S655" s="12">
        <v>16.670000000000002</v>
      </c>
      <c r="T655" s="11">
        <v>4</v>
      </c>
      <c r="U655" s="12">
        <v>33.33</v>
      </c>
      <c r="V655" s="12">
        <v>54.5</v>
      </c>
      <c r="W655" s="13">
        <v>4</v>
      </c>
      <c r="X655" s="11"/>
      <c r="Y655" s="11">
        <v>9.3000000000000007</v>
      </c>
      <c r="Z655" s="11">
        <v>0.71</v>
      </c>
      <c r="AA655" s="11">
        <v>10844.3</v>
      </c>
      <c r="AB655" s="13">
        <v>10844300000</v>
      </c>
      <c r="AC655" s="5">
        <v>0.71193041982270444</v>
      </c>
      <c r="AG655" s="5">
        <v>-99.355060571179109</v>
      </c>
      <c r="AH655" s="7"/>
      <c r="AI655" s="8">
        <v>2.6226965882138294E-2</v>
      </c>
      <c r="AJ655">
        <v>4768.6099999999997</v>
      </c>
      <c r="AK655">
        <v>4768610000</v>
      </c>
      <c r="AL655">
        <f t="shared" si="108"/>
        <v>1</v>
      </c>
      <c r="AM655">
        <f t="shared" si="109"/>
        <v>0</v>
      </c>
      <c r="AN655">
        <f t="shared" si="110"/>
        <v>0</v>
      </c>
      <c r="AO655" s="9">
        <v>31</v>
      </c>
      <c r="AP655" s="5">
        <v>1.4913616938342726</v>
      </c>
      <c r="AQ655">
        <v>11131000</v>
      </c>
      <c r="AT655">
        <v>3400000</v>
      </c>
      <c r="AU655">
        <v>14531000</v>
      </c>
      <c r="AW655">
        <v>8565.6</v>
      </c>
      <c r="AX655">
        <v>8565600000</v>
      </c>
      <c r="CG655" s="13"/>
    </row>
    <row r="656" spans="1:85" x14ac:dyDescent="0.3">
      <c r="A656">
        <v>2013</v>
      </c>
      <c r="B656" t="s">
        <v>307</v>
      </c>
      <c r="C656">
        <v>0</v>
      </c>
      <c r="D656">
        <v>4</v>
      </c>
      <c r="E656">
        <v>6</v>
      </c>
      <c r="L656">
        <v>1</v>
      </c>
      <c r="M656">
        <v>1</v>
      </c>
      <c r="N656">
        <v>0</v>
      </c>
      <c r="O656" s="11">
        <v>13</v>
      </c>
      <c r="P656" s="11">
        <v>6</v>
      </c>
      <c r="Q656" s="12">
        <v>46.15</v>
      </c>
      <c r="R656" s="11">
        <v>2</v>
      </c>
      <c r="S656" s="12">
        <v>15.38</v>
      </c>
      <c r="T656" s="11">
        <v>5</v>
      </c>
      <c r="U656" s="12">
        <v>38.46</v>
      </c>
      <c r="V656" s="12">
        <v>31.35</v>
      </c>
      <c r="W656" s="13">
        <v>7</v>
      </c>
      <c r="X656" s="11">
        <v>65.680000000000007</v>
      </c>
      <c r="Y656" s="11">
        <v>0.89</v>
      </c>
      <c r="Z656" s="11">
        <v>0.54</v>
      </c>
      <c r="AA656" s="11">
        <v>1495374</v>
      </c>
      <c r="AB656" s="13">
        <v>1495374000000</v>
      </c>
      <c r="AC656" s="5">
        <v>0.54286903378014739</v>
      </c>
      <c r="AD656">
        <v>3.04</v>
      </c>
      <c r="AE656">
        <v>0.84</v>
      </c>
      <c r="AF656">
        <v>1.19</v>
      </c>
      <c r="AG656" s="5">
        <v>14921.810018392296</v>
      </c>
      <c r="AH656" s="7">
        <v>0.42199091817811302</v>
      </c>
      <c r="AI656" s="8"/>
      <c r="AJ656">
        <v>416165.43</v>
      </c>
      <c r="AK656">
        <v>416165430000</v>
      </c>
      <c r="AL656">
        <f t="shared" si="108"/>
        <v>0</v>
      </c>
      <c r="AM656">
        <f t="shared" si="109"/>
        <v>0</v>
      </c>
      <c r="AN656">
        <f t="shared" si="110"/>
        <v>1</v>
      </c>
      <c r="AO656" s="9">
        <v>106</v>
      </c>
      <c r="AP656" s="5">
        <v>2.02530586526477</v>
      </c>
      <c r="AQ656">
        <v>97246000</v>
      </c>
      <c r="AT656">
        <v>73605000</v>
      </c>
      <c r="AU656">
        <v>170851000</v>
      </c>
      <c r="AW656">
        <v>1532127.9</v>
      </c>
      <c r="AX656">
        <v>1532127900000</v>
      </c>
      <c r="CG656" s="13"/>
    </row>
    <row r="657" spans="1:85" x14ac:dyDescent="0.3">
      <c r="A657">
        <v>2013</v>
      </c>
      <c r="B657" t="s">
        <v>308</v>
      </c>
      <c r="C657">
        <v>1</v>
      </c>
      <c r="M657">
        <v>1</v>
      </c>
      <c r="N657">
        <v>0</v>
      </c>
      <c r="O657" s="11"/>
      <c r="P657" s="11"/>
      <c r="Q657" s="12"/>
      <c r="R657" s="11"/>
      <c r="S657" s="12"/>
      <c r="T657" s="11">
        <v>0</v>
      </c>
      <c r="U657" s="12"/>
      <c r="V657" s="12" t="s">
        <v>366</v>
      </c>
      <c r="W657" s="13"/>
      <c r="X657" s="11"/>
      <c r="Y657" s="11">
        <v>0.54</v>
      </c>
      <c r="Z657" s="11"/>
      <c r="AA657" s="11"/>
      <c r="AB657" s="13"/>
      <c r="AD657">
        <v>7.17</v>
      </c>
      <c r="AE657">
        <v>3.27</v>
      </c>
      <c r="AF657">
        <v>6.5</v>
      </c>
      <c r="AG657" s="5">
        <v>-77.250305116855202</v>
      </c>
      <c r="AH657" s="7"/>
      <c r="AI657" s="8"/>
      <c r="AO657" s="9">
        <v>27</v>
      </c>
      <c r="AP657" s="5">
        <v>1.4313637641589871</v>
      </c>
      <c r="CG657" s="13"/>
    </row>
    <row r="658" spans="1:85" x14ac:dyDescent="0.3">
      <c r="A658">
        <v>2013</v>
      </c>
      <c r="B658" t="s">
        <v>309</v>
      </c>
      <c r="C658">
        <v>1</v>
      </c>
      <c r="D658">
        <v>5</v>
      </c>
      <c r="E658">
        <v>4</v>
      </c>
      <c r="F658">
        <v>17</v>
      </c>
      <c r="G658">
        <v>17000000</v>
      </c>
      <c r="H658">
        <v>11</v>
      </c>
      <c r="I658">
        <v>11000000</v>
      </c>
      <c r="J658">
        <v>6</v>
      </c>
      <c r="K658">
        <v>6000000</v>
      </c>
      <c r="L658">
        <v>1</v>
      </c>
      <c r="M658">
        <v>1</v>
      </c>
      <c r="N658">
        <v>0</v>
      </c>
      <c r="O658" s="11">
        <v>14</v>
      </c>
      <c r="P658" s="11">
        <v>7</v>
      </c>
      <c r="Q658" s="12">
        <v>50</v>
      </c>
      <c r="R658" s="11">
        <v>1</v>
      </c>
      <c r="S658" s="12">
        <v>7.14</v>
      </c>
      <c r="T658" s="11">
        <v>6</v>
      </c>
      <c r="U658" s="12">
        <v>42.86</v>
      </c>
      <c r="V658" s="12">
        <v>47.51</v>
      </c>
      <c r="W658" s="13">
        <v>6</v>
      </c>
      <c r="X658" s="11"/>
      <c r="Y658" s="11">
        <v>11.08</v>
      </c>
      <c r="Z658" s="11">
        <v>3.43</v>
      </c>
      <c r="AA658" s="11">
        <v>92256</v>
      </c>
      <c r="AB658" s="13">
        <v>92256000000</v>
      </c>
      <c r="AC658" s="5">
        <v>3.4273605344035802</v>
      </c>
      <c r="AD658">
        <v>15.95</v>
      </c>
      <c r="AE658">
        <v>9.39</v>
      </c>
      <c r="AF658">
        <v>12.64</v>
      </c>
      <c r="AG658" s="5">
        <v>747.92370894914745</v>
      </c>
      <c r="AH658" s="7"/>
      <c r="AI658" s="8">
        <v>7.274737745704267E-2</v>
      </c>
      <c r="AJ658">
        <v>119167.81</v>
      </c>
      <c r="AK658">
        <v>119167810000</v>
      </c>
      <c r="AL658">
        <f>IF(AJ658&lt;29957,1,0)</f>
        <v>0</v>
      </c>
      <c r="AM658">
        <f>IF(AND(AJ658&gt;29957,AJ658&lt;96525),1,0)</f>
        <v>0</v>
      </c>
      <c r="AN658">
        <f>IF(AJ658&gt;96525,1,0)</f>
        <v>1</v>
      </c>
      <c r="AO658" s="9">
        <v>8</v>
      </c>
      <c r="AP658" s="5">
        <v>0.90308998699194343</v>
      </c>
      <c r="AQ658">
        <v>10870000</v>
      </c>
      <c r="AR658" s="5">
        <v>100</v>
      </c>
      <c r="AT658">
        <v>79390372</v>
      </c>
      <c r="AU658">
        <v>90260372</v>
      </c>
      <c r="AV658">
        <v>0.05</v>
      </c>
      <c r="AW658">
        <v>188314</v>
      </c>
      <c r="AX658">
        <v>188314000000</v>
      </c>
      <c r="CG658" s="13"/>
    </row>
    <row r="659" spans="1:85" x14ac:dyDescent="0.3">
      <c r="A659">
        <v>2013</v>
      </c>
      <c r="B659" t="s">
        <v>310</v>
      </c>
      <c r="C659">
        <v>1</v>
      </c>
      <c r="D659">
        <v>3</v>
      </c>
      <c r="E659">
        <v>4</v>
      </c>
      <c r="L659">
        <v>0</v>
      </c>
      <c r="M659">
        <v>0</v>
      </c>
      <c r="N659">
        <v>0</v>
      </c>
      <c r="O659" s="11">
        <v>11</v>
      </c>
      <c r="P659" s="11">
        <v>6</v>
      </c>
      <c r="Q659" s="12">
        <v>54.55</v>
      </c>
      <c r="R659" s="11">
        <v>3</v>
      </c>
      <c r="S659" s="12">
        <v>27.27</v>
      </c>
      <c r="T659" s="11">
        <v>2</v>
      </c>
      <c r="U659" s="12">
        <v>18.18</v>
      </c>
      <c r="V659" s="12">
        <v>63.25</v>
      </c>
      <c r="W659" s="13">
        <v>4</v>
      </c>
      <c r="X659" s="11">
        <v>0.64</v>
      </c>
      <c r="Y659" s="11">
        <v>10.23</v>
      </c>
      <c r="Z659" s="11">
        <v>1.52</v>
      </c>
      <c r="AA659" s="11"/>
      <c r="AB659" s="13"/>
      <c r="AC659" s="5">
        <v>1.5186110356958911</v>
      </c>
      <c r="AD659">
        <v>17.62</v>
      </c>
      <c r="AE659">
        <v>8.85</v>
      </c>
      <c r="AF659">
        <v>15.17</v>
      </c>
      <c r="AG659" s="5">
        <v>-85.815368956097544</v>
      </c>
      <c r="AH659" s="7"/>
      <c r="AI659" s="8"/>
      <c r="AO659" s="9">
        <v>15</v>
      </c>
      <c r="AP659" s="5">
        <v>1.1760912590556811</v>
      </c>
      <c r="AQ659">
        <v>56369691</v>
      </c>
      <c r="AT659">
        <v>1610548</v>
      </c>
      <c r="AU659">
        <v>57980239</v>
      </c>
      <c r="CG659" s="13"/>
    </row>
    <row r="660" spans="1:85" x14ac:dyDescent="0.3">
      <c r="A660">
        <v>2013</v>
      </c>
      <c r="B660" t="s">
        <v>311</v>
      </c>
      <c r="C660">
        <v>0</v>
      </c>
      <c r="D660">
        <v>4</v>
      </c>
      <c r="E660">
        <v>4</v>
      </c>
      <c r="L660">
        <v>1</v>
      </c>
      <c r="M660">
        <v>0</v>
      </c>
      <c r="N660">
        <v>0</v>
      </c>
      <c r="O660" s="11">
        <v>10</v>
      </c>
      <c r="P660" s="11">
        <v>5</v>
      </c>
      <c r="Q660" s="12">
        <v>50</v>
      </c>
      <c r="R660" s="11">
        <v>1</v>
      </c>
      <c r="S660" s="12">
        <v>10</v>
      </c>
      <c r="T660" s="11">
        <v>4</v>
      </c>
      <c r="U660" s="12">
        <v>40</v>
      </c>
      <c r="V660" s="12">
        <v>61.98</v>
      </c>
      <c r="W660" s="13">
        <v>5</v>
      </c>
      <c r="X660" s="11"/>
      <c r="Y660" s="11">
        <v>5.26</v>
      </c>
      <c r="Z660" s="11">
        <v>3.66</v>
      </c>
      <c r="AA660" s="11">
        <v>51471.7</v>
      </c>
      <c r="AB660" s="13">
        <v>51471700000</v>
      </c>
      <c r="AC660" s="5">
        <v>3.6580774602012713</v>
      </c>
      <c r="AD660">
        <v>16.350000000000001</v>
      </c>
      <c r="AE660">
        <v>6.11</v>
      </c>
      <c r="AF660">
        <v>13.78</v>
      </c>
      <c r="AG660" s="5">
        <v>1387.8431372549021</v>
      </c>
      <c r="AH660" s="7">
        <v>3.28589000175716E-2</v>
      </c>
      <c r="AI660" s="8">
        <v>1.1245826743981727E-2</v>
      </c>
      <c r="AJ660">
        <v>73507.520000000004</v>
      </c>
      <c r="AK660">
        <v>73507520000</v>
      </c>
      <c r="AL660">
        <f>IF(AJ660&lt;29957,1,0)</f>
        <v>0</v>
      </c>
      <c r="AM660">
        <f>IF(AND(AJ660&gt;29957,AJ660&lt;96525),1,0)</f>
        <v>1</v>
      </c>
      <c r="AN660">
        <f>IF(AJ660&gt;96525,1,0)</f>
        <v>0</v>
      </c>
      <c r="AO660" s="9">
        <v>33</v>
      </c>
      <c r="AP660" s="5">
        <v>1.5185139398778873</v>
      </c>
      <c r="AQ660">
        <v>25362813</v>
      </c>
      <c r="AT660">
        <v>11683200</v>
      </c>
      <c r="AU660">
        <v>37046013</v>
      </c>
      <c r="AW660">
        <v>50276.1</v>
      </c>
      <c r="AX660">
        <v>50276100000</v>
      </c>
      <c r="CG660" s="13"/>
    </row>
    <row r="661" spans="1:85" x14ac:dyDescent="0.3">
      <c r="A661">
        <v>2013</v>
      </c>
      <c r="B661" t="s">
        <v>312</v>
      </c>
      <c r="C661">
        <v>1</v>
      </c>
      <c r="D661">
        <v>6</v>
      </c>
      <c r="E661">
        <v>4</v>
      </c>
      <c r="M661">
        <v>0</v>
      </c>
      <c r="N661">
        <v>0</v>
      </c>
      <c r="O661" s="11">
        <v>12</v>
      </c>
      <c r="P661" s="11">
        <v>5</v>
      </c>
      <c r="Q661" s="12">
        <v>41.67</v>
      </c>
      <c r="R661" s="11">
        <v>3</v>
      </c>
      <c r="S661" s="12">
        <v>25</v>
      </c>
      <c r="T661" s="11">
        <v>4</v>
      </c>
      <c r="U661" s="12">
        <v>33.33</v>
      </c>
      <c r="V661" s="12">
        <v>87.1</v>
      </c>
      <c r="W661" s="13">
        <v>6</v>
      </c>
      <c r="X661" s="11"/>
      <c r="Y661" s="11">
        <v>7.74</v>
      </c>
      <c r="Z661" s="11">
        <v>2.7</v>
      </c>
      <c r="AA661" s="11">
        <v>9791.2999999999993</v>
      </c>
      <c r="AB661" s="13">
        <v>9791300000</v>
      </c>
      <c r="AC661" s="5">
        <v>2.6995184011515159</v>
      </c>
      <c r="AD661">
        <v>7.87</v>
      </c>
      <c r="AE661">
        <v>3.39</v>
      </c>
      <c r="AF661">
        <v>5</v>
      </c>
      <c r="AG661" s="5">
        <v>439.66588966588967</v>
      </c>
      <c r="AH661" s="7"/>
      <c r="AI661" s="8">
        <v>5.2384037626280806</v>
      </c>
      <c r="AJ661">
        <v>12544.39</v>
      </c>
      <c r="AK661">
        <v>12544390000</v>
      </c>
      <c r="AL661">
        <f>IF(AJ661&lt;29957,1,0)</f>
        <v>1</v>
      </c>
      <c r="AM661">
        <f>IF(AND(AJ661&gt;29957,AJ661&lt;96525),1,0)</f>
        <v>0</v>
      </c>
      <c r="AN661">
        <f>IF(AJ661&gt;96525,1,0)</f>
        <v>0</v>
      </c>
      <c r="AO661" s="9">
        <v>35</v>
      </c>
      <c r="AP661" s="5">
        <v>1.5440680443502754</v>
      </c>
      <c r="AW661">
        <v>12717.2</v>
      </c>
      <c r="AX661">
        <v>12717200000</v>
      </c>
      <c r="CG661" s="13"/>
    </row>
    <row r="662" spans="1:85" x14ac:dyDescent="0.3">
      <c r="A662">
        <v>2013</v>
      </c>
      <c r="B662" t="s">
        <v>313</v>
      </c>
      <c r="C662">
        <v>1</v>
      </c>
      <c r="M662">
        <v>0</v>
      </c>
      <c r="N662">
        <v>0</v>
      </c>
      <c r="O662" s="11"/>
      <c r="P662" s="11"/>
      <c r="Q662" s="12"/>
      <c r="R662" s="11"/>
      <c r="S662" s="12"/>
      <c r="T662" s="11">
        <v>0</v>
      </c>
      <c r="U662" s="12"/>
      <c r="V662" s="12" t="s">
        <v>366</v>
      </c>
      <c r="W662" s="13"/>
      <c r="X662" s="11"/>
      <c r="Y662" s="11"/>
      <c r="Z662" s="11"/>
      <c r="AA662" s="11"/>
      <c r="AB662" s="13"/>
      <c r="AG662" s="5">
        <v>-91.787173652401577</v>
      </c>
      <c r="AH662" s="7"/>
      <c r="AI662" s="8"/>
      <c r="AO662" s="9">
        <v>13</v>
      </c>
      <c r="AP662" s="5">
        <v>1.1139433523068367</v>
      </c>
      <c r="CG662" s="13"/>
    </row>
    <row r="663" spans="1:85" x14ac:dyDescent="0.3">
      <c r="A663">
        <v>2013</v>
      </c>
      <c r="B663" t="s">
        <v>314</v>
      </c>
      <c r="C663">
        <v>1</v>
      </c>
      <c r="D663">
        <v>3</v>
      </c>
      <c r="E663">
        <v>4</v>
      </c>
      <c r="F663">
        <v>4.5999999999999996</v>
      </c>
      <c r="G663">
        <v>4600000</v>
      </c>
      <c r="H663">
        <v>4.5999999999999996</v>
      </c>
      <c r="I663">
        <v>4600000</v>
      </c>
      <c r="J663">
        <v>0</v>
      </c>
      <c r="L663">
        <v>0</v>
      </c>
      <c r="M663">
        <v>0</v>
      </c>
      <c r="N663">
        <v>0</v>
      </c>
      <c r="O663" s="11">
        <v>9</v>
      </c>
      <c r="P663" s="11">
        <v>5</v>
      </c>
      <c r="Q663" s="12">
        <v>55.56</v>
      </c>
      <c r="R663" s="11">
        <v>4</v>
      </c>
      <c r="S663" s="12">
        <v>44.44</v>
      </c>
      <c r="T663" s="11">
        <v>0</v>
      </c>
      <c r="U663" s="12">
        <v>0</v>
      </c>
      <c r="V663" s="12">
        <v>61.86</v>
      </c>
      <c r="W663" s="13">
        <v>4</v>
      </c>
      <c r="X663" s="11">
        <v>22.99</v>
      </c>
      <c r="Y663" s="11">
        <v>5.3</v>
      </c>
      <c r="Z663" s="11">
        <v>1.32</v>
      </c>
      <c r="AA663" s="11">
        <v>20876.099999999999</v>
      </c>
      <c r="AB663" s="13">
        <v>20876100000</v>
      </c>
      <c r="AC663" s="5">
        <v>1.3234851631625395</v>
      </c>
      <c r="AD663">
        <v>12.5</v>
      </c>
      <c r="AE663">
        <v>5.26</v>
      </c>
      <c r="AF663">
        <v>6.38</v>
      </c>
      <c r="AG663" s="5">
        <v>119.95053122716286</v>
      </c>
      <c r="AH663" s="7">
        <v>7.1561837094589409E-2</v>
      </c>
      <c r="AI663" s="8">
        <v>4.0892478339765378E-2</v>
      </c>
      <c r="AJ663">
        <v>9297.7099999999991</v>
      </c>
      <c r="AK663">
        <v>9297710000</v>
      </c>
      <c r="AL663">
        <f>IF(AJ663&lt;29957,1,0)</f>
        <v>1</v>
      </c>
      <c r="AM663">
        <f>IF(AND(AJ663&gt;29957,AJ663&lt;96525),1,0)</f>
        <v>0</v>
      </c>
      <c r="AN663">
        <f>IF(AJ663&gt;96525,1,0)</f>
        <v>0</v>
      </c>
      <c r="AO663" s="9">
        <v>24</v>
      </c>
      <c r="AP663" s="5">
        <v>1.3802112417116059</v>
      </c>
      <c r="AQ663">
        <v>11876000</v>
      </c>
      <c r="AT663">
        <v>202500</v>
      </c>
      <c r="AU663">
        <v>12078500</v>
      </c>
      <c r="AW663">
        <v>23684</v>
      </c>
      <c r="AX663">
        <v>23684000000</v>
      </c>
      <c r="CG663" s="13"/>
    </row>
    <row r="664" spans="1:85" x14ac:dyDescent="0.3">
      <c r="A664">
        <v>2013</v>
      </c>
      <c r="B664" t="s">
        <v>315</v>
      </c>
      <c r="C664">
        <v>0</v>
      </c>
      <c r="D664">
        <v>4</v>
      </c>
      <c r="E664">
        <v>4</v>
      </c>
      <c r="L664">
        <v>1</v>
      </c>
      <c r="M664">
        <v>0</v>
      </c>
      <c r="N664">
        <v>0</v>
      </c>
      <c r="O664" s="11">
        <v>8</v>
      </c>
      <c r="P664" s="11">
        <v>3</v>
      </c>
      <c r="Q664" s="12">
        <v>37.5</v>
      </c>
      <c r="R664" s="11">
        <v>1</v>
      </c>
      <c r="S664" s="12">
        <v>12.5</v>
      </c>
      <c r="T664" s="11">
        <v>4</v>
      </c>
      <c r="U664" s="12">
        <v>50</v>
      </c>
      <c r="V664" s="12">
        <v>80.02</v>
      </c>
      <c r="W664" s="13">
        <v>5</v>
      </c>
      <c r="X664" s="11"/>
      <c r="Y664" s="11">
        <v>5.9</v>
      </c>
      <c r="Z664" s="11">
        <v>2.4900000000000002</v>
      </c>
      <c r="AA664" s="11"/>
      <c r="AB664" s="13"/>
      <c r="AC664" s="5">
        <v>2.4897580764981706</v>
      </c>
      <c r="AD664">
        <v>13.41</v>
      </c>
      <c r="AE664">
        <v>6.57</v>
      </c>
      <c r="AF664">
        <v>13.12</v>
      </c>
      <c r="AG664" s="5">
        <v>-91.806437608188673</v>
      </c>
      <c r="AH664" s="7"/>
      <c r="AI664" s="8"/>
      <c r="AO664" s="9">
        <v>26</v>
      </c>
      <c r="AP664" s="5">
        <v>1.414973347970818</v>
      </c>
      <c r="AQ664">
        <v>12945389</v>
      </c>
      <c r="AT664">
        <v>385000</v>
      </c>
      <c r="AU664">
        <v>13330389</v>
      </c>
      <c r="AV664">
        <v>80.02</v>
      </c>
      <c r="CG664" s="13"/>
    </row>
    <row r="665" spans="1:85" x14ac:dyDescent="0.3">
      <c r="A665">
        <v>2013</v>
      </c>
      <c r="B665" t="s">
        <v>316</v>
      </c>
      <c r="C665">
        <v>0</v>
      </c>
      <c r="D665">
        <v>6</v>
      </c>
      <c r="E665">
        <v>4</v>
      </c>
      <c r="L665">
        <v>1</v>
      </c>
      <c r="M665">
        <v>1</v>
      </c>
      <c r="N665">
        <v>0</v>
      </c>
      <c r="O665" s="11">
        <v>15</v>
      </c>
      <c r="P665" s="11">
        <v>6</v>
      </c>
      <c r="Q665" s="12">
        <v>40</v>
      </c>
      <c r="R665" s="11">
        <v>1</v>
      </c>
      <c r="S665" s="12">
        <v>6.67</v>
      </c>
      <c r="T665" s="11">
        <v>8</v>
      </c>
      <c r="U665" s="12">
        <v>53.33</v>
      </c>
      <c r="V665" s="12">
        <v>53.05</v>
      </c>
      <c r="W665" s="13">
        <v>6</v>
      </c>
      <c r="X665" s="11"/>
      <c r="Y665" s="11">
        <v>7.04</v>
      </c>
      <c r="Z665" s="11">
        <v>11.44</v>
      </c>
      <c r="AA665" s="11">
        <v>59141.9</v>
      </c>
      <c r="AB665" s="13">
        <v>59141900000</v>
      </c>
      <c r="AC665" s="5">
        <v>11.436217591258258</v>
      </c>
      <c r="AD665">
        <v>42.37</v>
      </c>
      <c r="AE665">
        <v>13.65</v>
      </c>
      <c r="AF665">
        <v>42.15</v>
      </c>
      <c r="AG665" s="5">
        <v>278.34318255872506</v>
      </c>
      <c r="AH665" s="7">
        <v>4.1984773913460477E-2</v>
      </c>
      <c r="AI665" s="8">
        <v>3.6904518403325905</v>
      </c>
      <c r="AJ665">
        <v>252441.99</v>
      </c>
      <c r="AK665">
        <v>252441990000</v>
      </c>
      <c r="AL665">
        <f>IF(AJ665&lt;29957,1,0)</f>
        <v>0</v>
      </c>
      <c r="AM665">
        <f>IF(AND(AJ665&gt;29957,AJ665&lt;96525),1,0)</f>
        <v>0</v>
      </c>
      <c r="AN665">
        <f>IF(AJ665&gt;96525,1,0)</f>
        <v>1</v>
      </c>
      <c r="AO665" s="9">
        <v>29</v>
      </c>
      <c r="AP665" s="5">
        <v>1.4623979978989561</v>
      </c>
      <c r="AQ665">
        <v>38914866</v>
      </c>
      <c r="AT665">
        <v>36355000</v>
      </c>
      <c r="AU665">
        <v>75269866</v>
      </c>
      <c r="AW665">
        <v>109690</v>
      </c>
      <c r="AX665">
        <v>109690000000</v>
      </c>
      <c r="CG665" s="13"/>
    </row>
    <row r="666" spans="1:85" x14ac:dyDescent="0.3">
      <c r="A666">
        <v>2013</v>
      </c>
      <c r="B666" t="s">
        <v>317</v>
      </c>
      <c r="C666">
        <v>0</v>
      </c>
      <c r="D666">
        <v>5</v>
      </c>
      <c r="E666">
        <v>4</v>
      </c>
      <c r="L666">
        <v>1</v>
      </c>
      <c r="M666">
        <v>1</v>
      </c>
      <c r="N666">
        <v>0</v>
      </c>
      <c r="O666" s="11">
        <v>11</v>
      </c>
      <c r="P666" s="11">
        <v>6</v>
      </c>
      <c r="Q666" s="12">
        <v>54.55</v>
      </c>
      <c r="R666" s="11">
        <v>3</v>
      </c>
      <c r="S666" s="12">
        <v>27.27</v>
      </c>
      <c r="T666" s="11">
        <v>2</v>
      </c>
      <c r="U666" s="12">
        <v>18.18</v>
      </c>
      <c r="V666" s="12">
        <v>71.510000000000005</v>
      </c>
      <c r="W666" s="13">
        <v>4</v>
      </c>
      <c r="X666" s="11"/>
      <c r="Y666" s="11">
        <v>14.67</v>
      </c>
      <c r="Z666" s="11">
        <v>3.46</v>
      </c>
      <c r="AA666" s="11">
        <v>38184.199999999997</v>
      </c>
      <c r="AB666" s="13">
        <v>38184200000</v>
      </c>
      <c r="AC666" s="5">
        <v>3.46492967463614</v>
      </c>
      <c r="AD666">
        <v>36.53</v>
      </c>
      <c r="AE666">
        <v>13.91</v>
      </c>
      <c r="AF666">
        <v>24.36</v>
      </c>
      <c r="AG666" s="5">
        <v>-57.710940787139442</v>
      </c>
      <c r="AH666" s="7">
        <v>3.9392427172353561</v>
      </c>
      <c r="AI666" s="8"/>
      <c r="AJ666">
        <v>61296.7</v>
      </c>
      <c r="AK666">
        <v>61296700000</v>
      </c>
      <c r="AL666">
        <f>IF(AJ666&lt;29957,1,0)</f>
        <v>0</v>
      </c>
      <c r="AM666">
        <f>IF(AND(AJ666&gt;29957,AJ666&lt;96525),1,0)</f>
        <v>1</v>
      </c>
      <c r="AN666">
        <f>IF(AJ666&gt;96525,1,0)</f>
        <v>0</v>
      </c>
      <c r="AO666" s="9">
        <v>41</v>
      </c>
      <c r="AP666" s="5">
        <v>1.6127838567197355</v>
      </c>
      <c r="AQ666">
        <v>102498000</v>
      </c>
      <c r="AR666" s="5">
        <v>1.2</v>
      </c>
      <c r="AT666">
        <v>56850000</v>
      </c>
      <c r="AU666">
        <v>159348000</v>
      </c>
      <c r="AW666">
        <v>41784.5</v>
      </c>
      <c r="AX666">
        <v>41784500000</v>
      </c>
      <c r="CG666" s="13"/>
    </row>
    <row r="667" spans="1:85" x14ac:dyDescent="0.3">
      <c r="A667">
        <v>2013</v>
      </c>
      <c r="B667" t="s">
        <v>318</v>
      </c>
      <c r="C667">
        <v>0</v>
      </c>
      <c r="D667">
        <v>4</v>
      </c>
      <c r="E667">
        <v>4</v>
      </c>
      <c r="L667">
        <v>1</v>
      </c>
      <c r="M667">
        <v>1</v>
      </c>
      <c r="N667">
        <v>0</v>
      </c>
      <c r="O667" s="11">
        <v>14</v>
      </c>
      <c r="P667" s="11">
        <v>7</v>
      </c>
      <c r="Q667" s="12">
        <v>50</v>
      </c>
      <c r="R667" s="11">
        <v>5</v>
      </c>
      <c r="S667" s="12">
        <v>35.71</v>
      </c>
      <c r="T667" s="11">
        <v>2</v>
      </c>
      <c r="U667" s="12">
        <v>14.29</v>
      </c>
      <c r="V667" s="12">
        <v>53.43</v>
      </c>
      <c r="W667" s="13">
        <v>5</v>
      </c>
      <c r="X667" s="11"/>
      <c r="Y667" s="11">
        <v>3.83</v>
      </c>
      <c r="Z667" s="11">
        <v>1.07</v>
      </c>
      <c r="AA667" s="11">
        <v>174334.8</v>
      </c>
      <c r="AB667" s="13">
        <v>174334800000</v>
      </c>
      <c r="AC667" s="5">
        <v>1.0685280536947976</v>
      </c>
      <c r="AD667">
        <v>5.32</v>
      </c>
      <c r="AE667">
        <v>2.0099999999999998</v>
      </c>
      <c r="AF667">
        <v>2.5</v>
      </c>
      <c r="AG667" s="5">
        <v>325.15887575364138</v>
      </c>
      <c r="AH667" s="7"/>
      <c r="AI667" s="8"/>
      <c r="AJ667">
        <v>91418.75</v>
      </c>
      <c r="AK667">
        <v>91418750000</v>
      </c>
      <c r="AL667">
        <f>IF(AJ667&lt;29957,1,0)</f>
        <v>0</v>
      </c>
      <c r="AM667">
        <f>IF(AND(AJ667&gt;29957,AJ667&lt;96525),1,0)</f>
        <v>1</v>
      </c>
      <c r="AN667">
        <f>IF(AJ667&gt;96525,1,0)</f>
        <v>0</v>
      </c>
      <c r="AO667" s="9">
        <v>9</v>
      </c>
      <c r="AP667" s="5">
        <v>0.95424250943932487</v>
      </c>
      <c r="AQ667">
        <v>253091000</v>
      </c>
      <c r="AT667">
        <v>10300000</v>
      </c>
      <c r="AU667">
        <v>263391000</v>
      </c>
      <c r="AW667">
        <v>86584.8</v>
      </c>
      <c r="AX667">
        <v>86584800000</v>
      </c>
      <c r="CG667" s="13"/>
    </row>
    <row r="668" spans="1:85" x14ac:dyDescent="0.3">
      <c r="A668">
        <v>2013</v>
      </c>
      <c r="B668" t="s">
        <v>319</v>
      </c>
      <c r="C668">
        <v>1</v>
      </c>
      <c r="D668">
        <v>4</v>
      </c>
      <c r="E668">
        <v>9</v>
      </c>
      <c r="F668">
        <v>3.5</v>
      </c>
      <c r="G668">
        <v>3500000</v>
      </c>
      <c r="H668">
        <v>2.1</v>
      </c>
      <c r="I668">
        <v>2100000</v>
      </c>
      <c r="J668">
        <v>1.4</v>
      </c>
      <c r="K668">
        <v>1400000</v>
      </c>
      <c r="L668">
        <v>1</v>
      </c>
      <c r="M668">
        <v>0</v>
      </c>
      <c r="N668">
        <v>0</v>
      </c>
      <c r="O668" s="11">
        <v>9</v>
      </c>
      <c r="P668" s="11">
        <v>5</v>
      </c>
      <c r="Q668" s="12">
        <v>55.56</v>
      </c>
      <c r="R668" s="11">
        <v>1</v>
      </c>
      <c r="S668" s="12">
        <v>11.11</v>
      </c>
      <c r="T668" s="11">
        <v>3</v>
      </c>
      <c r="U668" s="12">
        <v>33.33</v>
      </c>
      <c r="V668" s="12">
        <v>32.61</v>
      </c>
      <c r="W668" s="13">
        <v>10</v>
      </c>
      <c r="X668" s="11"/>
      <c r="Y668" s="11">
        <v>-1.57</v>
      </c>
      <c r="Z668" s="11">
        <v>1.86</v>
      </c>
      <c r="AA668" s="11">
        <v>22377.5</v>
      </c>
      <c r="AB668" s="13">
        <v>22377500000</v>
      </c>
      <c r="AC668" s="5">
        <v>1.8613856421952537</v>
      </c>
      <c r="AD668">
        <v>-3.03</v>
      </c>
      <c r="AE668">
        <v>-1.69</v>
      </c>
      <c r="AF668">
        <v>-2.38</v>
      </c>
      <c r="AG668" s="5">
        <v>-20.863449540092585</v>
      </c>
      <c r="AH668" s="7"/>
      <c r="AI668" s="8">
        <v>1.2726626053332362</v>
      </c>
      <c r="AJ668">
        <v>43463.54</v>
      </c>
      <c r="AK668">
        <v>43463540000</v>
      </c>
      <c r="AL668">
        <f>IF(AJ668&lt;29957,1,0)</f>
        <v>0</v>
      </c>
      <c r="AM668">
        <f>IF(AND(AJ668&gt;29957,AJ668&lt;96525),1,0)</f>
        <v>1</v>
      </c>
      <c r="AN668">
        <f>IF(AJ668&gt;96525,1,0)</f>
        <v>0</v>
      </c>
      <c r="AO668" s="9">
        <v>61</v>
      </c>
      <c r="AP668" s="5">
        <v>1.7853298350107669</v>
      </c>
      <c r="AQ668">
        <v>790000</v>
      </c>
      <c r="AT668">
        <v>3537000</v>
      </c>
      <c r="AU668">
        <v>4327000</v>
      </c>
      <c r="AW668">
        <v>24447.4</v>
      </c>
      <c r="AX668">
        <v>24447400000</v>
      </c>
      <c r="CG668" s="13"/>
    </row>
    <row r="669" spans="1:85" x14ac:dyDescent="0.3">
      <c r="A669">
        <v>2013</v>
      </c>
      <c r="B669" t="s">
        <v>320</v>
      </c>
      <c r="C669">
        <v>0</v>
      </c>
      <c r="D669">
        <v>4</v>
      </c>
      <c r="E669">
        <v>4</v>
      </c>
      <c r="F669">
        <v>8.4</v>
      </c>
      <c r="G669">
        <v>8400000</v>
      </c>
      <c r="H669">
        <v>8.1</v>
      </c>
      <c r="I669">
        <v>8100000</v>
      </c>
      <c r="J669">
        <v>0.30000000000000071</v>
      </c>
      <c r="K669">
        <v>300000.0000000007</v>
      </c>
      <c r="L669">
        <v>1</v>
      </c>
      <c r="M669">
        <v>1</v>
      </c>
      <c r="N669">
        <v>0</v>
      </c>
      <c r="O669" s="11">
        <v>12</v>
      </c>
      <c r="P669" s="11">
        <v>4</v>
      </c>
      <c r="Q669" s="12">
        <v>33.33</v>
      </c>
      <c r="R669" s="11">
        <v>3</v>
      </c>
      <c r="S669" s="12">
        <v>25</v>
      </c>
      <c r="T669" s="11">
        <v>5</v>
      </c>
      <c r="U669" s="12">
        <v>41.67</v>
      </c>
      <c r="V669" s="12">
        <v>53.6</v>
      </c>
      <c r="W669" s="13">
        <v>7</v>
      </c>
      <c r="X669" s="11"/>
      <c r="Y669" s="11">
        <v>1.33</v>
      </c>
      <c r="Z669" s="11">
        <v>0.35</v>
      </c>
      <c r="AA669" s="11">
        <v>34175.5</v>
      </c>
      <c r="AB669" s="13">
        <v>34175500000</v>
      </c>
      <c r="AC669" s="5">
        <v>0.35302203190397902</v>
      </c>
      <c r="AD669">
        <v>6.66</v>
      </c>
      <c r="AE669">
        <v>1.32</v>
      </c>
      <c r="AF669">
        <v>1.54</v>
      </c>
      <c r="AG669" s="5"/>
      <c r="AH669" s="7"/>
      <c r="AI669" s="8">
        <v>0.19154762785878174</v>
      </c>
      <c r="AJ669">
        <v>2813.08</v>
      </c>
      <c r="AK669">
        <v>2813080000</v>
      </c>
      <c r="AL669">
        <f>IF(AJ669&lt;29957,1,0)</f>
        <v>1</v>
      </c>
      <c r="AM669">
        <f>IF(AND(AJ669&gt;29957,AJ669&lt;96525),1,0)</f>
        <v>0</v>
      </c>
      <c r="AN669">
        <f>IF(AJ669&gt;96525,1,0)</f>
        <v>0</v>
      </c>
      <c r="AO669" s="9">
        <v>23</v>
      </c>
      <c r="AP669" s="5">
        <v>1.3617278360175928</v>
      </c>
      <c r="AQ669">
        <v>15497797</v>
      </c>
      <c r="AT669">
        <v>9153333</v>
      </c>
      <c r="AU669">
        <v>24651130</v>
      </c>
      <c r="AW669">
        <v>39096.199999999997</v>
      </c>
      <c r="AX669">
        <v>39096200000</v>
      </c>
      <c r="CG669" s="13"/>
    </row>
    <row r="670" spans="1:85" x14ac:dyDescent="0.3">
      <c r="A670">
        <v>2013</v>
      </c>
      <c r="B670" t="s">
        <v>321</v>
      </c>
      <c r="C670">
        <v>0</v>
      </c>
      <c r="M670">
        <v>0</v>
      </c>
      <c r="N670">
        <v>0</v>
      </c>
      <c r="O670" s="11"/>
      <c r="P670" s="11"/>
      <c r="Q670" s="12"/>
      <c r="R670" s="11"/>
      <c r="S670" s="12"/>
      <c r="T670" s="11">
        <v>0</v>
      </c>
      <c r="U670" s="12"/>
      <c r="V670" s="12" t="s">
        <v>366</v>
      </c>
      <c r="W670" s="13"/>
      <c r="X670" s="11"/>
      <c r="Y670" s="11"/>
      <c r="Z670" s="11"/>
      <c r="AA670" s="11"/>
      <c r="AB670" s="13"/>
      <c r="AG670" s="5"/>
      <c r="AH670" s="7"/>
      <c r="AI670" s="8"/>
      <c r="AO670" s="9">
        <v>5</v>
      </c>
      <c r="AP670" s="5">
        <v>0.69897000433601875</v>
      </c>
      <c r="CG670" s="13"/>
    </row>
    <row r="671" spans="1:85" x14ac:dyDescent="0.3">
      <c r="A671">
        <v>2013</v>
      </c>
      <c r="B671" t="s">
        <v>322</v>
      </c>
      <c r="C671">
        <v>1</v>
      </c>
      <c r="D671">
        <v>3</v>
      </c>
      <c r="F671">
        <v>11.3</v>
      </c>
      <c r="G671">
        <v>11300000</v>
      </c>
      <c r="H671">
        <v>5.7</v>
      </c>
      <c r="I671">
        <v>5700000</v>
      </c>
      <c r="J671">
        <v>5.6000000000000005</v>
      </c>
      <c r="K671">
        <v>5600000.0000000009</v>
      </c>
      <c r="L671">
        <v>0</v>
      </c>
      <c r="M671">
        <v>1</v>
      </c>
      <c r="N671">
        <v>0</v>
      </c>
      <c r="O671" s="11">
        <v>6</v>
      </c>
      <c r="P671" s="11">
        <v>3</v>
      </c>
      <c r="Q671" s="12">
        <v>50</v>
      </c>
      <c r="R671" s="11">
        <v>0</v>
      </c>
      <c r="S671" s="12">
        <v>0</v>
      </c>
      <c r="T671" s="11">
        <v>3</v>
      </c>
      <c r="U671" s="12">
        <v>50</v>
      </c>
      <c r="V671" s="12">
        <v>57.04</v>
      </c>
      <c r="W671" s="13">
        <v>7</v>
      </c>
      <c r="X671" s="11">
        <v>0.13</v>
      </c>
      <c r="Y671" s="11">
        <v>-3.49</v>
      </c>
      <c r="Z671" s="11">
        <v>1.39</v>
      </c>
      <c r="AA671" s="11">
        <v>44908.4</v>
      </c>
      <c r="AB671" s="13">
        <v>44908400000</v>
      </c>
      <c r="AC671" s="5">
        <v>1.3876543481275814</v>
      </c>
      <c r="AD671">
        <v>-3.03</v>
      </c>
      <c r="AE671">
        <v>-1.82</v>
      </c>
      <c r="AF671">
        <v>-2.19</v>
      </c>
      <c r="AG671" s="5">
        <v>-77.813457563728221</v>
      </c>
      <c r="AH671" s="7"/>
      <c r="AI671" s="8"/>
      <c r="AJ671">
        <v>55628.94</v>
      </c>
      <c r="AK671">
        <v>55628940000</v>
      </c>
      <c r="AL671">
        <f t="shared" ref="AL671:AL679" si="111">IF(AJ671&lt;29957,1,0)</f>
        <v>0</v>
      </c>
      <c r="AM671">
        <f t="shared" ref="AM671:AM679" si="112">IF(AND(AJ671&gt;29957,AJ671&lt;96525),1,0)</f>
        <v>1</v>
      </c>
      <c r="AN671">
        <f t="shared" ref="AN671:AN679" si="113">IF(AJ671&gt;96525,1,0)</f>
        <v>0</v>
      </c>
      <c r="AO671" s="9">
        <v>8</v>
      </c>
      <c r="AP671" s="5">
        <v>0.90308998699194343</v>
      </c>
      <c r="AT671">
        <v>230000</v>
      </c>
      <c r="AU671">
        <v>230000</v>
      </c>
      <c r="AW671">
        <v>19658.7</v>
      </c>
      <c r="AX671">
        <v>19658700000</v>
      </c>
      <c r="CG671" s="13"/>
    </row>
    <row r="672" spans="1:85" x14ac:dyDescent="0.3">
      <c r="A672">
        <v>2013</v>
      </c>
      <c r="B672" t="s">
        <v>323</v>
      </c>
      <c r="C672">
        <v>0</v>
      </c>
      <c r="D672">
        <v>3</v>
      </c>
      <c r="E672">
        <v>5</v>
      </c>
      <c r="F672">
        <v>22</v>
      </c>
      <c r="G672">
        <v>22000000</v>
      </c>
      <c r="H672">
        <v>20.5</v>
      </c>
      <c r="I672">
        <v>20500000</v>
      </c>
      <c r="J672">
        <v>1.5</v>
      </c>
      <c r="K672">
        <v>1500000</v>
      </c>
      <c r="L672">
        <v>1</v>
      </c>
      <c r="M672">
        <v>0</v>
      </c>
      <c r="N672">
        <v>0</v>
      </c>
      <c r="O672" s="11">
        <v>13</v>
      </c>
      <c r="P672" s="11">
        <v>6</v>
      </c>
      <c r="Q672" s="12">
        <v>46.15</v>
      </c>
      <c r="R672" s="11">
        <v>4</v>
      </c>
      <c r="S672" s="12">
        <v>30.77</v>
      </c>
      <c r="T672" s="11">
        <v>3</v>
      </c>
      <c r="U672" s="12">
        <v>23.08</v>
      </c>
      <c r="V672" s="12">
        <v>28.87</v>
      </c>
      <c r="W672" s="13">
        <v>7</v>
      </c>
      <c r="X672" s="11">
        <v>7.04</v>
      </c>
      <c r="Y672" s="11">
        <v>7.48</v>
      </c>
      <c r="Z672" s="11">
        <v>1.47</v>
      </c>
      <c r="AA672" s="11">
        <v>126374.8</v>
      </c>
      <c r="AB672" s="13">
        <v>126374800000</v>
      </c>
      <c r="AC672" s="5">
        <v>1.4651191314908878</v>
      </c>
      <c r="AD672">
        <v>14.81</v>
      </c>
      <c r="AE672">
        <v>5.96</v>
      </c>
      <c r="AF672">
        <v>8.16</v>
      </c>
      <c r="AG672" s="5"/>
      <c r="AH672" s="7">
        <v>0.20061366757264032</v>
      </c>
      <c r="AI672" s="8">
        <v>0.25711839053523988</v>
      </c>
      <c r="AJ672">
        <v>57627.08</v>
      </c>
      <c r="AK672">
        <v>57627080000</v>
      </c>
      <c r="AL672">
        <f t="shared" si="111"/>
        <v>0</v>
      </c>
      <c r="AM672">
        <f t="shared" si="112"/>
        <v>1</v>
      </c>
      <c r="AN672">
        <f t="shared" si="113"/>
        <v>0</v>
      </c>
      <c r="AO672" s="9">
        <v>28</v>
      </c>
      <c r="AP672" s="5">
        <v>1.447158031342219</v>
      </c>
      <c r="AQ672">
        <v>79800000</v>
      </c>
      <c r="AT672">
        <v>54600000</v>
      </c>
      <c r="AU672">
        <v>134400000</v>
      </c>
      <c r="AW672">
        <v>106886.6</v>
      </c>
      <c r="AX672">
        <v>106886600000</v>
      </c>
      <c r="CG672" s="13"/>
    </row>
    <row r="673" spans="1:85" x14ac:dyDescent="0.3">
      <c r="A673">
        <v>2013</v>
      </c>
      <c r="B673" t="s">
        <v>324</v>
      </c>
      <c r="C673">
        <v>0</v>
      </c>
      <c r="D673">
        <v>4</v>
      </c>
      <c r="E673">
        <v>6</v>
      </c>
      <c r="L673">
        <v>1</v>
      </c>
      <c r="M673">
        <v>0</v>
      </c>
      <c r="N673">
        <v>0</v>
      </c>
      <c r="O673" s="11">
        <v>7</v>
      </c>
      <c r="P673" s="11">
        <v>4</v>
      </c>
      <c r="Q673" s="12">
        <v>57.14</v>
      </c>
      <c r="R673" s="11">
        <v>2</v>
      </c>
      <c r="S673" s="12">
        <v>28.57</v>
      </c>
      <c r="T673" s="11">
        <v>1</v>
      </c>
      <c r="U673" s="12">
        <v>14.29</v>
      </c>
      <c r="V673" s="12">
        <v>43.47</v>
      </c>
      <c r="W673" s="13">
        <v>4</v>
      </c>
      <c r="X673" s="11">
        <v>40.619999999999997</v>
      </c>
      <c r="Y673" s="11">
        <v>2.5299999999999998</v>
      </c>
      <c r="Z673" s="11">
        <v>0.38</v>
      </c>
      <c r="AA673" s="11">
        <v>59810.7</v>
      </c>
      <c r="AB673" s="13">
        <v>59810700000</v>
      </c>
      <c r="AC673" s="5">
        <v>0.3751998051234503</v>
      </c>
      <c r="AD673">
        <v>5.8</v>
      </c>
      <c r="AE673">
        <v>2.4500000000000002</v>
      </c>
      <c r="AF673">
        <v>3.09</v>
      </c>
      <c r="AG673" s="5"/>
      <c r="AH673" s="7">
        <v>7.891703800497727E-3</v>
      </c>
      <c r="AI673" s="8">
        <v>9.8738061503901797E-2</v>
      </c>
      <c r="AJ673">
        <v>7004.51</v>
      </c>
      <c r="AK673">
        <v>7004510000</v>
      </c>
      <c r="AL673">
        <f t="shared" si="111"/>
        <v>1</v>
      </c>
      <c r="AM673">
        <f t="shared" si="112"/>
        <v>0</v>
      </c>
      <c r="AN673">
        <f t="shared" si="113"/>
        <v>0</v>
      </c>
      <c r="AO673" s="9">
        <v>25</v>
      </c>
      <c r="AP673" s="5">
        <v>1.3979400086720375</v>
      </c>
      <c r="AQ673">
        <v>76073487</v>
      </c>
      <c r="AT673">
        <v>880000</v>
      </c>
      <c r="AU673">
        <v>76953487</v>
      </c>
      <c r="AW673">
        <v>61464.7</v>
      </c>
      <c r="AX673">
        <v>61464700000</v>
      </c>
      <c r="CG673" s="13"/>
    </row>
    <row r="674" spans="1:85" x14ac:dyDescent="0.3">
      <c r="A674">
        <v>2013</v>
      </c>
      <c r="B674" t="s">
        <v>325</v>
      </c>
      <c r="C674">
        <v>0</v>
      </c>
      <c r="D674">
        <v>3</v>
      </c>
      <c r="E674">
        <v>4</v>
      </c>
      <c r="L674">
        <v>1</v>
      </c>
      <c r="M674">
        <v>1</v>
      </c>
      <c r="N674">
        <v>0</v>
      </c>
      <c r="O674" s="11">
        <v>13</v>
      </c>
      <c r="P674" s="11">
        <v>7</v>
      </c>
      <c r="Q674" s="12">
        <v>53.85</v>
      </c>
      <c r="R674" s="11">
        <v>1</v>
      </c>
      <c r="S674" s="12">
        <v>7.69</v>
      </c>
      <c r="T674" s="11">
        <v>5</v>
      </c>
      <c r="U674" s="12">
        <v>38.46</v>
      </c>
      <c r="V674" s="12">
        <v>62.01</v>
      </c>
      <c r="W674" s="13">
        <v>4</v>
      </c>
      <c r="X674" s="11"/>
      <c r="Y674" s="11">
        <v>10.87</v>
      </c>
      <c r="Z674" s="11">
        <v>3.46</v>
      </c>
      <c r="AA674" s="11">
        <v>297765.8</v>
      </c>
      <c r="AB674" s="13">
        <v>297765800000</v>
      </c>
      <c r="AC674" s="5">
        <v>3.4648684001427958</v>
      </c>
      <c r="AD674">
        <v>18.77</v>
      </c>
      <c r="AE674">
        <v>9.65</v>
      </c>
      <c r="AF674">
        <v>12.77</v>
      </c>
      <c r="AG674" s="5">
        <v>2629.7544967296512</v>
      </c>
      <c r="AH674" s="7">
        <v>3.906102130219212E-2</v>
      </c>
      <c r="AI674" s="8">
        <v>0.57821959116131039</v>
      </c>
      <c r="AJ674">
        <v>544570.72</v>
      </c>
      <c r="AK674">
        <v>544570720000</v>
      </c>
      <c r="AL674">
        <f t="shared" si="111"/>
        <v>0</v>
      </c>
      <c r="AM674">
        <f t="shared" si="112"/>
        <v>0</v>
      </c>
      <c r="AN674">
        <f t="shared" si="113"/>
        <v>1</v>
      </c>
      <c r="AO674" s="9">
        <v>13</v>
      </c>
      <c r="AP674" s="5">
        <v>1.1139433523068367</v>
      </c>
      <c r="AQ674">
        <v>79451000</v>
      </c>
      <c r="AT674">
        <v>300648000</v>
      </c>
      <c r="AU674">
        <v>380099000</v>
      </c>
      <c r="AW674">
        <v>244102.39999999999</v>
      </c>
      <c r="AX674">
        <v>244102400000</v>
      </c>
      <c r="CG674" s="13"/>
    </row>
    <row r="675" spans="1:85" x14ac:dyDescent="0.3">
      <c r="A675">
        <v>2013</v>
      </c>
      <c r="B675" t="s">
        <v>326</v>
      </c>
      <c r="C675">
        <v>0</v>
      </c>
      <c r="D675">
        <v>3</v>
      </c>
      <c r="E675">
        <v>4</v>
      </c>
      <c r="L675">
        <v>1</v>
      </c>
      <c r="M675">
        <v>0</v>
      </c>
      <c r="N675">
        <v>0</v>
      </c>
      <c r="O675" s="11">
        <v>7</v>
      </c>
      <c r="P675" s="11">
        <v>5</v>
      </c>
      <c r="Q675" s="12">
        <v>71.430000000000007</v>
      </c>
      <c r="R675" s="11">
        <v>1</v>
      </c>
      <c r="S675" s="12">
        <v>14.29</v>
      </c>
      <c r="T675" s="11">
        <v>1</v>
      </c>
      <c r="U675" s="12">
        <v>14.29</v>
      </c>
      <c r="V675" s="12">
        <v>49.53</v>
      </c>
      <c r="W675" s="13">
        <v>7</v>
      </c>
      <c r="X675" s="11"/>
      <c r="Y675" s="11">
        <v>10.27</v>
      </c>
      <c r="Z675" s="11">
        <v>1.9</v>
      </c>
      <c r="AA675" s="11">
        <v>10847.3</v>
      </c>
      <c r="AB675" s="13">
        <v>10847300000</v>
      </c>
      <c r="AC675" s="5">
        <v>1.8968345315178845</v>
      </c>
      <c r="AD675">
        <v>16.32</v>
      </c>
      <c r="AE675">
        <v>10.85</v>
      </c>
      <c r="AF675">
        <v>15.51</v>
      </c>
      <c r="AG675" s="5"/>
      <c r="AH675" s="7">
        <v>3.4614854623122504</v>
      </c>
      <c r="AI675" s="8">
        <v>8.6004317670295354</v>
      </c>
      <c r="AJ675">
        <v>16660.54</v>
      </c>
      <c r="AK675">
        <v>16660540000</v>
      </c>
      <c r="AL675">
        <f t="shared" si="111"/>
        <v>1</v>
      </c>
      <c r="AM675">
        <f t="shared" si="112"/>
        <v>0</v>
      </c>
      <c r="AN675">
        <f t="shared" si="113"/>
        <v>0</v>
      </c>
      <c r="AO675" s="9">
        <v>51</v>
      </c>
      <c r="AP675" s="5">
        <v>1.7075701760979363</v>
      </c>
      <c r="AQ675">
        <v>41359668</v>
      </c>
      <c r="AT675">
        <v>880000</v>
      </c>
      <c r="AU675">
        <v>42239668</v>
      </c>
      <c r="AW675">
        <v>11411.1</v>
      </c>
      <c r="AX675">
        <v>11411100000</v>
      </c>
      <c r="CG675" s="13"/>
    </row>
    <row r="676" spans="1:85" x14ac:dyDescent="0.3">
      <c r="A676">
        <v>2013</v>
      </c>
      <c r="B676" t="s">
        <v>327</v>
      </c>
      <c r="C676">
        <v>0</v>
      </c>
      <c r="D676">
        <v>3</v>
      </c>
      <c r="E676">
        <v>4</v>
      </c>
      <c r="L676">
        <v>1</v>
      </c>
      <c r="M676">
        <v>0</v>
      </c>
      <c r="N676">
        <v>0</v>
      </c>
      <c r="O676" s="11">
        <v>13</v>
      </c>
      <c r="P676" s="11">
        <v>6</v>
      </c>
      <c r="Q676" s="12">
        <v>46.15</v>
      </c>
      <c r="R676" s="11">
        <v>1</v>
      </c>
      <c r="S676" s="12">
        <v>7.69</v>
      </c>
      <c r="T676" s="11">
        <v>6</v>
      </c>
      <c r="U676" s="12">
        <v>46.15</v>
      </c>
      <c r="V676" s="12">
        <v>74.819999999999993</v>
      </c>
      <c r="W676" s="13">
        <v>5</v>
      </c>
      <c r="X676" s="11">
        <v>7.99</v>
      </c>
      <c r="Y676" s="11">
        <v>2.21</v>
      </c>
      <c r="Z676" s="11">
        <v>12.69</v>
      </c>
      <c r="AA676" s="11">
        <v>37685.599999999999</v>
      </c>
      <c r="AB676" s="13">
        <v>37685600000</v>
      </c>
      <c r="AC676" s="5">
        <v>12.692307538582005</v>
      </c>
      <c r="AD676">
        <v>10.59</v>
      </c>
      <c r="AE676">
        <v>4.09</v>
      </c>
      <c r="AF676">
        <v>5.59</v>
      </c>
      <c r="AG676" s="5">
        <v>-64.283527468069735</v>
      </c>
      <c r="AH676" s="7"/>
      <c r="AI676" s="8"/>
      <c r="AJ676">
        <v>245354.76</v>
      </c>
      <c r="AK676">
        <v>245354760000</v>
      </c>
      <c r="AL676">
        <f t="shared" si="111"/>
        <v>0</v>
      </c>
      <c r="AM676">
        <f t="shared" si="112"/>
        <v>0</v>
      </c>
      <c r="AN676">
        <f t="shared" si="113"/>
        <v>1</v>
      </c>
      <c r="AO676" s="9">
        <v>14</v>
      </c>
      <c r="AP676" s="5">
        <v>1.1461280356782377</v>
      </c>
      <c r="AQ676">
        <v>82397330</v>
      </c>
      <c r="AT676">
        <v>187575787</v>
      </c>
      <c r="AU676">
        <v>269973117</v>
      </c>
      <c r="AV676">
        <v>34.36</v>
      </c>
      <c r="AW676">
        <v>72631.199999999997</v>
      </c>
      <c r="AX676">
        <v>72631200000</v>
      </c>
      <c r="CG676" s="13"/>
    </row>
    <row r="677" spans="1:85" x14ac:dyDescent="0.3">
      <c r="A677">
        <v>2013</v>
      </c>
      <c r="B677" t="s">
        <v>328</v>
      </c>
      <c r="C677">
        <v>0</v>
      </c>
      <c r="D677">
        <v>4</v>
      </c>
      <c r="E677">
        <v>5</v>
      </c>
      <c r="L677">
        <v>1</v>
      </c>
      <c r="M677">
        <v>0</v>
      </c>
      <c r="N677">
        <v>0</v>
      </c>
      <c r="O677" s="11">
        <v>10</v>
      </c>
      <c r="P677" s="11">
        <v>5</v>
      </c>
      <c r="Q677" s="12">
        <v>50</v>
      </c>
      <c r="R677" s="11">
        <v>2</v>
      </c>
      <c r="S677" s="12">
        <v>20</v>
      </c>
      <c r="T677" s="11">
        <v>3</v>
      </c>
      <c r="U677" s="12">
        <v>30</v>
      </c>
      <c r="V677" s="12">
        <v>27.51</v>
      </c>
      <c r="W677" s="13">
        <v>6</v>
      </c>
      <c r="X677" s="11">
        <v>97.94</v>
      </c>
      <c r="Y677" s="11">
        <v>-0.45</v>
      </c>
      <c r="Z677" s="11">
        <v>4.04</v>
      </c>
      <c r="AA677" s="11">
        <v>166151.5</v>
      </c>
      <c r="AB677" s="13">
        <v>166151500000</v>
      </c>
      <c r="AC677" s="5">
        <v>4.0434976439594612</v>
      </c>
      <c r="AD677">
        <v>-2.2000000000000002</v>
      </c>
      <c r="AE677">
        <v>-0.62</v>
      </c>
      <c r="AF677">
        <v>-0.78</v>
      </c>
      <c r="AG677" s="5">
        <v>1400.9954832631345</v>
      </c>
      <c r="AH677" s="7">
        <v>2.9814691997155141E-2</v>
      </c>
      <c r="AI677" s="8">
        <v>3.5004571432263645</v>
      </c>
      <c r="AJ677">
        <v>248346.95</v>
      </c>
      <c r="AK677">
        <v>248346950000</v>
      </c>
      <c r="AL677">
        <f t="shared" si="111"/>
        <v>0</v>
      </c>
      <c r="AM677">
        <f t="shared" si="112"/>
        <v>0</v>
      </c>
      <c r="AN677">
        <f t="shared" si="113"/>
        <v>1</v>
      </c>
      <c r="AO677" s="9">
        <v>14</v>
      </c>
      <c r="AP677" s="5">
        <v>1.1461280356782377</v>
      </c>
      <c r="AQ677">
        <v>46523290</v>
      </c>
      <c r="AT677">
        <v>1740000</v>
      </c>
      <c r="AU677">
        <v>48263290</v>
      </c>
      <c r="AW677">
        <v>237243.4</v>
      </c>
      <c r="AX677">
        <v>237243400000</v>
      </c>
      <c r="CG677" s="13"/>
    </row>
    <row r="678" spans="1:85" x14ac:dyDescent="0.3">
      <c r="A678">
        <v>2013</v>
      </c>
      <c r="B678" t="s">
        <v>329</v>
      </c>
      <c r="C678">
        <v>0</v>
      </c>
      <c r="D678">
        <v>3</v>
      </c>
      <c r="E678">
        <v>5</v>
      </c>
      <c r="F678">
        <v>5.9</v>
      </c>
      <c r="G678">
        <v>5900000</v>
      </c>
      <c r="H678">
        <v>3.1</v>
      </c>
      <c r="I678">
        <v>3100000</v>
      </c>
      <c r="J678">
        <v>2.8000000000000003</v>
      </c>
      <c r="K678">
        <v>2800000.0000000005</v>
      </c>
      <c r="L678">
        <v>1</v>
      </c>
      <c r="M678">
        <v>0</v>
      </c>
      <c r="N678">
        <v>0</v>
      </c>
      <c r="O678" s="11">
        <v>6</v>
      </c>
      <c r="P678" s="11">
        <v>1</v>
      </c>
      <c r="Q678" s="12">
        <v>16.670000000000002</v>
      </c>
      <c r="R678" s="11">
        <v>1</v>
      </c>
      <c r="S678" s="12">
        <v>16.670000000000002</v>
      </c>
      <c r="T678" s="11">
        <v>4</v>
      </c>
      <c r="U678" s="12">
        <v>66.67</v>
      </c>
      <c r="V678" s="12">
        <v>30.92</v>
      </c>
      <c r="W678" s="13">
        <v>4</v>
      </c>
      <c r="X678" s="11"/>
      <c r="Y678" s="11">
        <v>5.49</v>
      </c>
      <c r="Z678" s="11">
        <v>2.63</v>
      </c>
      <c r="AA678" s="11">
        <v>20751.400000000001</v>
      </c>
      <c r="AB678" s="13">
        <v>20751400000</v>
      </c>
      <c r="AC678" s="5">
        <v>2.6263270862649937</v>
      </c>
      <c r="AD678">
        <v>13.17</v>
      </c>
      <c r="AE678">
        <v>4.5</v>
      </c>
      <c r="AF678">
        <v>11.43</v>
      </c>
      <c r="AG678" s="5">
        <v>85.13202886451748</v>
      </c>
      <c r="AH678" s="7">
        <v>3.8916514809895913E-2</v>
      </c>
      <c r="AI678" s="8">
        <v>4.9417796583994819E-3</v>
      </c>
      <c r="AJ678">
        <v>14748.1</v>
      </c>
      <c r="AK678">
        <v>14748100000</v>
      </c>
      <c r="AL678">
        <f t="shared" si="111"/>
        <v>1</v>
      </c>
      <c r="AM678">
        <f t="shared" si="112"/>
        <v>0</v>
      </c>
      <c r="AN678">
        <f t="shared" si="113"/>
        <v>0</v>
      </c>
      <c r="AO678" s="9">
        <v>18</v>
      </c>
      <c r="AP678" s="5">
        <v>1.2552725051033058</v>
      </c>
      <c r="AQ678">
        <v>20870000</v>
      </c>
      <c r="AT678">
        <v>3250000</v>
      </c>
      <c r="AU678">
        <v>24120000</v>
      </c>
      <c r="AV678">
        <v>18.13</v>
      </c>
      <c r="AW678">
        <v>22386</v>
      </c>
      <c r="AX678">
        <v>22386000000</v>
      </c>
      <c r="CG678" s="13"/>
    </row>
    <row r="679" spans="1:85" x14ac:dyDescent="0.3">
      <c r="A679">
        <v>2013</v>
      </c>
      <c r="B679" t="s">
        <v>330</v>
      </c>
      <c r="C679">
        <v>1</v>
      </c>
      <c r="D679">
        <v>4</v>
      </c>
      <c r="E679">
        <v>4</v>
      </c>
      <c r="F679">
        <v>2.4</v>
      </c>
      <c r="G679">
        <v>2400000</v>
      </c>
      <c r="H679">
        <v>1.6</v>
      </c>
      <c r="I679">
        <v>1600000</v>
      </c>
      <c r="J679">
        <v>0.79999999999999982</v>
      </c>
      <c r="K679">
        <v>799999.99999999977</v>
      </c>
      <c r="L679">
        <v>1</v>
      </c>
      <c r="M679">
        <v>0</v>
      </c>
      <c r="N679">
        <v>0</v>
      </c>
      <c r="O679" s="11">
        <v>11</v>
      </c>
      <c r="P679" s="11">
        <v>6</v>
      </c>
      <c r="Q679" s="12">
        <v>54.55</v>
      </c>
      <c r="R679" s="11">
        <v>3</v>
      </c>
      <c r="S679" s="12">
        <v>27.27</v>
      </c>
      <c r="T679" s="11">
        <v>2</v>
      </c>
      <c r="U679" s="12">
        <v>18.18</v>
      </c>
      <c r="V679" s="12">
        <v>52.09</v>
      </c>
      <c r="W679" s="13">
        <v>4</v>
      </c>
      <c r="X679" s="11"/>
      <c r="Y679" s="11">
        <v>3.64</v>
      </c>
      <c r="Z679" s="11">
        <v>3.21</v>
      </c>
      <c r="AA679" s="11">
        <v>4883.2</v>
      </c>
      <c r="AB679" s="13">
        <v>4883200000</v>
      </c>
      <c r="AC679" s="5">
        <v>3.208442244121096</v>
      </c>
      <c r="AD679">
        <v>12.47</v>
      </c>
      <c r="AE679">
        <v>6.33</v>
      </c>
      <c r="AF679">
        <v>9.99</v>
      </c>
      <c r="AG679" s="5">
        <v>-23.757409126615723</v>
      </c>
      <c r="AH679" s="7">
        <v>0.25875190258751901</v>
      </c>
      <c r="AI679" s="8">
        <v>5.1633298208640674</v>
      </c>
      <c r="AJ679">
        <v>11913.05</v>
      </c>
      <c r="AK679">
        <v>11913050000</v>
      </c>
      <c r="AL679">
        <f t="shared" si="111"/>
        <v>1</v>
      </c>
      <c r="AM679">
        <f t="shared" si="112"/>
        <v>0</v>
      </c>
      <c r="AN679">
        <f t="shared" si="113"/>
        <v>0</v>
      </c>
      <c r="AO679" s="9">
        <v>45</v>
      </c>
      <c r="AP679" s="5">
        <v>1.6532125137753435</v>
      </c>
      <c r="AQ679">
        <v>20071648</v>
      </c>
      <c r="AT679">
        <v>5337000</v>
      </c>
      <c r="AU679">
        <v>25408648</v>
      </c>
      <c r="AW679">
        <v>9877.1</v>
      </c>
      <c r="AX679">
        <v>9877100000</v>
      </c>
      <c r="CG679" s="13"/>
    </row>
    <row r="680" spans="1:85" x14ac:dyDescent="0.3">
      <c r="A680">
        <v>2013</v>
      </c>
      <c r="B680" t="s">
        <v>331</v>
      </c>
      <c r="C680">
        <v>1</v>
      </c>
      <c r="M680">
        <v>0</v>
      </c>
      <c r="N680">
        <v>0</v>
      </c>
      <c r="O680" s="11"/>
      <c r="P680" s="11"/>
      <c r="Q680" s="12"/>
      <c r="R680" s="11"/>
      <c r="S680" s="12"/>
      <c r="T680" s="11">
        <v>0</v>
      </c>
      <c r="U680" s="12"/>
      <c r="V680" s="12" t="s">
        <v>366</v>
      </c>
      <c r="W680" s="13"/>
      <c r="X680" s="11"/>
      <c r="Y680" s="11">
        <v>5.69</v>
      </c>
      <c r="Z680" s="11"/>
      <c r="AA680" s="11"/>
      <c r="AB680" s="13"/>
      <c r="AD680">
        <v>46.74</v>
      </c>
      <c r="AE680">
        <v>8.0299999999999994</v>
      </c>
      <c r="AF680">
        <v>9.86</v>
      </c>
      <c r="AG680" s="5">
        <v>34.943085938698502</v>
      </c>
      <c r="AH680" s="7"/>
      <c r="AI680" s="8"/>
      <c r="AO680" s="9">
        <v>30</v>
      </c>
      <c r="AP680" s="5">
        <v>1.4771212547196624</v>
      </c>
      <c r="AR680" s="5">
        <v>0</v>
      </c>
      <c r="CG680" s="13"/>
    </row>
    <row r="681" spans="1:85" x14ac:dyDescent="0.3">
      <c r="A681">
        <v>2013</v>
      </c>
      <c r="B681" t="s">
        <v>332</v>
      </c>
      <c r="C681">
        <v>1</v>
      </c>
      <c r="D681">
        <v>5</v>
      </c>
      <c r="E681">
        <v>5</v>
      </c>
      <c r="F681">
        <v>2.1</v>
      </c>
      <c r="G681">
        <v>2100000</v>
      </c>
      <c r="H681">
        <v>1.9</v>
      </c>
      <c r="I681">
        <v>1900000</v>
      </c>
      <c r="J681">
        <v>0.20000000000000018</v>
      </c>
      <c r="K681">
        <v>200000.00000000017</v>
      </c>
      <c r="L681">
        <v>1</v>
      </c>
      <c r="M681">
        <v>0</v>
      </c>
      <c r="N681">
        <v>0</v>
      </c>
      <c r="O681" s="11">
        <v>7</v>
      </c>
      <c r="P681" s="11">
        <v>3</v>
      </c>
      <c r="Q681" s="12">
        <v>42.86</v>
      </c>
      <c r="R681" s="11">
        <v>3</v>
      </c>
      <c r="S681" s="12">
        <v>42.86</v>
      </c>
      <c r="T681" s="11">
        <v>1</v>
      </c>
      <c r="U681" s="12">
        <v>14.29</v>
      </c>
      <c r="V681" s="12">
        <v>65.209999999999994</v>
      </c>
      <c r="W681" s="13">
        <v>5</v>
      </c>
      <c r="X681" s="11"/>
      <c r="Y681" s="11">
        <v>4.3600000000000003</v>
      </c>
      <c r="Z681" s="11">
        <v>4.9400000000000004</v>
      </c>
      <c r="AA681" s="11"/>
      <c r="AB681" s="13"/>
      <c r="AC681" s="5">
        <v>4.9385206701476445</v>
      </c>
      <c r="AD681">
        <v>25.65</v>
      </c>
      <c r="AE681">
        <v>10.68</v>
      </c>
      <c r="AF681">
        <v>16.21</v>
      </c>
      <c r="AG681" s="5"/>
      <c r="AH681" s="7"/>
      <c r="AI681" s="8"/>
      <c r="AO681" s="9">
        <v>17</v>
      </c>
      <c r="AP681" s="5">
        <v>1.2304489213782739</v>
      </c>
      <c r="AQ681">
        <v>24728000</v>
      </c>
      <c r="AT681">
        <v>766000</v>
      </c>
      <c r="AU681">
        <v>25494000</v>
      </c>
      <c r="CG681" s="13"/>
    </row>
    <row r="682" spans="1:85" x14ac:dyDescent="0.3">
      <c r="A682">
        <v>2013</v>
      </c>
      <c r="B682" t="s">
        <v>333</v>
      </c>
      <c r="C682">
        <v>1</v>
      </c>
      <c r="M682">
        <v>0</v>
      </c>
      <c r="N682">
        <v>0</v>
      </c>
      <c r="O682" s="11"/>
      <c r="P682" s="11"/>
      <c r="Q682" s="12"/>
      <c r="R682" s="11"/>
      <c r="S682" s="12"/>
      <c r="T682" s="11">
        <v>0</v>
      </c>
      <c r="U682" s="12"/>
      <c r="V682" s="12" t="s">
        <v>366</v>
      </c>
      <c r="W682" s="13"/>
      <c r="X682" s="11"/>
      <c r="Y682" s="11"/>
      <c r="Z682" s="11"/>
      <c r="AA682" s="11"/>
      <c r="AB682" s="13"/>
      <c r="AG682" s="5">
        <v>-71.663144204194438</v>
      </c>
      <c r="AH682" s="7"/>
      <c r="AI682" s="8"/>
      <c r="AO682" s="9"/>
      <c r="CG682" s="13"/>
    </row>
    <row r="683" spans="1:85" x14ac:dyDescent="0.3">
      <c r="A683">
        <v>2013</v>
      </c>
      <c r="B683" t="s">
        <v>334</v>
      </c>
      <c r="C683">
        <v>1</v>
      </c>
      <c r="D683">
        <v>5</v>
      </c>
      <c r="E683">
        <v>4</v>
      </c>
      <c r="F683">
        <v>2.2000000000000002</v>
      </c>
      <c r="G683">
        <v>2200000</v>
      </c>
      <c r="H683">
        <v>1.9</v>
      </c>
      <c r="I683">
        <v>1900000</v>
      </c>
      <c r="J683">
        <v>0.30000000000000027</v>
      </c>
      <c r="K683">
        <v>300000.00000000029</v>
      </c>
      <c r="L683">
        <v>1</v>
      </c>
      <c r="M683">
        <v>0</v>
      </c>
      <c r="N683">
        <v>0</v>
      </c>
      <c r="O683" s="11">
        <v>9</v>
      </c>
      <c r="P683" s="11">
        <v>6</v>
      </c>
      <c r="Q683" s="12">
        <v>66.67</v>
      </c>
      <c r="R683" s="11">
        <v>2</v>
      </c>
      <c r="S683" s="12">
        <v>22.22</v>
      </c>
      <c r="T683" s="11">
        <v>1</v>
      </c>
      <c r="U683" s="12">
        <v>11.11</v>
      </c>
      <c r="V683" s="12">
        <v>34.29</v>
      </c>
      <c r="W683" s="13">
        <v>7</v>
      </c>
      <c r="X683" s="11"/>
      <c r="Y683" s="11">
        <v>6.71</v>
      </c>
      <c r="Z683" s="11">
        <v>6.84</v>
      </c>
      <c r="AA683" s="11">
        <v>13819</v>
      </c>
      <c r="AB683" s="13">
        <v>13819000000</v>
      </c>
      <c r="AC683" s="5">
        <v>6.8437171771365835</v>
      </c>
      <c r="AD683">
        <v>22.32</v>
      </c>
      <c r="AE683">
        <v>8.35</v>
      </c>
      <c r="AF683">
        <v>10.68</v>
      </c>
      <c r="AG683" s="5">
        <v>-66.905665381834666</v>
      </c>
      <c r="AH683" s="7"/>
      <c r="AI683" s="8">
        <v>6.0109360255432474E-2</v>
      </c>
      <c r="AJ683">
        <v>29880.66</v>
      </c>
      <c r="AK683">
        <v>29880660000</v>
      </c>
      <c r="AL683">
        <f>IF(AJ683&lt;29957,1,0)</f>
        <v>1</v>
      </c>
      <c r="AM683">
        <f>IF(AND(AJ683&gt;29957,AJ683&lt;96525),1,0)</f>
        <v>0</v>
      </c>
      <c r="AN683">
        <f>IF(AJ683&gt;96525,1,0)</f>
        <v>0</v>
      </c>
      <c r="AO683" s="9">
        <v>23</v>
      </c>
      <c r="AP683" s="5">
        <v>1.3617278360175928</v>
      </c>
      <c r="AQ683">
        <v>13588000</v>
      </c>
      <c r="AR683" s="5">
        <v>4.8</v>
      </c>
      <c r="AU683">
        <v>13588000</v>
      </c>
      <c r="AW683">
        <v>19519.3</v>
      </c>
      <c r="AX683">
        <v>19519300000</v>
      </c>
      <c r="CG683" s="13"/>
    </row>
    <row r="684" spans="1:85" x14ac:dyDescent="0.3">
      <c r="A684">
        <v>2013</v>
      </c>
      <c r="B684" t="s">
        <v>335</v>
      </c>
      <c r="C684">
        <v>0</v>
      </c>
      <c r="D684">
        <v>5</v>
      </c>
      <c r="E684">
        <v>4</v>
      </c>
      <c r="F684">
        <v>7.6</v>
      </c>
      <c r="G684">
        <v>7600000</v>
      </c>
      <c r="H684">
        <v>6</v>
      </c>
      <c r="I684">
        <v>6000000</v>
      </c>
      <c r="J684">
        <v>1.5999999999999996</v>
      </c>
      <c r="K684">
        <v>1599999.9999999995</v>
      </c>
      <c r="L684">
        <v>1</v>
      </c>
      <c r="M684">
        <v>0</v>
      </c>
      <c r="N684">
        <v>0</v>
      </c>
      <c r="O684" s="11">
        <v>11</v>
      </c>
      <c r="P684" s="11">
        <v>7</v>
      </c>
      <c r="Q684" s="12">
        <v>63.64</v>
      </c>
      <c r="R684" s="11">
        <v>4</v>
      </c>
      <c r="S684" s="12">
        <v>36.36</v>
      </c>
      <c r="T684" s="11">
        <v>0</v>
      </c>
      <c r="U684" s="12">
        <v>0</v>
      </c>
      <c r="V684" s="12">
        <v>61.53</v>
      </c>
      <c r="W684" s="13">
        <v>6</v>
      </c>
      <c r="X684" s="11"/>
      <c r="Y684" s="11">
        <v>7.32</v>
      </c>
      <c r="Z684" s="11">
        <v>0.76</v>
      </c>
      <c r="AA684" s="11">
        <v>76026.899999999994</v>
      </c>
      <c r="AB684" s="13">
        <v>76026900000</v>
      </c>
      <c r="AC684" s="5">
        <v>0.75852516901708877</v>
      </c>
      <c r="AD684">
        <v>13.75</v>
      </c>
      <c r="AE684">
        <v>5.23</v>
      </c>
      <c r="AF684">
        <v>6.56</v>
      </c>
      <c r="AG684" s="5">
        <v>225.66401580123704</v>
      </c>
      <c r="AH684" s="7">
        <v>1.4763504616587797E-2</v>
      </c>
      <c r="AI684" s="8"/>
      <c r="AJ684">
        <v>15658.36</v>
      </c>
      <c r="AK684">
        <v>15658360000</v>
      </c>
      <c r="AL684">
        <f>IF(AJ684&lt;29957,1,0)</f>
        <v>1</v>
      </c>
      <c r="AM684">
        <f>IF(AND(AJ684&gt;29957,AJ684&lt;96525),1,0)</f>
        <v>0</v>
      </c>
      <c r="AN684">
        <f>IF(AJ684&gt;96525,1,0)</f>
        <v>0</v>
      </c>
      <c r="AO684" s="9">
        <v>40</v>
      </c>
      <c r="AP684" s="5">
        <v>1.6020599913279623</v>
      </c>
      <c r="AQ684">
        <v>114040000</v>
      </c>
      <c r="AT684">
        <v>370000</v>
      </c>
      <c r="AU684">
        <v>114410000</v>
      </c>
      <c r="AW684">
        <v>62079.8</v>
      </c>
      <c r="AX684">
        <v>62079800000</v>
      </c>
      <c r="CG684" s="13"/>
    </row>
    <row r="685" spans="1:85" x14ac:dyDescent="0.3">
      <c r="A685">
        <v>2013</v>
      </c>
      <c r="B685" t="s">
        <v>336</v>
      </c>
      <c r="C685">
        <v>0</v>
      </c>
      <c r="M685">
        <v>0</v>
      </c>
      <c r="N685">
        <v>0</v>
      </c>
      <c r="O685" s="11"/>
      <c r="P685" s="11"/>
      <c r="Q685" s="12"/>
      <c r="R685" s="11"/>
      <c r="S685" s="12"/>
      <c r="T685" s="11">
        <v>0</v>
      </c>
      <c r="U685" s="12"/>
      <c r="V685" s="12" t="s">
        <v>366</v>
      </c>
      <c r="W685" s="13"/>
      <c r="X685" s="11"/>
      <c r="Y685" s="11">
        <v>1.75</v>
      </c>
      <c r="Z685" s="11"/>
      <c r="AA685" s="11"/>
      <c r="AB685" s="13"/>
      <c r="AD685">
        <v>20.149999999999999</v>
      </c>
      <c r="AE685">
        <v>1.68</v>
      </c>
      <c r="AF685">
        <v>2.0699999999999998</v>
      </c>
      <c r="AG685" s="5">
        <v>29.038177971534811</v>
      </c>
      <c r="AH685" s="7"/>
      <c r="AI685" s="8"/>
      <c r="AO685" s="9">
        <v>18</v>
      </c>
      <c r="AP685" s="5">
        <v>1.2552725051033058</v>
      </c>
      <c r="CG685" s="13"/>
    </row>
    <row r="686" spans="1:85" x14ac:dyDescent="0.3">
      <c r="A686">
        <v>2013</v>
      </c>
      <c r="B686" t="s">
        <v>337</v>
      </c>
      <c r="C686">
        <v>0</v>
      </c>
      <c r="D686">
        <v>4</v>
      </c>
      <c r="E686">
        <v>4</v>
      </c>
      <c r="L686">
        <v>1</v>
      </c>
      <c r="M686">
        <v>1</v>
      </c>
      <c r="N686">
        <v>0</v>
      </c>
      <c r="O686" s="11">
        <v>9</v>
      </c>
      <c r="P686" s="11">
        <v>5</v>
      </c>
      <c r="Q686" s="12">
        <v>55.56</v>
      </c>
      <c r="R686" s="11">
        <v>3</v>
      </c>
      <c r="S686" s="12">
        <v>33.33</v>
      </c>
      <c r="T686" s="11">
        <v>1</v>
      </c>
      <c r="U686" s="12">
        <v>11.11</v>
      </c>
      <c r="V686" s="12">
        <v>55.13</v>
      </c>
      <c r="W686" s="13">
        <v>7</v>
      </c>
      <c r="X686" s="11"/>
      <c r="Y686" s="11">
        <v>-4.29</v>
      </c>
      <c r="Z686" s="11">
        <v>1.02</v>
      </c>
      <c r="AA686" s="11">
        <v>231499.8</v>
      </c>
      <c r="AB686" s="13">
        <v>231499800000</v>
      </c>
      <c r="AC686" s="5">
        <v>1.023160932565085</v>
      </c>
      <c r="AD686">
        <v>-0.77</v>
      </c>
      <c r="AE686">
        <v>-0.56999999999999995</v>
      </c>
      <c r="AF686">
        <v>-0.61</v>
      </c>
      <c r="AG686" s="5">
        <v>-68.561353255998739</v>
      </c>
      <c r="AH686" s="7"/>
      <c r="AI686" s="8"/>
      <c r="AJ686">
        <v>169865.87</v>
      </c>
      <c r="AK686">
        <v>169865870000</v>
      </c>
      <c r="AL686">
        <f>IF(AJ686&lt;29957,1,0)</f>
        <v>0</v>
      </c>
      <c r="AM686">
        <f>IF(AND(AJ686&gt;29957,AJ686&lt;96525),1,0)</f>
        <v>0</v>
      </c>
      <c r="AN686">
        <f>IF(AJ686&gt;96525,1,0)</f>
        <v>1</v>
      </c>
      <c r="AO686" s="9">
        <v>48</v>
      </c>
      <c r="AP686" s="5">
        <v>1.6812412373755872</v>
      </c>
      <c r="AQ686">
        <v>40099034</v>
      </c>
      <c r="AT686">
        <v>1260966</v>
      </c>
      <c r="AU686">
        <v>41360000</v>
      </c>
      <c r="AV686">
        <v>55.13</v>
      </c>
      <c r="AW686">
        <v>727750.6</v>
      </c>
      <c r="AX686">
        <v>727750600000</v>
      </c>
      <c r="CG686" s="13"/>
    </row>
    <row r="687" spans="1:85" x14ac:dyDescent="0.3">
      <c r="A687">
        <v>2013</v>
      </c>
      <c r="B687" t="s">
        <v>338</v>
      </c>
      <c r="C687">
        <v>0</v>
      </c>
      <c r="D687">
        <v>3</v>
      </c>
      <c r="L687">
        <v>1</v>
      </c>
      <c r="M687">
        <v>0</v>
      </c>
      <c r="N687">
        <v>0</v>
      </c>
      <c r="O687" s="11">
        <v>10</v>
      </c>
      <c r="P687" s="11">
        <v>4</v>
      </c>
      <c r="Q687" s="12">
        <v>40</v>
      </c>
      <c r="R687" s="11">
        <v>4</v>
      </c>
      <c r="S687" s="12">
        <v>40</v>
      </c>
      <c r="T687" s="11">
        <v>2</v>
      </c>
      <c r="U687" s="12">
        <v>20</v>
      </c>
      <c r="V687" s="12">
        <v>74.989999999999995</v>
      </c>
      <c r="W687" s="13">
        <v>5</v>
      </c>
      <c r="X687" s="11"/>
      <c r="Y687" s="11">
        <v>11.35</v>
      </c>
      <c r="Z687" s="11">
        <v>2.19</v>
      </c>
      <c r="AA687" s="11"/>
      <c r="AB687" s="13"/>
      <c r="AC687" s="5">
        <v>2.1869743527475549</v>
      </c>
      <c r="AD687">
        <v>31.8</v>
      </c>
      <c r="AE687">
        <v>14.32</v>
      </c>
      <c r="AF687">
        <v>16.25</v>
      </c>
      <c r="AG687" s="5">
        <v>24.822201118497411</v>
      </c>
      <c r="AH687" s="7"/>
      <c r="AI687" s="8"/>
      <c r="AO687" s="9">
        <v>24</v>
      </c>
      <c r="AP687" s="5">
        <v>1.3802112417116059</v>
      </c>
      <c r="AQ687">
        <v>11963000</v>
      </c>
      <c r="AT687">
        <v>612000</v>
      </c>
      <c r="AU687">
        <v>12575000</v>
      </c>
      <c r="CG687" s="13"/>
    </row>
    <row r="688" spans="1:85" x14ac:dyDescent="0.3">
      <c r="A688">
        <v>2013</v>
      </c>
      <c r="B688" t="s">
        <v>339</v>
      </c>
      <c r="C688">
        <v>1</v>
      </c>
      <c r="D688">
        <v>5</v>
      </c>
      <c r="E688">
        <v>5</v>
      </c>
      <c r="L688">
        <v>1</v>
      </c>
      <c r="M688">
        <v>1</v>
      </c>
      <c r="N688">
        <v>0</v>
      </c>
      <c r="O688" s="11">
        <v>16</v>
      </c>
      <c r="P688" s="11">
        <v>7</v>
      </c>
      <c r="Q688" s="12">
        <v>43.75</v>
      </c>
      <c r="R688" s="11">
        <v>1</v>
      </c>
      <c r="S688" s="12">
        <v>6.25</v>
      </c>
      <c r="T688" s="11">
        <v>8</v>
      </c>
      <c r="U688" s="12">
        <v>50</v>
      </c>
      <c r="V688" s="12">
        <v>45.92</v>
      </c>
      <c r="W688" s="13">
        <v>4</v>
      </c>
      <c r="X688" s="11"/>
      <c r="Y688" s="11">
        <v>4.33</v>
      </c>
      <c r="Z688" s="11">
        <v>2.8</v>
      </c>
      <c r="AA688" s="11">
        <v>375824.2</v>
      </c>
      <c r="AB688" s="13">
        <v>375824200000</v>
      </c>
      <c r="AC688" s="5">
        <v>2.7957781113708196</v>
      </c>
      <c r="AD688">
        <v>7.13</v>
      </c>
      <c r="AE688">
        <v>2.73</v>
      </c>
      <c r="AF688">
        <v>3.56</v>
      </c>
      <c r="AG688" s="5">
        <v>14.976686478157333</v>
      </c>
      <c r="AH688" s="7"/>
      <c r="AI688" s="8">
        <v>2.0241482185612378</v>
      </c>
      <c r="AJ688">
        <v>343776.14</v>
      </c>
      <c r="AK688">
        <v>343776140000</v>
      </c>
      <c r="AL688">
        <f>IF(AJ688&lt;29957,1,0)</f>
        <v>0</v>
      </c>
      <c r="AM688">
        <f>IF(AND(AJ688&gt;29957,AJ688&lt;96525),1,0)</f>
        <v>0</v>
      </c>
      <c r="AN688">
        <f>IF(AJ688&gt;96525,1,0)</f>
        <v>1</v>
      </c>
      <c r="AO688" s="9"/>
      <c r="AQ688">
        <v>87540000</v>
      </c>
      <c r="AT688">
        <v>1250000</v>
      </c>
      <c r="AU688">
        <v>88790000</v>
      </c>
      <c r="AW688">
        <v>264319.7</v>
      </c>
      <c r="AX688">
        <v>264319700000</v>
      </c>
      <c r="CG688" s="13"/>
    </row>
    <row r="689" spans="1:85" x14ac:dyDescent="0.3">
      <c r="A689">
        <v>2013</v>
      </c>
      <c r="B689" t="s">
        <v>340</v>
      </c>
      <c r="C689">
        <v>0</v>
      </c>
      <c r="D689">
        <v>4</v>
      </c>
      <c r="E689">
        <v>7</v>
      </c>
      <c r="F689">
        <v>41.8</v>
      </c>
      <c r="G689">
        <v>41800000</v>
      </c>
      <c r="H689">
        <v>22.7</v>
      </c>
      <c r="I689">
        <v>22700000</v>
      </c>
      <c r="J689">
        <v>19.099999999999998</v>
      </c>
      <c r="K689">
        <v>19099999.999999996</v>
      </c>
      <c r="L689">
        <v>1</v>
      </c>
      <c r="M689">
        <v>1</v>
      </c>
      <c r="N689">
        <v>0</v>
      </c>
      <c r="O689" s="11">
        <v>12</v>
      </c>
      <c r="P689" s="11">
        <v>5</v>
      </c>
      <c r="Q689" s="12">
        <v>41.67</v>
      </c>
      <c r="R689" s="11">
        <v>1</v>
      </c>
      <c r="S689" s="12">
        <v>8.33</v>
      </c>
      <c r="T689" s="11">
        <v>6</v>
      </c>
      <c r="U689" s="12">
        <v>50</v>
      </c>
      <c r="V689" s="12">
        <v>30.15</v>
      </c>
      <c r="W689" s="13">
        <v>7</v>
      </c>
      <c r="X689" s="11"/>
      <c r="Y689" s="11">
        <v>3.05</v>
      </c>
      <c r="Z689" s="11">
        <v>1.61</v>
      </c>
      <c r="AA689" s="11">
        <v>46798.8</v>
      </c>
      <c r="AB689" s="13">
        <v>46798800000</v>
      </c>
      <c r="AC689" s="5">
        <v>1.6103871474775</v>
      </c>
      <c r="AD689">
        <v>15.64</v>
      </c>
      <c r="AE689">
        <v>5.49</v>
      </c>
      <c r="AF689">
        <v>13.53</v>
      </c>
      <c r="AG689" s="5">
        <v>6.8479741314079936</v>
      </c>
      <c r="AH689" s="7">
        <v>5.4323369268032939E-2</v>
      </c>
      <c r="AI689" s="8">
        <v>0.60168061803141437</v>
      </c>
      <c r="AJ689">
        <v>35040.69</v>
      </c>
      <c r="AK689">
        <v>35040690000</v>
      </c>
      <c r="AL689">
        <f>IF(AJ689&lt;29957,1,0)</f>
        <v>0</v>
      </c>
      <c r="AM689">
        <f>IF(AND(AJ689&gt;29957,AJ689&lt;96525),1,0)</f>
        <v>1</v>
      </c>
      <c r="AN689">
        <f>IF(AJ689&gt;96525,1,0)</f>
        <v>0</v>
      </c>
      <c r="AO689" s="9">
        <v>59</v>
      </c>
      <c r="AP689" s="5">
        <v>1.7708520116421442</v>
      </c>
      <c r="AQ689">
        <v>18321000</v>
      </c>
      <c r="AT689">
        <v>6580000</v>
      </c>
      <c r="AU689">
        <v>24901000</v>
      </c>
      <c r="AW689">
        <v>52957.8</v>
      </c>
      <c r="AX689">
        <v>52957800000</v>
      </c>
      <c r="CG689" s="13"/>
    </row>
    <row r="690" spans="1:85" x14ac:dyDescent="0.3">
      <c r="A690">
        <v>2013</v>
      </c>
      <c r="B690" t="s">
        <v>341</v>
      </c>
      <c r="C690">
        <v>0</v>
      </c>
      <c r="D690">
        <v>4</v>
      </c>
      <c r="E690">
        <v>4</v>
      </c>
      <c r="F690">
        <v>2.9</v>
      </c>
      <c r="G690">
        <v>2900000</v>
      </c>
      <c r="H690">
        <v>2.4</v>
      </c>
      <c r="I690">
        <v>2400000</v>
      </c>
      <c r="J690">
        <v>0.5</v>
      </c>
      <c r="K690">
        <v>500000</v>
      </c>
      <c r="L690">
        <v>0</v>
      </c>
      <c r="M690">
        <v>0</v>
      </c>
      <c r="N690">
        <v>0</v>
      </c>
      <c r="O690" s="11">
        <v>10</v>
      </c>
      <c r="P690" s="11">
        <v>3</v>
      </c>
      <c r="Q690" s="12">
        <v>30</v>
      </c>
      <c r="R690" s="11">
        <v>1</v>
      </c>
      <c r="S690" s="12">
        <v>10</v>
      </c>
      <c r="T690" s="11">
        <v>6</v>
      </c>
      <c r="U690" s="12">
        <v>60</v>
      </c>
      <c r="V690" s="12">
        <v>75</v>
      </c>
      <c r="W690" s="13">
        <v>4</v>
      </c>
      <c r="X690" s="11"/>
      <c r="Y690" s="11">
        <v>12.15</v>
      </c>
      <c r="Z690" s="11">
        <v>4.18</v>
      </c>
      <c r="AA690" s="11"/>
      <c r="AB690" s="13"/>
      <c r="AC690" s="5">
        <v>4.1757709484159387</v>
      </c>
      <c r="AD690">
        <v>22.22</v>
      </c>
      <c r="AE690">
        <v>17.559999999999999</v>
      </c>
      <c r="AF690">
        <v>22.22</v>
      </c>
      <c r="AG690" s="5">
        <v>-6.9118147769833076</v>
      </c>
      <c r="AH690" s="7"/>
      <c r="AI690" s="8"/>
      <c r="AO690" s="9">
        <v>9</v>
      </c>
      <c r="AP690" s="5">
        <v>0.95424250943932487</v>
      </c>
      <c r="AQ690">
        <v>10431000</v>
      </c>
      <c r="AT690">
        <v>2610000</v>
      </c>
      <c r="AU690">
        <v>13041000</v>
      </c>
      <c r="AV690">
        <v>75</v>
      </c>
      <c r="CG690" s="13"/>
    </row>
    <row r="691" spans="1:85" x14ac:dyDescent="0.3">
      <c r="A691">
        <v>2013</v>
      </c>
      <c r="B691" t="s">
        <v>342</v>
      </c>
      <c r="C691">
        <v>0</v>
      </c>
      <c r="D691">
        <v>4</v>
      </c>
      <c r="E691">
        <v>14</v>
      </c>
      <c r="F691">
        <v>8.9</v>
      </c>
      <c r="G691">
        <v>8900000</v>
      </c>
      <c r="H691">
        <v>8.9</v>
      </c>
      <c r="I691">
        <v>8900000</v>
      </c>
      <c r="J691">
        <v>0</v>
      </c>
      <c r="L691">
        <v>1</v>
      </c>
      <c r="M691">
        <v>0</v>
      </c>
      <c r="N691">
        <v>0</v>
      </c>
      <c r="O691" s="11">
        <v>12</v>
      </c>
      <c r="P691" s="11">
        <v>6</v>
      </c>
      <c r="Q691" s="12">
        <v>50</v>
      </c>
      <c r="R691" s="11">
        <v>5</v>
      </c>
      <c r="S691" s="12">
        <v>41.67</v>
      </c>
      <c r="T691" s="11">
        <v>1</v>
      </c>
      <c r="U691" s="12">
        <v>8.33</v>
      </c>
      <c r="V691" s="12">
        <v>37.96</v>
      </c>
      <c r="W691" s="13">
        <v>13</v>
      </c>
      <c r="X691" s="11">
        <v>40.479999999999997</v>
      </c>
      <c r="Y691" s="11">
        <v>0.39</v>
      </c>
      <c r="Z691" s="11">
        <v>0.3</v>
      </c>
      <c r="AA691" s="11">
        <v>170933.5</v>
      </c>
      <c r="AB691" s="13">
        <v>170933500000</v>
      </c>
      <c r="AC691" s="5">
        <v>0.30229353963651051</v>
      </c>
      <c r="AD691">
        <v>0.76</v>
      </c>
      <c r="AE691">
        <v>0.23</v>
      </c>
      <c r="AF691">
        <v>0.35</v>
      </c>
      <c r="AG691" s="5">
        <v>1.6541835569604622</v>
      </c>
      <c r="AH691" s="7"/>
      <c r="AI691" s="8"/>
      <c r="AJ691">
        <v>24235.9</v>
      </c>
      <c r="AK691">
        <v>24235900000</v>
      </c>
      <c r="AL691">
        <f>IF(AJ691&lt;29957,1,0)</f>
        <v>1</v>
      </c>
      <c r="AM691">
        <f>IF(AND(AJ691&gt;29957,AJ691&lt;96525),1,0)</f>
        <v>0</v>
      </c>
      <c r="AN691">
        <f>IF(AJ691&gt;96525,1,0)</f>
        <v>0</v>
      </c>
      <c r="AO691" s="9">
        <v>18</v>
      </c>
      <c r="AP691" s="5">
        <v>1.2552725051033058</v>
      </c>
      <c r="AQ691">
        <v>138010000</v>
      </c>
      <c r="AT691">
        <v>6205000</v>
      </c>
      <c r="AU691">
        <v>144215000</v>
      </c>
      <c r="AV691">
        <v>5.54</v>
      </c>
      <c r="AW691">
        <v>78052.899999999994</v>
      </c>
      <c r="AX691">
        <v>78052900000</v>
      </c>
      <c r="CG691" s="13"/>
    </row>
    <row r="692" spans="1:85" x14ac:dyDescent="0.3">
      <c r="A692">
        <v>2013</v>
      </c>
      <c r="B692" t="s">
        <v>343</v>
      </c>
      <c r="C692">
        <v>0</v>
      </c>
      <c r="D692">
        <v>4</v>
      </c>
      <c r="E692">
        <v>7</v>
      </c>
      <c r="L692">
        <v>1</v>
      </c>
      <c r="M692">
        <v>1</v>
      </c>
      <c r="N692">
        <v>0</v>
      </c>
      <c r="O692" s="11">
        <v>9</v>
      </c>
      <c r="P692" s="11">
        <v>5</v>
      </c>
      <c r="Q692" s="12">
        <v>55.56</v>
      </c>
      <c r="R692" s="11">
        <v>3</v>
      </c>
      <c r="S692" s="12">
        <v>33.33</v>
      </c>
      <c r="T692" s="11">
        <v>1</v>
      </c>
      <c r="U692" s="12">
        <v>11.11</v>
      </c>
      <c r="V692" s="12">
        <v>67.61</v>
      </c>
      <c r="W692" s="13">
        <v>7</v>
      </c>
      <c r="X692" s="11"/>
      <c r="Y692" s="11">
        <v>5.82</v>
      </c>
      <c r="Z692" s="11">
        <v>0.65</v>
      </c>
      <c r="AA692" s="11">
        <v>39070.400000000001</v>
      </c>
      <c r="AB692" s="13">
        <v>39070400000</v>
      </c>
      <c r="AC692" s="5">
        <v>0.64871321532983584</v>
      </c>
      <c r="AD692">
        <v>24.09</v>
      </c>
      <c r="AE692">
        <v>5.71</v>
      </c>
      <c r="AF692">
        <v>7.4</v>
      </c>
      <c r="AG692" s="5">
        <v>12.640798684490623</v>
      </c>
      <c r="AH692" s="7"/>
      <c r="AI692" s="8">
        <v>3.396273958795528E-2</v>
      </c>
      <c r="AJ692">
        <v>6162.49</v>
      </c>
      <c r="AK692">
        <v>6162490000</v>
      </c>
      <c r="AL692">
        <f>IF(AJ692&lt;29957,1,0)</f>
        <v>1</v>
      </c>
      <c r="AM692">
        <f>IF(AND(AJ692&gt;29957,AJ692&lt;96525),1,0)</f>
        <v>0</v>
      </c>
      <c r="AN692">
        <f>IF(AJ692&gt;96525,1,0)</f>
        <v>0</v>
      </c>
      <c r="AO692" s="9">
        <v>28</v>
      </c>
      <c r="AP692" s="5">
        <v>1.447158031342219</v>
      </c>
      <c r="AQ692">
        <v>22060000</v>
      </c>
      <c r="AT692">
        <v>10809000</v>
      </c>
      <c r="AU692">
        <v>32869000</v>
      </c>
      <c r="AW692">
        <v>44379.4</v>
      </c>
      <c r="AX692">
        <v>44379400000</v>
      </c>
      <c r="CG692" s="13"/>
    </row>
    <row r="693" spans="1:85" x14ac:dyDescent="0.3">
      <c r="A693">
        <v>2013</v>
      </c>
      <c r="B693" t="s">
        <v>344</v>
      </c>
      <c r="C693">
        <v>0</v>
      </c>
      <c r="D693">
        <v>4</v>
      </c>
      <c r="E693">
        <v>4</v>
      </c>
      <c r="L693">
        <v>1</v>
      </c>
      <c r="M693">
        <v>0</v>
      </c>
      <c r="N693">
        <v>0</v>
      </c>
      <c r="O693" s="11">
        <v>8</v>
      </c>
      <c r="P693" s="11">
        <v>3</v>
      </c>
      <c r="Q693" s="12">
        <v>37.5</v>
      </c>
      <c r="R693" s="11">
        <v>3</v>
      </c>
      <c r="S693" s="12">
        <v>37.5</v>
      </c>
      <c r="T693" s="11">
        <v>2</v>
      </c>
      <c r="U693" s="12">
        <v>25</v>
      </c>
      <c r="V693" s="12">
        <v>75</v>
      </c>
      <c r="W693" s="13">
        <v>4</v>
      </c>
      <c r="X693" s="11"/>
      <c r="Y693" s="11">
        <v>3.85</v>
      </c>
      <c r="Z693" s="11">
        <v>4.8499999999999996</v>
      </c>
      <c r="AA693" s="11"/>
      <c r="AB693" s="13"/>
      <c r="AC693" s="5">
        <v>4.8521675202063914</v>
      </c>
      <c r="AD693">
        <v>22.35</v>
      </c>
      <c r="AE693">
        <v>9.3800000000000008</v>
      </c>
      <c r="AF693">
        <v>22.35</v>
      </c>
      <c r="AG693" s="5">
        <v>8.8142894044219879</v>
      </c>
      <c r="AH693" s="7"/>
      <c r="AI693" s="8"/>
      <c r="AO693" s="9">
        <v>53</v>
      </c>
      <c r="AP693" s="5">
        <v>1.7242758696007889</v>
      </c>
      <c r="AQ693">
        <v>75844080</v>
      </c>
      <c r="AU693">
        <v>75844080</v>
      </c>
      <c r="AV693">
        <v>75</v>
      </c>
      <c r="CG693" s="13"/>
    </row>
    <row r="694" spans="1:85" x14ac:dyDescent="0.3">
      <c r="A694">
        <v>2013</v>
      </c>
      <c r="B694" t="s">
        <v>345</v>
      </c>
      <c r="C694">
        <v>1</v>
      </c>
      <c r="M694">
        <v>0</v>
      </c>
      <c r="N694">
        <v>0</v>
      </c>
      <c r="O694" s="11">
        <v>13</v>
      </c>
      <c r="P694" s="11">
        <v>9</v>
      </c>
      <c r="Q694" s="12">
        <v>69.23</v>
      </c>
      <c r="R694" s="11">
        <v>3</v>
      </c>
      <c r="S694" s="12">
        <v>23.08</v>
      </c>
      <c r="T694" s="11">
        <v>1</v>
      </c>
      <c r="U694" s="12">
        <v>7.69</v>
      </c>
      <c r="V694" s="12">
        <v>78.290000000000006</v>
      </c>
      <c r="W694" s="13">
        <v>4</v>
      </c>
      <c r="X694" s="11"/>
      <c r="Y694" s="11">
        <v>16.100000000000001</v>
      </c>
      <c r="Z694" s="11">
        <v>3.78</v>
      </c>
      <c r="AA694" s="11">
        <v>437880</v>
      </c>
      <c r="AB694" s="13">
        <v>437880000000</v>
      </c>
      <c r="AC694" s="5">
        <v>3.7828833604096377</v>
      </c>
      <c r="AD694">
        <v>22.2</v>
      </c>
      <c r="AE694">
        <v>13.61</v>
      </c>
      <c r="AF694">
        <v>18.12</v>
      </c>
      <c r="AG694" s="5"/>
      <c r="AH694" s="7"/>
      <c r="AI694" s="8">
        <v>0.38731327881463373</v>
      </c>
      <c r="AJ694">
        <v>971477.92</v>
      </c>
      <c r="AK694">
        <v>971477920000</v>
      </c>
      <c r="AL694">
        <f>IF(AJ694&lt;29957,1,0)</f>
        <v>0</v>
      </c>
      <c r="AM694">
        <f>IF(AND(AJ694&gt;29957,AJ694&lt;96525),1,0)</f>
        <v>0</v>
      </c>
      <c r="AN694">
        <f>IF(AJ694&gt;96525,1,0)</f>
        <v>1</v>
      </c>
      <c r="AO694" s="9">
        <v>68</v>
      </c>
      <c r="AP694" s="5">
        <v>1.8325089127062362</v>
      </c>
      <c r="AQ694">
        <v>93355234</v>
      </c>
      <c r="AR694" s="5">
        <v>100</v>
      </c>
      <c r="AT694">
        <v>56570714</v>
      </c>
      <c r="AU694">
        <v>149925948</v>
      </c>
      <c r="AW694">
        <v>387651</v>
      </c>
      <c r="AX694">
        <v>387651000000</v>
      </c>
      <c r="CG694" s="13"/>
    </row>
    <row r="695" spans="1:85" x14ac:dyDescent="0.3">
      <c r="A695">
        <v>2013</v>
      </c>
      <c r="B695" t="s">
        <v>346</v>
      </c>
      <c r="C695">
        <v>0</v>
      </c>
      <c r="D695">
        <v>7</v>
      </c>
      <c r="E695">
        <v>4</v>
      </c>
      <c r="L695">
        <v>1</v>
      </c>
      <c r="M695">
        <v>0</v>
      </c>
      <c r="N695">
        <v>0</v>
      </c>
      <c r="O695" s="11">
        <v>8</v>
      </c>
      <c r="P695" s="11">
        <v>5</v>
      </c>
      <c r="Q695" s="12">
        <v>62.5</v>
      </c>
      <c r="R695" s="11">
        <v>2</v>
      </c>
      <c r="S695" s="12">
        <v>25</v>
      </c>
      <c r="T695" s="11">
        <v>1</v>
      </c>
      <c r="U695" s="12">
        <v>12.5</v>
      </c>
      <c r="V695" s="12">
        <v>73.55</v>
      </c>
      <c r="W695" s="13">
        <v>6</v>
      </c>
      <c r="X695" s="11">
        <v>87.06</v>
      </c>
      <c r="Y695" s="11">
        <v>26.74</v>
      </c>
      <c r="Z695" s="11">
        <v>37.229999999999997</v>
      </c>
      <c r="AA695" s="11">
        <v>66454.600000000006</v>
      </c>
      <c r="AB695" s="13">
        <v>66454600000.000008</v>
      </c>
      <c r="AC695" s="5">
        <v>37.224800778231575</v>
      </c>
      <c r="AD695">
        <v>97.22</v>
      </c>
      <c r="AE695">
        <v>22.8</v>
      </c>
      <c r="AF695">
        <v>31.1</v>
      </c>
      <c r="AG695" s="5">
        <v>28.956167869298216</v>
      </c>
      <c r="AH695" s="7">
        <v>6.3037938164158289</v>
      </c>
      <c r="AI695" s="8"/>
      <c r="AJ695">
        <v>172307.51</v>
      </c>
      <c r="AK695">
        <v>172307510000</v>
      </c>
      <c r="AL695">
        <f>IF(AJ695&lt;29957,1,0)</f>
        <v>0</v>
      </c>
      <c r="AM695">
        <f>IF(AND(AJ695&gt;29957,AJ695&lt;96525),1,0)</f>
        <v>0</v>
      </c>
      <c r="AN695">
        <f>IF(AJ695&gt;96525,1,0)</f>
        <v>1</v>
      </c>
      <c r="AO695" s="9">
        <v>34</v>
      </c>
      <c r="AP695" s="5">
        <v>1.5314789170422551</v>
      </c>
      <c r="AQ695">
        <v>45080000</v>
      </c>
      <c r="AR695" s="5">
        <v>100</v>
      </c>
      <c r="AT695">
        <v>1080000</v>
      </c>
      <c r="AU695">
        <v>46160000</v>
      </c>
      <c r="AW695">
        <v>48358.7</v>
      </c>
      <c r="AX695">
        <v>48358700000</v>
      </c>
      <c r="CG695" s="13"/>
    </row>
    <row r="696" spans="1:85" x14ac:dyDescent="0.3">
      <c r="A696">
        <v>2013</v>
      </c>
      <c r="B696" t="s">
        <v>347</v>
      </c>
      <c r="C696">
        <v>1</v>
      </c>
      <c r="D696">
        <v>3</v>
      </c>
      <c r="E696">
        <v>5</v>
      </c>
      <c r="F696">
        <v>31</v>
      </c>
      <c r="G696">
        <v>31000000</v>
      </c>
      <c r="H696">
        <v>22</v>
      </c>
      <c r="I696">
        <v>22000000</v>
      </c>
      <c r="J696">
        <v>9</v>
      </c>
      <c r="K696">
        <v>9000000</v>
      </c>
      <c r="L696">
        <v>0</v>
      </c>
      <c r="M696">
        <v>0</v>
      </c>
      <c r="N696">
        <v>1</v>
      </c>
      <c r="O696" s="11">
        <v>8</v>
      </c>
      <c r="P696" s="11">
        <v>4</v>
      </c>
      <c r="Q696" s="12">
        <v>50</v>
      </c>
      <c r="R696" s="11">
        <v>1</v>
      </c>
      <c r="S696" s="12">
        <v>12.5</v>
      </c>
      <c r="T696" s="11">
        <v>3</v>
      </c>
      <c r="U696" s="12">
        <v>37.5</v>
      </c>
      <c r="V696" s="12">
        <v>43.36</v>
      </c>
      <c r="W696" s="13">
        <v>6</v>
      </c>
      <c r="X696" s="11">
        <v>30.24</v>
      </c>
      <c r="Y696" s="11">
        <v>18.29</v>
      </c>
      <c r="Z696" s="11">
        <v>5.92</v>
      </c>
      <c r="AA696" s="11">
        <v>52151</v>
      </c>
      <c r="AB696" s="13">
        <v>52151000000</v>
      </c>
      <c r="AC696" s="5">
        <v>5.9165026067211972</v>
      </c>
      <c r="AD696">
        <v>19.07</v>
      </c>
      <c r="AE696">
        <v>14.5</v>
      </c>
      <c r="AF696">
        <v>19.059999999999999</v>
      </c>
      <c r="AG696" s="5">
        <v>21.677355698075974</v>
      </c>
      <c r="AH696" s="7"/>
      <c r="AI696" s="8">
        <v>3.6733700940642233</v>
      </c>
      <c r="AJ696">
        <v>210538.47</v>
      </c>
      <c r="AK696">
        <v>210538470000</v>
      </c>
      <c r="AL696">
        <f>IF(AJ696&lt;29957,1,0)</f>
        <v>0</v>
      </c>
      <c r="AM696">
        <f>IF(AND(AJ696&gt;29957,AJ696&lt;96525),1,0)</f>
        <v>0</v>
      </c>
      <c r="AN696">
        <f>IF(AJ696&gt;96525,1,0)</f>
        <v>1</v>
      </c>
      <c r="AO696" s="9">
        <v>31</v>
      </c>
      <c r="AP696" s="5">
        <v>1.4913616938342726</v>
      </c>
      <c r="AQ696">
        <v>56000000</v>
      </c>
      <c r="AS696">
        <v>56000000</v>
      </c>
      <c r="AT696">
        <v>10880000</v>
      </c>
      <c r="AU696">
        <v>66880000</v>
      </c>
      <c r="AV696">
        <v>18.059999999999999</v>
      </c>
      <c r="AW696">
        <v>44217</v>
      </c>
      <c r="AX696">
        <v>44217000000</v>
      </c>
      <c r="CG696" s="13"/>
    </row>
    <row r="697" spans="1:85" x14ac:dyDescent="0.3">
      <c r="A697">
        <v>2013</v>
      </c>
      <c r="B697" t="s">
        <v>348</v>
      </c>
      <c r="C697">
        <v>1</v>
      </c>
      <c r="D697">
        <v>3</v>
      </c>
      <c r="E697">
        <v>8</v>
      </c>
      <c r="L697">
        <v>1</v>
      </c>
      <c r="M697">
        <v>1</v>
      </c>
      <c r="N697">
        <v>0</v>
      </c>
      <c r="O697" s="11">
        <v>10</v>
      </c>
      <c r="P697" s="11">
        <v>7</v>
      </c>
      <c r="Q697" s="12">
        <v>70</v>
      </c>
      <c r="R697" s="11">
        <v>1</v>
      </c>
      <c r="S697" s="12">
        <v>10</v>
      </c>
      <c r="T697" s="11">
        <v>2</v>
      </c>
      <c r="U697" s="12">
        <v>20</v>
      </c>
      <c r="V697" s="12">
        <v>48.35</v>
      </c>
      <c r="W697" s="13">
        <v>4</v>
      </c>
      <c r="X697" s="11"/>
      <c r="Y697" s="11">
        <v>7.85</v>
      </c>
      <c r="Z697" s="11">
        <v>2.0499999999999998</v>
      </c>
      <c r="AA697" s="11">
        <v>14229.4</v>
      </c>
      <c r="AB697" s="13">
        <v>14229400000</v>
      </c>
      <c r="AC697" s="5">
        <v>2.048218470022257</v>
      </c>
      <c r="AD697">
        <v>25.54</v>
      </c>
      <c r="AE697">
        <v>12.19</v>
      </c>
      <c r="AF697">
        <v>19.010000000000002</v>
      </c>
      <c r="AG697" s="5">
        <v>18.630225871771053</v>
      </c>
      <c r="AH697" s="7"/>
      <c r="AI697" s="8">
        <v>0.32393436439079593</v>
      </c>
      <c r="AJ697">
        <v>12239.55</v>
      </c>
      <c r="AK697">
        <v>12239550000</v>
      </c>
      <c r="AL697">
        <f>IF(AJ697&lt;29957,1,0)</f>
        <v>1</v>
      </c>
      <c r="AM697">
        <f>IF(AND(AJ697&gt;29957,AJ697&lt;96525),1,0)</f>
        <v>0</v>
      </c>
      <c r="AN697">
        <f>IF(AJ697&gt;96525,1,0)</f>
        <v>0</v>
      </c>
      <c r="AQ697">
        <v>37203000</v>
      </c>
      <c r="AR697" s="5">
        <v>2.8</v>
      </c>
      <c r="AT697">
        <v>15310000</v>
      </c>
      <c r="AU697">
        <v>52513000</v>
      </c>
      <c r="AV697">
        <v>2.37</v>
      </c>
      <c r="AW697">
        <v>23172.2</v>
      </c>
      <c r="AX697">
        <v>23172200000</v>
      </c>
      <c r="CG697" s="13"/>
    </row>
    <row r="698" spans="1:85" x14ac:dyDescent="0.3">
      <c r="A698">
        <v>2014</v>
      </c>
      <c r="B698" t="s">
        <v>1</v>
      </c>
      <c r="C698">
        <v>0</v>
      </c>
      <c r="D698">
        <v>3</v>
      </c>
      <c r="E698">
        <v>4</v>
      </c>
      <c r="F698">
        <v>8.1</v>
      </c>
      <c r="G698">
        <v>8100000</v>
      </c>
      <c r="H698">
        <v>5.6</v>
      </c>
      <c r="I698">
        <v>5600000</v>
      </c>
      <c r="J698">
        <v>2.5</v>
      </c>
      <c r="K698">
        <v>2500000</v>
      </c>
      <c r="L698">
        <v>1</v>
      </c>
      <c r="M698">
        <v>0</v>
      </c>
      <c r="N698">
        <v>0</v>
      </c>
      <c r="O698" s="11">
        <v>11</v>
      </c>
      <c r="P698" s="11">
        <v>3</v>
      </c>
      <c r="Q698" s="12">
        <v>30</v>
      </c>
      <c r="R698" s="11">
        <v>6</v>
      </c>
      <c r="S698" s="12">
        <v>54.55</v>
      </c>
      <c r="T698" s="14">
        <v>2</v>
      </c>
      <c r="U698" s="12">
        <v>18.18</v>
      </c>
      <c r="V698" s="12">
        <v>75</v>
      </c>
      <c r="W698" s="13">
        <v>5</v>
      </c>
      <c r="X698" s="11"/>
      <c r="Y698" s="11">
        <v>2.1</v>
      </c>
      <c r="Z698" s="11">
        <v>5.68</v>
      </c>
      <c r="AA698" s="11"/>
      <c r="AB698" s="13"/>
      <c r="AC698" s="5">
        <v>5.6816245044526239</v>
      </c>
      <c r="AD698">
        <v>5.66</v>
      </c>
      <c r="AE698">
        <v>2.74</v>
      </c>
      <c r="AF698">
        <v>4.6500000000000004</v>
      </c>
      <c r="AG698" s="5">
        <v>10.021240673165948</v>
      </c>
      <c r="AH698" s="7"/>
      <c r="AI698" s="8"/>
      <c r="AJ698" s="1"/>
      <c r="AO698" s="9">
        <v>27</v>
      </c>
      <c r="AP698" s="5">
        <v>1.4313637641589871</v>
      </c>
      <c r="AQ698">
        <v>54537662</v>
      </c>
      <c r="AT698">
        <v>3030000</v>
      </c>
      <c r="AU698">
        <v>57567662</v>
      </c>
      <c r="AV698">
        <v>75</v>
      </c>
      <c r="CG698" s="13"/>
    </row>
    <row r="699" spans="1:85" x14ac:dyDescent="0.3">
      <c r="A699">
        <v>2014</v>
      </c>
      <c r="B699" t="s">
        <v>2</v>
      </c>
      <c r="C699">
        <v>1</v>
      </c>
      <c r="D699">
        <v>3</v>
      </c>
      <c r="E699">
        <v>4</v>
      </c>
      <c r="L699">
        <v>0</v>
      </c>
      <c r="M699">
        <v>0</v>
      </c>
      <c r="N699">
        <v>0</v>
      </c>
      <c r="O699" s="11">
        <v>6</v>
      </c>
      <c r="P699" s="11">
        <v>2</v>
      </c>
      <c r="Q699" s="12">
        <v>0</v>
      </c>
      <c r="R699" s="11">
        <v>2</v>
      </c>
      <c r="S699" s="12">
        <v>33.33</v>
      </c>
      <c r="T699" s="14">
        <v>2</v>
      </c>
      <c r="U699" s="12">
        <v>33.33</v>
      </c>
      <c r="V699" s="12">
        <v>66.28</v>
      </c>
      <c r="W699" s="13">
        <v>0</v>
      </c>
      <c r="X699" s="11">
        <v>53.5</v>
      </c>
      <c r="Y699" s="11">
        <v>16.84</v>
      </c>
      <c r="Z699" s="11"/>
      <c r="AA699" s="11">
        <v>995.6</v>
      </c>
      <c r="AB699" s="13">
        <v>995600000</v>
      </c>
      <c r="AD699">
        <v>12.79</v>
      </c>
      <c r="AE699">
        <v>9.92</v>
      </c>
      <c r="AF699">
        <v>12.17</v>
      </c>
      <c r="AG699" s="5">
        <v>68.103777184280801</v>
      </c>
      <c r="AH699" s="7"/>
      <c r="AI699" s="8"/>
      <c r="AJ699" s="1"/>
      <c r="AO699" s="9">
        <v>21</v>
      </c>
      <c r="AP699" s="5">
        <v>1.3222192947339191</v>
      </c>
      <c r="CG699" s="13"/>
    </row>
    <row r="700" spans="1:85" x14ac:dyDescent="0.3">
      <c r="A700">
        <v>2014</v>
      </c>
      <c r="B700" t="s">
        <v>3</v>
      </c>
      <c r="C700">
        <v>0</v>
      </c>
      <c r="M700">
        <v>0</v>
      </c>
      <c r="N700">
        <v>0</v>
      </c>
      <c r="O700" s="11">
        <v>10</v>
      </c>
      <c r="P700" s="11">
        <v>5</v>
      </c>
      <c r="Q700" s="12">
        <v>44.44</v>
      </c>
      <c r="R700" s="11">
        <v>1</v>
      </c>
      <c r="S700" s="12">
        <v>10</v>
      </c>
      <c r="T700" s="14">
        <v>4</v>
      </c>
      <c r="U700" s="12">
        <v>40</v>
      </c>
      <c r="V700" s="12">
        <v>75</v>
      </c>
      <c r="W700" s="13">
        <v>4</v>
      </c>
      <c r="X700" s="11"/>
      <c r="Y700" s="11">
        <v>2.21</v>
      </c>
      <c r="Z700" s="11">
        <v>6.63</v>
      </c>
      <c r="AA700" s="11"/>
      <c r="AB700" s="13"/>
      <c r="AC700" s="5">
        <v>6.630173098333592</v>
      </c>
      <c r="AD700">
        <v>6.86</v>
      </c>
      <c r="AE700">
        <v>2.02</v>
      </c>
      <c r="AF700">
        <v>5.81</v>
      </c>
      <c r="AG700" s="5">
        <v>1.8490400051690008</v>
      </c>
      <c r="AH700" s="7"/>
      <c r="AI700" s="8"/>
      <c r="AJ700">
        <v>146916.07999999999</v>
      </c>
      <c r="AK700">
        <v>146916080000</v>
      </c>
      <c r="AL700">
        <f t="shared" ref="AL700:AL706" si="114">IF(AJ700&lt;29957,1,0)</f>
        <v>0</v>
      </c>
      <c r="AM700">
        <f t="shared" ref="AM700:AM706" si="115">IF(AND(AJ700&gt;29957,AJ700&lt;96525),1,0)</f>
        <v>0</v>
      </c>
      <c r="AN700">
        <f t="shared" ref="AN700:AN706" si="116">IF(AJ700&gt;96525,1,0)</f>
        <v>1</v>
      </c>
      <c r="AO700" s="9">
        <v>65</v>
      </c>
      <c r="AP700" s="5">
        <v>1.8129133566428552</v>
      </c>
      <c r="AQ700">
        <v>29869000</v>
      </c>
      <c r="AT700">
        <v>8265000</v>
      </c>
      <c r="AU700">
        <v>38134000</v>
      </c>
      <c r="AW700">
        <v>81569.100000000006</v>
      </c>
      <c r="AX700">
        <v>81569100000</v>
      </c>
      <c r="CG700" s="13"/>
    </row>
    <row r="701" spans="1:85" x14ac:dyDescent="0.3">
      <c r="A701">
        <v>2014</v>
      </c>
      <c r="B701" t="s">
        <v>4</v>
      </c>
      <c r="C701">
        <v>0</v>
      </c>
      <c r="D701">
        <v>8</v>
      </c>
      <c r="E701">
        <v>6</v>
      </c>
      <c r="L701">
        <v>1</v>
      </c>
      <c r="M701">
        <v>0</v>
      </c>
      <c r="N701">
        <v>1</v>
      </c>
      <c r="O701" s="11">
        <v>15</v>
      </c>
      <c r="P701" s="11">
        <v>8</v>
      </c>
      <c r="Q701" s="12">
        <v>50</v>
      </c>
      <c r="R701" s="11">
        <v>1</v>
      </c>
      <c r="S701" s="12">
        <v>6.67</v>
      </c>
      <c r="T701" s="14">
        <v>6</v>
      </c>
      <c r="U701" s="12">
        <v>40</v>
      </c>
      <c r="V701" s="12">
        <v>50.3</v>
      </c>
      <c r="W701" s="13">
        <v>5</v>
      </c>
      <c r="X701" s="11"/>
      <c r="Y701" s="11">
        <v>6.45</v>
      </c>
      <c r="Z701" s="11">
        <v>3.2</v>
      </c>
      <c r="AA701" s="11">
        <v>123591.9</v>
      </c>
      <c r="AB701" s="13">
        <v>123591900000</v>
      </c>
      <c r="AC701" s="5">
        <v>3.1952466475085926</v>
      </c>
      <c r="AD701">
        <v>10.76</v>
      </c>
      <c r="AE701">
        <v>6.67</v>
      </c>
      <c r="AF701">
        <v>10.62</v>
      </c>
      <c r="AG701" s="5">
        <v>-0.39233150613082712</v>
      </c>
      <c r="AH701" s="7">
        <v>5.9639386396601109E-2</v>
      </c>
      <c r="AI701" s="8">
        <v>0.93167477510814156</v>
      </c>
      <c r="AJ701">
        <v>208162.66</v>
      </c>
      <c r="AK701">
        <v>208162660000</v>
      </c>
      <c r="AL701">
        <f t="shared" si="114"/>
        <v>0</v>
      </c>
      <c r="AM701">
        <f t="shared" si="115"/>
        <v>0</v>
      </c>
      <c r="AN701">
        <f t="shared" si="116"/>
        <v>1</v>
      </c>
      <c r="AO701" s="9">
        <v>78</v>
      </c>
      <c r="AP701" s="5">
        <v>1.8920946026904801</v>
      </c>
      <c r="AQ701">
        <v>74428000</v>
      </c>
      <c r="AS701">
        <f>31092000+43336000</f>
        <v>74428000</v>
      </c>
      <c r="AT701">
        <v>33641000</v>
      </c>
      <c r="AU701">
        <v>108069000</v>
      </c>
      <c r="AV701">
        <v>0.28999999999999998</v>
      </c>
      <c r="AW701">
        <v>130629.1</v>
      </c>
      <c r="AX701">
        <v>130629100000</v>
      </c>
      <c r="CG701" s="13"/>
    </row>
    <row r="702" spans="1:85" x14ac:dyDescent="0.3">
      <c r="A702">
        <v>2014</v>
      </c>
      <c r="B702" t="s">
        <v>5</v>
      </c>
      <c r="C702">
        <v>0</v>
      </c>
      <c r="D702">
        <v>4</v>
      </c>
      <c r="E702">
        <v>5</v>
      </c>
      <c r="F702">
        <v>7.2</v>
      </c>
      <c r="G702">
        <v>7200000</v>
      </c>
      <c r="H702">
        <v>6.8</v>
      </c>
      <c r="I702">
        <v>6800000</v>
      </c>
      <c r="J702">
        <v>0.40000000000000036</v>
      </c>
      <c r="K702">
        <v>400000.00000000035</v>
      </c>
      <c r="L702">
        <v>1</v>
      </c>
      <c r="M702">
        <v>0</v>
      </c>
      <c r="N702">
        <v>0</v>
      </c>
      <c r="O702" s="11">
        <v>8</v>
      </c>
      <c r="P702" s="11">
        <v>6</v>
      </c>
      <c r="Q702" s="12">
        <v>75</v>
      </c>
      <c r="R702" s="11">
        <v>2</v>
      </c>
      <c r="S702" s="12">
        <v>25</v>
      </c>
      <c r="T702" s="14">
        <v>0</v>
      </c>
      <c r="U702" s="12">
        <v>0</v>
      </c>
      <c r="V702" s="12">
        <v>61.65</v>
      </c>
      <c r="W702" s="13">
        <v>5</v>
      </c>
      <c r="X702" s="11"/>
      <c r="Y702" s="11">
        <v>16.2</v>
      </c>
      <c r="Z702" s="11">
        <v>4.0199999999999996</v>
      </c>
      <c r="AA702" s="11">
        <v>22357.9</v>
      </c>
      <c r="AB702" s="13">
        <v>22357900000</v>
      </c>
      <c r="AC702" s="5">
        <v>4.0173245129246746</v>
      </c>
      <c r="AD702">
        <v>22.41</v>
      </c>
      <c r="AE702">
        <v>17.39</v>
      </c>
      <c r="AF702">
        <v>20.58</v>
      </c>
      <c r="AG702" s="5">
        <v>17.664822160194564</v>
      </c>
      <c r="AH702" s="7"/>
      <c r="AI702" s="8">
        <v>6.0114217012323416E-3</v>
      </c>
      <c r="AJ702">
        <v>45122.87</v>
      </c>
      <c r="AK702">
        <v>45122870000</v>
      </c>
      <c r="AL702">
        <f t="shared" si="114"/>
        <v>0</v>
      </c>
      <c r="AM702">
        <f t="shared" si="115"/>
        <v>1</v>
      </c>
      <c r="AN702">
        <f t="shared" si="116"/>
        <v>0</v>
      </c>
      <c r="AO702" s="9">
        <v>23</v>
      </c>
      <c r="AP702" s="5">
        <v>1.3617278360175928</v>
      </c>
      <c r="AQ702">
        <v>9312000</v>
      </c>
      <c r="AT702">
        <v>250000</v>
      </c>
      <c r="AU702">
        <v>9562000</v>
      </c>
      <c r="AW702">
        <v>22581.9</v>
      </c>
      <c r="AX702">
        <v>22581900000</v>
      </c>
      <c r="CG702" s="13"/>
    </row>
    <row r="703" spans="1:85" x14ac:dyDescent="0.3">
      <c r="A703">
        <v>2014</v>
      </c>
      <c r="B703" t="s">
        <v>6</v>
      </c>
      <c r="C703">
        <v>0</v>
      </c>
      <c r="D703">
        <v>6</v>
      </c>
      <c r="E703">
        <v>4</v>
      </c>
      <c r="F703">
        <v>1.7</v>
      </c>
      <c r="G703">
        <v>1700000</v>
      </c>
      <c r="H703">
        <v>1.1000000000000001</v>
      </c>
      <c r="I703">
        <v>1100000</v>
      </c>
      <c r="J703">
        <v>0.59999999999999987</v>
      </c>
      <c r="K703">
        <v>599999.99999999988</v>
      </c>
      <c r="L703">
        <v>1</v>
      </c>
      <c r="M703">
        <v>0</v>
      </c>
      <c r="N703">
        <v>0</v>
      </c>
      <c r="O703" s="11">
        <v>9</v>
      </c>
      <c r="P703" s="11">
        <v>3</v>
      </c>
      <c r="Q703" s="12">
        <v>37.5</v>
      </c>
      <c r="R703" s="11">
        <v>1</v>
      </c>
      <c r="S703" s="12">
        <v>11.11</v>
      </c>
      <c r="T703" s="14">
        <v>5</v>
      </c>
      <c r="U703" s="12">
        <v>55.56</v>
      </c>
      <c r="V703" s="12">
        <v>46.68</v>
      </c>
      <c r="W703" s="13">
        <v>11</v>
      </c>
      <c r="X703" s="11"/>
      <c r="Y703" s="11">
        <v>2.14</v>
      </c>
      <c r="Z703" s="11"/>
      <c r="AA703" s="11">
        <v>11502.7</v>
      </c>
      <c r="AB703" s="13">
        <v>11502700000</v>
      </c>
      <c r="AD703">
        <v>15.62</v>
      </c>
      <c r="AE703">
        <v>5.63</v>
      </c>
      <c r="AF703">
        <v>6.96</v>
      </c>
      <c r="AG703" s="5">
        <v>24.160703478229912</v>
      </c>
      <c r="AH703" s="7"/>
      <c r="AI703" s="8"/>
      <c r="AJ703">
        <v>3376.34</v>
      </c>
      <c r="AK703">
        <v>3376340000</v>
      </c>
      <c r="AL703">
        <f t="shared" si="114"/>
        <v>1</v>
      </c>
      <c r="AM703">
        <f t="shared" si="115"/>
        <v>0</v>
      </c>
      <c r="AN703">
        <f t="shared" si="116"/>
        <v>0</v>
      </c>
      <c r="AO703" s="9">
        <v>28</v>
      </c>
      <c r="AP703" s="5">
        <v>1.447158031342219</v>
      </c>
      <c r="AQ703">
        <v>10730000</v>
      </c>
      <c r="AT703">
        <v>23980000</v>
      </c>
      <c r="AU703">
        <v>34710000</v>
      </c>
      <c r="AW703">
        <v>34823.4</v>
      </c>
      <c r="AX703">
        <v>34823400000</v>
      </c>
      <c r="CG703" s="13"/>
    </row>
    <row r="704" spans="1:85" x14ac:dyDescent="0.3">
      <c r="A704">
        <v>2014</v>
      </c>
      <c r="B704" t="s">
        <v>7</v>
      </c>
      <c r="C704">
        <v>0</v>
      </c>
      <c r="D704">
        <v>10</v>
      </c>
      <c r="E704">
        <v>6</v>
      </c>
      <c r="L704">
        <v>1</v>
      </c>
      <c r="M704">
        <v>0</v>
      </c>
      <c r="N704">
        <v>0</v>
      </c>
      <c r="O704" s="11">
        <v>18</v>
      </c>
      <c r="P704" s="11">
        <v>8</v>
      </c>
      <c r="Q704" s="12">
        <v>47.06</v>
      </c>
      <c r="R704" s="11">
        <v>7</v>
      </c>
      <c r="S704" s="12">
        <v>38.89</v>
      </c>
      <c r="T704" s="14">
        <v>3</v>
      </c>
      <c r="U704" s="12">
        <v>16.670000000000002</v>
      </c>
      <c r="V704" s="12">
        <v>60.83</v>
      </c>
      <c r="W704" s="13">
        <v>7</v>
      </c>
      <c r="X704" s="11"/>
      <c r="Y704" s="11">
        <v>5.31</v>
      </c>
      <c r="Z704" s="11">
        <v>1.4</v>
      </c>
      <c r="AA704" s="11">
        <v>26701.3</v>
      </c>
      <c r="AB704" s="13">
        <v>26701300000</v>
      </c>
      <c r="AC704" s="5">
        <v>1.3976110822845946</v>
      </c>
      <c r="AD704">
        <v>18.38</v>
      </c>
      <c r="AE704">
        <v>6.2</v>
      </c>
      <c r="AF704">
        <v>8.51</v>
      </c>
      <c r="AG704" s="5">
        <v>24.285035043848822</v>
      </c>
      <c r="AH704" s="7">
        <v>0.36981148115874268</v>
      </c>
      <c r="AI704" s="8">
        <v>0.15125431269615242</v>
      </c>
      <c r="AJ704">
        <v>8775.01</v>
      </c>
      <c r="AK704">
        <v>8775010000</v>
      </c>
      <c r="AL704">
        <f t="shared" si="114"/>
        <v>1</v>
      </c>
      <c r="AM704">
        <f t="shared" si="115"/>
        <v>0</v>
      </c>
      <c r="AN704">
        <f t="shared" si="116"/>
        <v>0</v>
      </c>
      <c r="AO704" s="9">
        <v>30</v>
      </c>
      <c r="AP704" s="5">
        <v>1.4771212547196624</v>
      </c>
      <c r="AQ704">
        <v>62479290</v>
      </c>
      <c r="AT704">
        <v>816000</v>
      </c>
      <c r="AU704">
        <v>63295290</v>
      </c>
      <c r="AW704">
        <v>31225.7</v>
      </c>
      <c r="AX704">
        <v>31225700000</v>
      </c>
      <c r="CG704" s="13"/>
    </row>
    <row r="705" spans="1:85" x14ac:dyDescent="0.3">
      <c r="A705">
        <v>2014</v>
      </c>
      <c r="B705" t="s">
        <v>8</v>
      </c>
      <c r="C705">
        <v>1</v>
      </c>
      <c r="D705">
        <v>4</v>
      </c>
      <c r="E705">
        <v>4</v>
      </c>
      <c r="F705">
        <v>11.2</v>
      </c>
      <c r="G705">
        <v>11200000</v>
      </c>
      <c r="H705">
        <v>11.2</v>
      </c>
      <c r="I705">
        <v>11200000</v>
      </c>
      <c r="J705">
        <v>0</v>
      </c>
      <c r="L705">
        <v>1</v>
      </c>
      <c r="M705">
        <v>0</v>
      </c>
      <c r="N705">
        <v>0</v>
      </c>
      <c r="O705" s="11">
        <v>14</v>
      </c>
      <c r="P705" s="11">
        <v>7</v>
      </c>
      <c r="Q705" s="12">
        <v>50</v>
      </c>
      <c r="R705" s="11">
        <v>3</v>
      </c>
      <c r="S705" s="12">
        <v>75</v>
      </c>
      <c r="T705" s="14">
        <v>4</v>
      </c>
      <c r="U705" s="12">
        <v>28.57</v>
      </c>
      <c r="V705" s="12">
        <v>75</v>
      </c>
      <c r="W705" s="13">
        <v>5</v>
      </c>
      <c r="X705" s="11"/>
      <c r="Y705" s="11">
        <v>30.21</v>
      </c>
      <c r="Z705" s="11">
        <v>4.16</v>
      </c>
      <c r="AA705" s="11">
        <v>247738.3</v>
      </c>
      <c r="AB705" s="13">
        <v>247738300000</v>
      </c>
      <c r="AC705" s="5">
        <v>4.1572411144528383</v>
      </c>
      <c r="AD705">
        <v>21.48</v>
      </c>
      <c r="AE705">
        <v>7.14</v>
      </c>
      <c r="AF705">
        <v>8.2100000000000009</v>
      </c>
      <c r="AG705" s="5">
        <v>41.811939602013268</v>
      </c>
      <c r="AH705" s="7"/>
      <c r="AI705" s="8">
        <v>8.2479513670017837E-2</v>
      </c>
      <c r="AJ705">
        <v>321686.02</v>
      </c>
      <c r="AK705">
        <v>321686020000</v>
      </c>
      <c r="AL705">
        <f t="shared" si="114"/>
        <v>0</v>
      </c>
      <c r="AM705">
        <f t="shared" si="115"/>
        <v>0</v>
      </c>
      <c r="AN705">
        <f t="shared" si="116"/>
        <v>1</v>
      </c>
      <c r="AO705" s="9">
        <v>16</v>
      </c>
      <c r="AP705" s="5">
        <v>1.2041199826559246</v>
      </c>
      <c r="AQ705">
        <v>83134000</v>
      </c>
      <c r="AT705">
        <v>6180000</v>
      </c>
      <c r="AU705">
        <v>89314000</v>
      </c>
      <c r="AW705">
        <v>60730.9</v>
      </c>
      <c r="AX705">
        <v>60730900000</v>
      </c>
      <c r="CG705" s="13"/>
    </row>
    <row r="706" spans="1:85" x14ac:dyDescent="0.3">
      <c r="A706">
        <v>2014</v>
      </c>
      <c r="B706" t="s">
        <v>9</v>
      </c>
      <c r="C706">
        <v>0</v>
      </c>
      <c r="D706">
        <v>4</v>
      </c>
      <c r="E706">
        <v>5</v>
      </c>
      <c r="L706">
        <v>1</v>
      </c>
      <c r="M706">
        <v>1</v>
      </c>
      <c r="N706">
        <v>0</v>
      </c>
      <c r="O706" s="11">
        <v>10</v>
      </c>
      <c r="P706" s="11">
        <v>5</v>
      </c>
      <c r="Q706" s="12">
        <v>50</v>
      </c>
      <c r="R706" s="11">
        <v>3</v>
      </c>
      <c r="S706" s="12">
        <v>30</v>
      </c>
      <c r="T706" s="14">
        <v>2</v>
      </c>
      <c r="U706" s="12">
        <v>20</v>
      </c>
      <c r="V706" s="12">
        <v>75</v>
      </c>
      <c r="W706" s="13">
        <v>4</v>
      </c>
      <c r="X706" s="11">
        <v>13.65</v>
      </c>
      <c r="Y706" s="11">
        <v>-1.25</v>
      </c>
      <c r="Z706" s="11">
        <v>1.79</v>
      </c>
      <c r="AA706" s="11">
        <v>622419.1</v>
      </c>
      <c r="AB706" s="13">
        <v>622419100000</v>
      </c>
      <c r="AC706" s="5">
        <v>1.792696363596016</v>
      </c>
      <c r="AD706">
        <v>-3.74</v>
      </c>
      <c r="AE706">
        <v>-0.34</v>
      </c>
      <c r="AF706">
        <v>-0.41</v>
      </c>
      <c r="AG706" s="5">
        <v>127.9081856550026</v>
      </c>
      <c r="AH706" s="7"/>
      <c r="AI706" s="8"/>
      <c r="AJ706">
        <v>111861.37</v>
      </c>
      <c r="AK706">
        <v>111861370000</v>
      </c>
      <c r="AL706">
        <f t="shared" si="114"/>
        <v>0</v>
      </c>
      <c r="AM706">
        <f t="shared" si="115"/>
        <v>0</v>
      </c>
      <c r="AN706">
        <f t="shared" si="116"/>
        <v>1</v>
      </c>
      <c r="AO706" s="9">
        <v>18</v>
      </c>
      <c r="AP706" s="5">
        <v>1.2552725051033058</v>
      </c>
      <c r="AT706">
        <v>720000</v>
      </c>
      <c r="AU706">
        <v>720000</v>
      </c>
      <c r="AV706">
        <v>4.4800000000000004</v>
      </c>
      <c r="AW706">
        <v>188408.1</v>
      </c>
      <c r="AX706">
        <v>188408100000</v>
      </c>
      <c r="CG706" s="13"/>
    </row>
    <row r="707" spans="1:85" x14ac:dyDescent="0.3">
      <c r="A707">
        <v>2014</v>
      </c>
      <c r="B707" t="s">
        <v>10</v>
      </c>
      <c r="C707">
        <v>1</v>
      </c>
      <c r="M707">
        <v>0</v>
      </c>
      <c r="N707">
        <v>0</v>
      </c>
      <c r="O707" s="11"/>
      <c r="P707" s="11"/>
      <c r="Q707" s="12"/>
      <c r="R707" s="11"/>
      <c r="S707" s="12"/>
      <c r="T707" s="14">
        <v>0</v>
      </c>
      <c r="U707" s="12"/>
      <c r="V707" s="12" t="s">
        <v>366</v>
      </c>
      <c r="W707" s="13"/>
      <c r="X707" s="11"/>
      <c r="Y707" s="11"/>
      <c r="Z707" s="11"/>
      <c r="AA707" s="11">
        <v>0.5</v>
      </c>
      <c r="AB707" s="13">
        <v>500000</v>
      </c>
      <c r="AG707" s="5"/>
      <c r="AH707" s="7"/>
      <c r="AI707" s="8"/>
      <c r="AO707" s="9">
        <v>1</v>
      </c>
      <c r="AP707" s="5">
        <v>0</v>
      </c>
      <c r="CG707" s="13"/>
    </row>
    <row r="708" spans="1:85" x14ac:dyDescent="0.3">
      <c r="A708">
        <v>2014</v>
      </c>
      <c r="B708" t="s">
        <v>11</v>
      </c>
      <c r="C708">
        <v>1</v>
      </c>
      <c r="M708">
        <v>0</v>
      </c>
      <c r="N708">
        <v>0</v>
      </c>
      <c r="O708" s="11">
        <v>10</v>
      </c>
      <c r="P708" s="11">
        <v>2</v>
      </c>
      <c r="Q708" s="12">
        <v>0</v>
      </c>
      <c r="R708" s="11">
        <v>0</v>
      </c>
      <c r="S708" s="12">
        <v>0</v>
      </c>
      <c r="T708" s="14">
        <v>8</v>
      </c>
      <c r="U708" s="12">
        <v>80</v>
      </c>
      <c r="V708" s="12">
        <v>67.95</v>
      </c>
      <c r="W708" s="13"/>
      <c r="X708" s="11"/>
      <c r="Y708" s="11">
        <v>-10.43</v>
      </c>
      <c r="Z708" s="11"/>
      <c r="AA708" s="11"/>
      <c r="AB708" s="13"/>
      <c r="AD708">
        <v>-25.79</v>
      </c>
      <c r="AE708">
        <v>-6.9</v>
      </c>
      <c r="AF708">
        <v>-8.66</v>
      </c>
      <c r="AG708" s="5">
        <v>29.974316480650977</v>
      </c>
      <c r="AH708" s="7"/>
      <c r="AI708" s="8"/>
      <c r="AO708" s="9">
        <v>7</v>
      </c>
      <c r="AP708" s="5">
        <v>0.8450980400142567</v>
      </c>
      <c r="AQ708">
        <v>7802000</v>
      </c>
      <c r="AT708">
        <v>480000</v>
      </c>
      <c r="AU708">
        <v>8282000</v>
      </c>
      <c r="CG708" s="13"/>
    </row>
    <row r="709" spans="1:85" x14ac:dyDescent="0.3">
      <c r="A709">
        <v>2014</v>
      </c>
      <c r="B709" t="s">
        <v>12</v>
      </c>
      <c r="C709">
        <v>0</v>
      </c>
      <c r="M709">
        <v>0</v>
      </c>
      <c r="N709">
        <v>0</v>
      </c>
      <c r="O709" s="11"/>
      <c r="P709" s="11"/>
      <c r="Q709" s="12"/>
      <c r="R709" s="11"/>
      <c r="S709" s="12"/>
      <c r="T709" s="14">
        <v>0</v>
      </c>
      <c r="U709" s="12"/>
      <c r="V709" s="12" t="s">
        <v>366</v>
      </c>
      <c r="W709" s="13"/>
      <c r="X709" s="11"/>
      <c r="Y709" s="11">
        <v>28.71</v>
      </c>
      <c r="Z709" s="11"/>
      <c r="AA709" s="11">
        <v>4063</v>
      </c>
      <c r="AB709" s="13">
        <v>4063000000</v>
      </c>
      <c r="AD709">
        <v>42.61</v>
      </c>
      <c r="AE709">
        <v>17.82</v>
      </c>
      <c r="AF709">
        <v>20.78</v>
      </c>
      <c r="AG709" s="5">
        <v>7.6323312830286874</v>
      </c>
      <c r="AH709" s="7"/>
      <c r="AI709" s="8"/>
      <c r="AO709" s="9">
        <v>25</v>
      </c>
      <c r="AP709" s="5">
        <v>1.3979400086720375</v>
      </c>
      <c r="CG709" s="13"/>
    </row>
    <row r="710" spans="1:85" x14ac:dyDescent="0.3">
      <c r="A710">
        <v>2014</v>
      </c>
      <c r="B710" t="s">
        <v>13</v>
      </c>
      <c r="C710">
        <v>1</v>
      </c>
      <c r="D710">
        <v>4</v>
      </c>
      <c r="E710">
        <v>4</v>
      </c>
      <c r="L710">
        <v>1</v>
      </c>
      <c r="M710">
        <v>1</v>
      </c>
      <c r="N710">
        <v>1</v>
      </c>
      <c r="O710" s="11">
        <v>10</v>
      </c>
      <c r="P710" s="11">
        <v>5</v>
      </c>
      <c r="Q710" s="12">
        <v>55.56</v>
      </c>
      <c r="R710" s="11">
        <v>2</v>
      </c>
      <c r="S710" s="12">
        <v>20</v>
      </c>
      <c r="T710" s="14">
        <v>3</v>
      </c>
      <c r="U710" s="12">
        <v>30</v>
      </c>
      <c r="V710" s="12">
        <v>62.43</v>
      </c>
      <c r="W710" s="13">
        <v>4</v>
      </c>
      <c r="X710" s="11"/>
      <c r="Y710" s="11">
        <v>1.38</v>
      </c>
      <c r="Z710" s="11">
        <v>1.76</v>
      </c>
      <c r="AA710" s="11">
        <v>8915.7000000000007</v>
      </c>
      <c r="AB710" s="13">
        <v>8915700000</v>
      </c>
      <c r="AC710" s="5">
        <v>1.7605560742815645</v>
      </c>
      <c r="AD710">
        <v>20.62</v>
      </c>
      <c r="AE710">
        <v>7.34</v>
      </c>
      <c r="AF710">
        <v>11.16</v>
      </c>
      <c r="AG710" s="5">
        <v>26.350847317142996</v>
      </c>
      <c r="AH710" s="7"/>
      <c r="AI710" s="8">
        <v>1.590292852428775E-3</v>
      </c>
      <c r="AJ710">
        <v>6050.41</v>
      </c>
      <c r="AK710">
        <v>6050410000</v>
      </c>
      <c r="AL710">
        <f>IF(AJ710&lt;29957,1,0)</f>
        <v>1</v>
      </c>
      <c r="AM710">
        <f>IF(AND(AJ710&gt;29957,AJ710&lt;96525),1,0)</f>
        <v>0</v>
      </c>
      <c r="AN710">
        <f>IF(AJ710&gt;96525,1,0)</f>
        <v>0</v>
      </c>
      <c r="AO710" s="9">
        <v>58</v>
      </c>
      <c r="AP710" s="5">
        <v>1.7634279935629371</v>
      </c>
      <c r="AQ710">
        <v>34000000</v>
      </c>
      <c r="AS710">
        <v>17000000</v>
      </c>
      <c r="AT710">
        <v>586000</v>
      </c>
      <c r="AU710">
        <v>34586000</v>
      </c>
      <c r="AV710">
        <v>62.44</v>
      </c>
      <c r="AW710">
        <v>39159.9</v>
      </c>
      <c r="AX710">
        <v>39159900000</v>
      </c>
      <c r="CG710" s="13"/>
    </row>
    <row r="711" spans="1:85" x14ac:dyDescent="0.3">
      <c r="A711">
        <v>2014</v>
      </c>
      <c r="B711" t="s">
        <v>14</v>
      </c>
      <c r="C711">
        <v>0</v>
      </c>
      <c r="D711">
        <v>4</v>
      </c>
      <c r="E711">
        <v>4</v>
      </c>
      <c r="L711">
        <v>1</v>
      </c>
      <c r="M711">
        <v>0</v>
      </c>
      <c r="N711">
        <v>0</v>
      </c>
      <c r="O711" s="11">
        <v>9</v>
      </c>
      <c r="P711" s="11">
        <v>4</v>
      </c>
      <c r="Q711" s="12">
        <v>54.55</v>
      </c>
      <c r="R711" s="11">
        <v>3</v>
      </c>
      <c r="S711" s="12">
        <v>33.33</v>
      </c>
      <c r="T711" s="14">
        <v>2</v>
      </c>
      <c r="U711" s="12">
        <v>22.22</v>
      </c>
      <c r="V711" s="12">
        <v>73.599999999999994</v>
      </c>
      <c r="W711" s="13">
        <v>4</v>
      </c>
      <c r="X711" s="11">
        <v>3.25</v>
      </c>
      <c r="Y711" s="11">
        <v>18.97</v>
      </c>
      <c r="Z711" s="11">
        <v>6.52</v>
      </c>
      <c r="AA711" s="11">
        <v>9494.7000000000007</v>
      </c>
      <c r="AB711" s="13">
        <v>9494700000</v>
      </c>
      <c r="AC711" s="5">
        <v>6.5224523079074039</v>
      </c>
      <c r="AD711">
        <v>47.29</v>
      </c>
      <c r="AE711">
        <v>27.97</v>
      </c>
      <c r="AF711">
        <v>37.57</v>
      </c>
      <c r="AG711" s="5">
        <v>29.791435402612937</v>
      </c>
      <c r="AH711" s="7">
        <v>4.1061192937441922</v>
      </c>
      <c r="AI711" s="8">
        <v>0.62500513984490003</v>
      </c>
      <c r="AJ711">
        <v>33278.93</v>
      </c>
      <c r="AK711">
        <v>33278930000</v>
      </c>
      <c r="AL711">
        <f>IF(AJ711&lt;29957,1,0)</f>
        <v>0</v>
      </c>
      <c r="AM711">
        <f>IF(AND(AJ711&gt;29957,AJ711&lt;96525),1,0)</f>
        <v>1</v>
      </c>
      <c r="AN711">
        <f>IF(AJ711&gt;96525,1,0)</f>
        <v>0</v>
      </c>
      <c r="AO711" s="9">
        <v>35</v>
      </c>
      <c r="AP711" s="5">
        <v>1.5440680443502754</v>
      </c>
      <c r="AQ711">
        <v>53718000</v>
      </c>
      <c r="AT711">
        <v>15960000</v>
      </c>
      <c r="AU711">
        <v>69678000</v>
      </c>
      <c r="AW711">
        <v>14852.1</v>
      </c>
      <c r="AX711">
        <v>14852100000</v>
      </c>
      <c r="CG711" s="13"/>
    </row>
    <row r="712" spans="1:85" x14ac:dyDescent="0.3">
      <c r="A712">
        <v>2014</v>
      </c>
      <c r="B712" t="s">
        <v>15</v>
      </c>
      <c r="C712">
        <v>0</v>
      </c>
      <c r="D712">
        <v>5</v>
      </c>
      <c r="E712">
        <v>4</v>
      </c>
      <c r="F712">
        <v>15</v>
      </c>
      <c r="G712">
        <v>15000000</v>
      </c>
      <c r="H712">
        <v>8</v>
      </c>
      <c r="I712">
        <v>8000000</v>
      </c>
      <c r="J712">
        <v>7</v>
      </c>
      <c r="K712">
        <v>7000000</v>
      </c>
      <c r="L712">
        <v>1</v>
      </c>
      <c r="M712">
        <v>0</v>
      </c>
      <c r="N712">
        <v>0</v>
      </c>
      <c r="O712" s="11">
        <v>11</v>
      </c>
      <c r="P712" s="11">
        <v>4</v>
      </c>
      <c r="Q712" s="12">
        <v>40</v>
      </c>
      <c r="R712" s="11">
        <v>2</v>
      </c>
      <c r="S712" s="12">
        <v>18.18</v>
      </c>
      <c r="T712" s="14">
        <v>5</v>
      </c>
      <c r="U712" s="12">
        <v>45.45</v>
      </c>
      <c r="V712" s="12">
        <v>72.959999999999994</v>
      </c>
      <c r="W712" s="13">
        <v>4</v>
      </c>
      <c r="X712" s="11"/>
      <c r="Y712" s="11">
        <v>5.53</v>
      </c>
      <c r="Z712" s="11">
        <v>4.97</v>
      </c>
      <c r="AA712" s="11"/>
      <c r="AB712" s="13"/>
      <c r="AC712" s="5">
        <v>4.9721562277555771</v>
      </c>
      <c r="AD712">
        <v>15.53</v>
      </c>
      <c r="AE712">
        <v>6.83</v>
      </c>
      <c r="AF712">
        <v>15.53</v>
      </c>
      <c r="AG712" s="5">
        <v>8.570732895057219</v>
      </c>
      <c r="AH712" s="7"/>
      <c r="AI712" s="8"/>
      <c r="AO712" s="9">
        <v>60</v>
      </c>
      <c r="AP712" s="5">
        <v>1.7781512503836434</v>
      </c>
      <c r="AQ712">
        <v>26030000</v>
      </c>
      <c r="AT712">
        <v>50760000</v>
      </c>
      <c r="AU712">
        <v>76790000</v>
      </c>
      <c r="AV712">
        <v>72.959999999999994</v>
      </c>
      <c r="CG712" s="13"/>
    </row>
    <row r="713" spans="1:85" x14ac:dyDescent="0.3">
      <c r="A713">
        <v>2014</v>
      </c>
      <c r="B713" t="s">
        <v>16</v>
      </c>
      <c r="C713">
        <v>0</v>
      </c>
      <c r="D713">
        <v>3</v>
      </c>
      <c r="E713">
        <v>5</v>
      </c>
      <c r="L713">
        <v>1</v>
      </c>
      <c r="M713">
        <v>0</v>
      </c>
      <c r="N713">
        <v>0</v>
      </c>
      <c r="O713" s="11">
        <v>7</v>
      </c>
      <c r="P713" s="11">
        <v>4</v>
      </c>
      <c r="Q713" s="12">
        <v>57.14</v>
      </c>
      <c r="R713" s="11">
        <v>3</v>
      </c>
      <c r="S713" s="12">
        <v>42.86</v>
      </c>
      <c r="T713" s="14">
        <v>0</v>
      </c>
      <c r="U713" s="12">
        <v>0</v>
      </c>
      <c r="V713" s="12">
        <v>74.13</v>
      </c>
      <c r="W713" s="13">
        <v>4</v>
      </c>
      <c r="X713" s="11"/>
      <c r="Y713" s="11">
        <v>12.43</v>
      </c>
      <c r="Z713" s="11"/>
      <c r="AA713" s="11">
        <v>13955.5</v>
      </c>
      <c r="AB713" s="13">
        <v>13955500000</v>
      </c>
      <c r="AD713">
        <v>39.49</v>
      </c>
      <c r="AE713">
        <v>18.23</v>
      </c>
      <c r="AF713">
        <v>31.56</v>
      </c>
      <c r="AG713" s="5">
        <v>22.355126251561394</v>
      </c>
      <c r="AH713" s="7">
        <v>6.2231415560259125</v>
      </c>
      <c r="AI713" s="8"/>
      <c r="AJ713">
        <v>39795.71</v>
      </c>
      <c r="AK713">
        <v>39795710000</v>
      </c>
      <c r="AL713">
        <f>IF(AJ713&lt;29957,1,0)</f>
        <v>0</v>
      </c>
      <c r="AM713">
        <f>IF(AND(AJ713&gt;29957,AJ713&lt;96525),1,0)</f>
        <v>1</v>
      </c>
      <c r="AN713">
        <f>IF(AJ713&gt;96525,1,0)</f>
        <v>0</v>
      </c>
      <c r="AO713" s="9">
        <v>4</v>
      </c>
      <c r="AP713" s="5">
        <v>0.60205999132796229</v>
      </c>
      <c r="AQ713">
        <v>256586000</v>
      </c>
      <c r="AT713">
        <v>2200000</v>
      </c>
      <c r="AU713">
        <v>258786000</v>
      </c>
      <c r="AW713">
        <v>20711.599999999999</v>
      </c>
      <c r="AX713">
        <v>20711600000</v>
      </c>
      <c r="CG713" s="13"/>
    </row>
    <row r="714" spans="1:85" x14ac:dyDescent="0.3">
      <c r="A714">
        <v>2014</v>
      </c>
      <c r="B714" t="s">
        <v>17</v>
      </c>
      <c r="C714">
        <v>0</v>
      </c>
      <c r="M714">
        <v>0</v>
      </c>
      <c r="N714">
        <v>0</v>
      </c>
      <c r="O714" s="11"/>
      <c r="P714" s="11"/>
      <c r="Q714" s="12"/>
      <c r="R714" s="11"/>
      <c r="S714" s="12"/>
      <c r="T714" s="14">
        <v>0</v>
      </c>
      <c r="U714" s="12"/>
      <c r="V714" s="12" t="s">
        <v>366</v>
      </c>
      <c r="W714" s="13"/>
      <c r="X714" s="11"/>
      <c r="Y714" s="11">
        <v>13.16</v>
      </c>
      <c r="Z714" s="11"/>
      <c r="AA714" s="11">
        <v>43818.7</v>
      </c>
      <c r="AB714" s="13">
        <v>43818700000</v>
      </c>
      <c r="AG714" s="5">
        <v>34.272738971427621</v>
      </c>
      <c r="AH714" s="7"/>
      <c r="AI714" s="8"/>
      <c r="AO714" s="9">
        <v>41</v>
      </c>
      <c r="AP714" s="5">
        <v>1.6127838567197355</v>
      </c>
      <c r="CG714" s="13"/>
    </row>
    <row r="715" spans="1:85" x14ac:dyDescent="0.3">
      <c r="A715">
        <v>2014</v>
      </c>
      <c r="B715" t="s">
        <v>18</v>
      </c>
      <c r="C715">
        <v>1</v>
      </c>
      <c r="D715">
        <v>5</v>
      </c>
      <c r="E715">
        <v>4</v>
      </c>
      <c r="L715">
        <v>1</v>
      </c>
      <c r="M715">
        <v>0</v>
      </c>
      <c r="N715">
        <v>0</v>
      </c>
      <c r="O715" s="11">
        <v>11</v>
      </c>
      <c r="P715" s="11">
        <v>5</v>
      </c>
      <c r="Q715" s="12">
        <v>44.44</v>
      </c>
      <c r="R715" s="11">
        <v>3</v>
      </c>
      <c r="S715" s="12">
        <v>27.27</v>
      </c>
      <c r="T715" s="14">
        <v>3</v>
      </c>
      <c r="U715" s="12">
        <v>27.27</v>
      </c>
      <c r="V715" s="12">
        <v>72.09</v>
      </c>
      <c r="W715" s="13">
        <v>5</v>
      </c>
      <c r="X715" s="11"/>
      <c r="Y715" s="11">
        <v>2.8</v>
      </c>
      <c r="Z715" s="11">
        <v>1.6</v>
      </c>
      <c r="AA715" s="11">
        <v>38544.1</v>
      </c>
      <c r="AB715" s="13">
        <v>38544100000</v>
      </c>
      <c r="AC715" s="5">
        <v>1.5954799446778392</v>
      </c>
      <c r="AD715">
        <v>7.88</v>
      </c>
      <c r="AE715">
        <v>3.88</v>
      </c>
      <c r="AF715">
        <v>5.27</v>
      </c>
      <c r="AG715" s="5">
        <v>23.462500986514666</v>
      </c>
      <c r="AH715" s="7"/>
      <c r="AI715" s="8"/>
      <c r="AJ715">
        <v>14835.53</v>
      </c>
      <c r="AK715">
        <v>14835530000</v>
      </c>
      <c r="AL715">
        <f>IF(AJ715&lt;29957,1,0)</f>
        <v>1</v>
      </c>
      <c r="AM715">
        <f>IF(AND(AJ715&gt;29957,AJ715&lt;96525),1,0)</f>
        <v>0</v>
      </c>
      <c r="AN715">
        <f>IF(AJ715&gt;96525,1,0)</f>
        <v>0</v>
      </c>
      <c r="AO715" s="9">
        <v>21</v>
      </c>
      <c r="AP715" s="5">
        <v>1.3222192947339191</v>
      </c>
      <c r="AQ715">
        <v>90867440</v>
      </c>
      <c r="AT715">
        <v>8895000</v>
      </c>
      <c r="AU715">
        <v>99762440</v>
      </c>
      <c r="AW715">
        <v>56291.1</v>
      </c>
      <c r="AX715">
        <v>56291100000</v>
      </c>
      <c r="CG715" s="13"/>
    </row>
    <row r="716" spans="1:85" x14ac:dyDescent="0.3">
      <c r="A716">
        <v>2014</v>
      </c>
      <c r="B716" t="s">
        <v>19</v>
      </c>
      <c r="C716">
        <v>0</v>
      </c>
      <c r="D716">
        <v>4</v>
      </c>
      <c r="E716">
        <v>5</v>
      </c>
      <c r="F716">
        <v>3.7</v>
      </c>
      <c r="G716">
        <v>3700000</v>
      </c>
      <c r="H716">
        <v>3</v>
      </c>
      <c r="I716">
        <v>3000000</v>
      </c>
      <c r="J716">
        <v>0.70000000000000018</v>
      </c>
      <c r="K716">
        <v>700000.00000000023</v>
      </c>
      <c r="L716">
        <v>1</v>
      </c>
      <c r="M716">
        <v>0</v>
      </c>
      <c r="N716">
        <v>0</v>
      </c>
      <c r="O716" s="11">
        <v>12</v>
      </c>
      <c r="P716" s="11">
        <v>5</v>
      </c>
      <c r="Q716" s="12">
        <v>44.44</v>
      </c>
      <c r="R716" s="11">
        <v>2</v>
      </c>
      <c r="S716" s="12">
        <v>16.670000000000002</v>
      </c>
      <c r="T716" s="14">
        <v>5</v>
      </c>
      <c r="U716" s="12">
        <v>41.67</v>
      </c>
      <c r="V716" s="12">
        <v>52.06</v>
      </c>
      <c r="W716" s="13">
        <v>4</v>
      </c>
      <c r="X716" s="11">
        <v>3</v>
      </c>
      <c r="Y716" s="11">
        <v>9.3699999999999992</v>
      </c>
      <c r="Z716" s="11">
        <v>4.9400000000000004</v>
      </c>
      <c r="AA716" s="11"/>
      <c r="AB716" s="13"/>
      <c r="AC716" s="5">
        <v>4.9435948859363252</v>
      </c>
      <c r="AD716">
        <v>29.99</v>
      </c>
      <c r="AE716">
        <v>19.29</v>
      </c>
      <c r="AF716">
        <v>27.98</v>
      </c>
      <c r="AG716" s="5">
        <v>15.942431701828843</v>
      </c>
      <c r="AH716" s="7"/>
      <c r="AI716" s="8"/>
      <c r="AO716" s="9">
        <v>29</v>
      </c>
      <c r="AP716" s="5">
        <v>1.4623979978989561</v>
      </c>
      <c r="AQ716">
        <v>314160000</v>
      </c>
      <c r="AT716">
        <v>176580000</v>
      </c>
      <c r="AU716">
        <v>490740000</v>
      </c>
      <c r="AV716">
        <v>31.52</v>
      </c>
      <c r="CG716" s="13"/>
    </row>
    <row r="717" spans="1:85" x14ac:dyDescent="0.3">
      <c r="A717">
        <v>2014</v>
      </c>
      <c r="B717" t="s">
        <v>20</v>
      </c>
      <c r="C717">
        <v>0</v>
      </c>
      <c r="D717">
        <v>5</v>
      </c>
      <c r="E717">
        <v>6</v>
      </c>
      <c r="L717">
        <v>1</v>
      </c>
      <c r="M717">
        <v>0</v>
      </c>
      <c r="N717">
        <v>1</v>
      </c>
      <c r="O717" s="11">
        <v>15</v>
      </c>
      <c r="P717" s="11">
        <v>8</v>
      </c>
      <c r="Q717" s="12">
        <v>57.14</v>
      </c>
      <c r="R717" s="11">
        <v>2</v>
      </c>
      <c r="S717" s="12">
        <v>13.33</v>
      </c>
      <c r="T717" s="14">
        <v>5</v>
      </c>
      <c r="U717" s="12">
        <v>33.33</v>
      </c>
      <c r="V717" s="12">
        <v>50.48</v>
      </c>
      <c r="W717" s="13">
        <v>5</v>
      </c>
      <c r="X717" s="11"/>
      <c r="Y717" s="11">
        <v>8.49</v>
      </c>
      <c r="Z717" s="11">
        <v>3.12</v>
      </c>
      <c r="AA717" s="11">
        <v>130932</v>
      </c>
      <c r="AB717" s="13">
        <v>130932000000</v>
      </c>
      <c r="AC717" s="5">
        <v>3.1247102385738246</v>
      </c>
      <c r="AD717">
        <v>10</v>
      </c>
      <c r="AE717">
        <v>7.15</v>
      </c>
      <c r="AF717">
        <v>9.91</v>
      </c>
      <c r="AG717" s="5">
        <v>-5.9911721591540203</v>
      </c>
      <c r="AH717" s="7"/>
      <c r="AI717" s="8">
        <v>0.84998164954277577</v>
      </c>
      <c r="AJ717">
        <v>282351.38</v>
      </c>
      <c r="AK717">
        <v>282351380000</v>
      </c>
      <c r="AL717">
        <f>IF(AJ717&lt;29957,1,0)</f>
        <v>0</v>
      </c>
      <c r="AM717">
        <f>IF(AND(AJ717&gt;29957,AJ717&lt;96525),1,0)</f>
        <v>0</v>
      </c>
      <c r="AN717">
        <f>IF(AJ717&gt;96525,1,0)</f>
        <v>1</v>
      </c>
      <c r="AO717" s="9">
        <v>33</v>
      </c>
      <c r="AP717" s="5">
        <v>1.5185139398778873</v>
      </c>
      <c r="AQ717">
        <v>71721000</v>
      </c>
      <c r="AS717">
        <v>55215000</v>
      </c>
      <c r="AT717">
        <v>41330000</v>
      </c>
      <c r="AU717">
        <v>113051000</v>
      </c>
      <c r="AV717">
        <v>50.46</v>
      </c>
      <c r="AW717">
        <v>112758.8</v>
      </c>
      <c r="AX717">
        <v>112758800000</v>
      </c>
      <c r="CG717" s="13"/>
    </row>
    <row r="718" spans="1:85" x14ac:dyDescent="0.3">
      <c r="A718">
        <v>2014</v>
      </c>
      <c r="B718" t="s">
        <v>21</v>
      </c>
      <c r="C718">
        <v>1</v>
      </c>
      <c r="D718">
        <v>3</v>
      </c>
      <c r="E718">
        <v>5</v>
      </c>
      <c r="F718">
        <v>5.6</v>
      </c>
      <c r="G718">
        <v>5600000</v>
      </c>
      <c r="H718">
        <v>4.5</v>
      </c>
      <c r="I718">
        <v>4500000</v>
      </c>
      <c r="J718">
        <v>1.0999999999999996</v>
      </c>
      <c r="K718">
        <v>1099999.9999999995</v>
      </c>
      <c r="L718">
        <v>1</v>
      </c>
      <c r="M718">
        <v>0</v>
      </c>
      <c r="N718">
        <v>0</v>
      </c>
      <c r="O718" s="11">
        <v>16</v>
      </c>
      <c r="P718" s="11">
        <v>8</v>
      </c>
      <c r="Q718" s="12">
        <v>50</v>
      </c>
      <c r="R718" s="11">
        <v>5</v>
      </c>
      <c r="S718" s="12">
        <v>31.25</v>
      </c>
      <c r="T718" s="14">
        <v>3</v>
      </c>
      <c r="U718" s="12">
        <v>18.75</v>
      </c>
      <c r="V718" s="12">
        <v>34.35</v>
      </c>
      <c r="W718" s="13">
        <v>5</v>
      </c>
      <c r="X718" s="11">
        <v>43.21</v>
      </c>
      <c r="Y718" s="11">
        <v>8.59</v>
      </c>
      <c r="Z718" s="11">
        <v>4.3</v>
      </c>
      <c r="AA718" s="11">
        <v>48462</v>
      </c>
      <c r="AB718" s="13">
        <v>48462000000</v>
      </c>
      <c r="AC718" s="5">
        <v>4.3005630496108571</v>
      </c>
      <c r="AD718">
        <v>11.28</v>
      </c>
      <c r="AE718">
        <v>6.73</v>
      </c>
      <c r="AF718">
        <v>8.15</v>
      </c>
      <c r="AG718" s="5"/>
      <c r="AH718" s="7"/>
      <c r="AI718" s="8">
        <v>2.0099422774924665</v>
      </c>
      <c r="AJ718">
        <v>131668.04999999999</v>
      </c>
      <c r="AK718">
        <v>131668049999.99998</v>
      </c>
      <c r="AL718">
        <f>IF(AJ718&lt;29957,1,0)</f>
        <v>0</v>
      </c>
      <c r="AM718">
        <f>IF(AND(AJ718&gt;29957,AJ718&lt;96525),1,0)</f>
        <v>0</v>
      </c>
      <c r="AN718">
        <f>IF(AJ718&gt;96525,1,0)</f>
        <v>1</v>
      </c>
      <c r="AO718" s="9">
        <v>35</v>
      </c>
      <c r="AP718" s="5">
        <v>1.5440680443502754</v>
      </c>
      <c r="AQ718">
        <v>355590000</v>
      </c>
      <c r="AR718" s="5">
        <v>78.5</v>
      </c>
      <c r="AT718">
        <v>9290000</v>
      </c>
      <c r="AU718">
        <v>364880000</v>
      </c>
      <c r="AW718">
        <v>51784.5</v>
      </c>
      <c r="AX718">
        <v>51784500000</v>
      </c>
      <c r="CG718" s="13"/>
    </row>
    <row r="719" spans="1:85" x14ac:dyDescent="0.3">
      <c r="A719">
        <v>2014</v>
      </c>
      <c r="B719" t="s">
        <v>22</v>
      </c>
      <c r="C719">
        <v>0</v>
      </c>
      <c r="D719">
        <v>5</v>
      </c>
      <c r="E719">
        <v>4</v>
      </c>
      <c r="F719">
        <v>60</v>
      </c>
      <c r="G719">
        <v>60000000</v>
      </c>
      <c r="H719">
        <v>52.7</v>
      </c>
      <c r="I719">
        <v>52700000</v>
      </c>
      <c r="J719">
        <v>7.2999999999999972</v>
      </c>
      <c r="K719">
        <v>7299999.9999999972</v>
      </c>
      <c r="L719">
        <v>1</v>
      </c>
      <c r="M719">
        <v>1</v>
      </c>
      <c r="N719">
        <v>0</v>
      </c>
      <c r="O719" s="11">
        <v>16</v>
      </c>
      <c r="P719" s="11">
        <v>11</v>
      </c>
      <c r="Q719" s="12">
        <v>64.709999999999994</v>
      </c>
      <c r="R719" s="11">
        <v>4</v>
      </c>
      <c r="S719" s="12">
        <v>25</v>
      </c>
      <c r="T719" s="14">
        <v>1</v>
      </c>
      <c r="U719" s="12">
        <v>6.25</v>
      </c>
      <c r="V719" s="12">
        <v>43.5</v>
      </c>
      <c r="W719" s="13">
        <v>5</v>
      </c>
      <c r="X719" s="11">
        <v>17.03</v>
      </c>
      <c r="Y719" s="11">
        <v>7.24</v>
      </c>
      <c r="Z719" s="11">
        <v>2.95</v>
      </c>
      <c r="AA719" s="11">
        <v>100389.8</v>
      </c>
      <c r="AB719" s="13">
        <v>100389800000</v>
      </c>
      <c r="AC719" s="5">
        <v>2.9511833111792711</v>
      </c>
      <c r="AD719">
        <v>26.36</v>
      </c>
      <c r="AE719">
        <v>10.87</v>
      </c>
      <c r="AF719">
        <v>17.170000000000002</v>
      </c>
      <c r="AG719" s="5">
        <v>3.9747285864710755</v>
      </c>
      <c r="AH719" s="7">
        <v>0.96446111983371807</v>
      </c>
      <c r="AI719" s="8">
        <v>0.53478737016197986</v>
      </c>
      <c r="AJ719">
        <v>54031.46</v>
      </c>
      <c r="AK719">
        <v>54031460000</v>
      </c>
      <c r="AL719">
        <f>IF(AJ719&lt;29957,1,0)</f>
        <v>0</v>
      </c>
      <c r="AM719">
        <f>IF(AND(AJ719&gt;29957,AJ719&lt;96525),1,0)</f>
        <v>1</v>
      </c>
      <c r="AN719">
        <f>IF(AJ719&gt;96525,1,0)</f>
        <v>0</v>
      </c>
      <c r="AO719" s="9">
        <v>42</v>
      </c>
      <c r="AP719" s="5">
        <v>1.6232492903979003</v>
      </c>
      <c r="AQ719">
        <v>494990000</v>
      </c>
      <c r="AT719">
        <v>31380000</v>
      </c>
      <c r="AU719">
        <v>526370000</v>
      </c>
      <c r="AV719">
        <v>0.39</v>
      </c>
      <c r="AW719">
        <v>137559.6</v>
      </c>
      <c r="AX719">
        <v>137559600000</v>
      </c>
      <c r="CG719" s="13"/>
    </row>
    <row r="720" spans="1:85" x14ac:dyDescent="0.3">
      <c r="A720">
        <v>2014</v>
      </c>
      <c r="B720" t="s">
        <v>23</v>
      </c>
      <c r="C720">
        <v>0</v>
      </c>
      <c r="D720">
        <v>4</v>
      </c>
      <c r="J720">
        <v>0</v>
      </c>
      <c r="L720">
        <v>1</v>
      </c>
      <c r="M720">
        <v>1</v>
      </c>
      <c r="N720">
        <v>0</v>
      </c>
      <c r="O720" s="11">
        <v>14</v>
      </c>
      <c r="P720" s="11">
        <v>6</v>
      </c>
      <c r="Q720" s="12">
        <v>42.86</v>
      </c>
      <c r="R720" s="11">
        <v>2</v>
      </c>
      <c r="S720" s="12">
        <v>14.29</v>
      </c>
      <c r="T720" s="14">
        <v>6</v>
      </c>
      <c r="U720" s="12">
        <v>42.86</v>
      </c>
      <c r="V720" s="12">
        <v>40.89</v>
      </c>
      <c r="W720" s="13">
        <v>6</v>
      </c>
      <c r="X720" s="11">
        <v>13.32</v>
      </c>
      <c r="Y720" s="11">
        <v>-3.33</v>
      </c>
      <c r="Z720" s="11">
        <v>1.92</v>
      </c>
      <c r="AA720" s="11">
        <v>177721.7</v>
      </c>
      <c r="AB720" s="13">
        <v>177721700000</v>
      </c>
      <c r="AC720" s="5">
        <v>1.922764154487097</v>
      </c>
      <c r="AG720" s="5">
        <v>-14.173665290601217</v>
      </c>
      <c r="AH720" s="7"/>
      <c r="AI720" s="8"/>
      <c r="AO720" s="9">
        <v>66</v>
      </c>
      <c r="AP720" s="5">
        <v>1.8195439355418683</v>
      </c>
      <c r="AQ720">
        <v>21248591</v>
      </c>
      <c r="AT720">
        <v>1980000</v>
      </c>
      <c r="AU720">
        <v>23228591</v>
      </c>
      <c r="AV720">
        <v>41.52</v>
      </c>
      <c r="CG720" s="13"/>
    </row>
    <row r="721" spans="1:85" x14ac:dyDescent="0.3">
      <c r="A721">
        <v>2014</v>
      </c>
      <c r="B721" t="s">
        <v>24</v>
      </c>
      <c r="C721">
        <v>0</v>
      </c>
      <c r="D721">
        <v>6</v>
      </c>
      <c r="E721">
        <v>5</v>
      </c>
      <c r="F721">
        <v>7.6</v>
      </c>
      <c r="G721">
        <v>7600000</v>
      </c>
      <c r="H721">
        <v>7.6</v>
      </c>
      <c r="I721">
        <v>7600000</v>
      </c>
      <c r="J721">
        <v>0</v>
      </c>
      <c r="L721">
        <v>1</v>
      </c>
      <c r="M721">
        <v>0</v>
      </c>
      <c r="N721">
        <v>0</v>
      </c>
      <c r="O721" s="11">
        <v>10</v>
      </c>
      <c r="P721" s="11">
        <v>5</v>
      </c>
      <c r="Q721" s="12">
        <v>22.22</v>
      </c>
      <c r="R721" s="11">
        <v>3</v>
      </c>
      <c r="S721" s="12">
        <v>30</v>
      </c>
      <c r="T721" s="14">
        <v>2</v>
      </c>
      <c r="U721" s="12">
        <v>20</v>
      </c>
      <c r="V721" s="12">
        <v>67.59</v>
      </c>
      <c r="W721" s="13">
        <v>5</v>
      </c>
      <c r="X721" s="11"/>
      <c r="Y721" s="11">
        <v>4.3600000000000003</v>
      </c>
      <c r="Z721" s="11">
        <v>1.29</v>
      </c>
      <c r="AA721" s="11">
        <v>135250.1</v>
      </c>
      <c r="AB721" s="13">
        <v>135250100000</v>
      </c>
      <c r="AC721" s="5">
        <v>1.2938192183373216</v>
      </c>
      <c r="AD721">
        <v>5.37</v>
      </c>
      <c r="AE721">
        <v>0.63</v>
      </c>
      <c r="AF721">
        <v>1.89</v>
      </c>
      <c r="AG721" s="5">
        <v>8.1175557461907015</v>
      </c>
      <c r="AH721" s="7"/>
      <c r="AI721" s="8"/>
      <c r="AJ721">
        <v>9816.7800000000007</v>
      </c>
      <c r="AK721">
        <v>9816780000</v>
      </c>
      <c r="AL721">
        <f>IF(AJ721&lt;29957,1,0)</f>
        <v>1</v>
      </c>
      <c r="AM721">
        <f>IF(AND(AJ721&gt;29957,AJ721&lt;96525),1,0)</f>
        <v>0</v>
      </c>
      <c r="AN721">
        <f>IF(AJ721&gt;96525,1,0)</f>
        <v>0</v>
      </c>
      <c r="AO721" s="9">
        <v>21</v>
      </c>
      <c r="AP721" s="5">
        <v>1.3222192947339191</v>
      </c>
      <c r="AQ721">
        <v>70925054</v>
      </c>
      <c r="AR721" s="5">
        <v>0.5</v>
      </c>
      <c r="AT721">
        <v>600000</v>
      </c>
      <c r="AU721">
        <v>71525054</v>
      </c>
      <c r="AW721">
        <v>22952.799999999999</v>
      </c>
      <c r="AX721">
        <v>22952800000</v>
      </c>
      <c r="CG721" s="13"/>
    </row>
    <row r="722" spans="1:85" x14ac:dyDescent="0.3">
      <c r="A722">
        <v>2014</v>
      </c>
      <c r="B722" t="s">
        <v>25</v>
      </c>
      <c r="C722">
        <v>0</v>
      </c>
      <c r="D722">
        <v>4</v>
      </c>
      <c r="E722">
        <v>7</v>
      </c>
      <c r="L722">
        <v>1</v>
      </c>
      <c r="M722">
        <v>0</v>
      </c>
      <c r="N722">
        <v>1</v>
      </c>
      <c r="O722" s="11">
        <v>16</v>
      </c>
      <c r="P722" s="11">
        <v>11</v>
      </c>
      <c r="Q722" s="12">
        <v>43.75</v>
      </c>
      <c r="R722" s="11">
        <v>1</v>
      </c>
      <c r="S722" s="12">
        <v>6.25</v>
      </c>
      <c r="T722" s="14">
        <v>4</v>
      </c>
      <c r="U722" s="12">
        <v>25</v>
      </c>
      <c r="V722" s="12">
        <v>52.79</v>
      </c>
      <c r="W722" s="13">
        <v>6</v>
      </c>
      <c r="X722" s="11">
        <v>16.579999999999998</v>
      </c>
      <c r="Y722" s="11">
        <v>8.5299999999999994</v>
      </c>
      <c r="Z722" s="11">
        <v>14.6</v>
      </c>
      <c r="AA722" s="11">
        <v>81686.899999999994</v>
      </c>
      <c r="AB722" s="13">
        <v>81686900000</v>
      </c>
      <c r="AC722" s="5">
        <v>14.596430501085255</v>
      </c>
      <c r="AD722">
        <v>32.35</v>
      </c>
      <c r="AE722">
        <v>16.850000000000001</v>
      </c>
      <c r="AF722">
        <v>30.41</v>
      </c>
      <c r="AG722" s="5">
        <v>16.92815054866362</v>
      </c>
      <c r="AH722" s="7">
        <v>0.3538755895097479</v>
      </c>
      <c r="AI722" s="8">
        <v>3.4221779236492367</v>
      </c>
      <c r="AJ722">
        <v>470006.92</v>
      </c>
      <c r="AK722">
        <v>470006920000</v>
      </c>
      <c r="AL722">
        <f>IF(AJ722&lt;29957,1,0)</f>
        <v>0</v>
      </c>
      <c r="AM722">
        <f>IF(AND(AJ722&gt;29957,AJ722&lt;96525),1,0)</f>
        <v>0</v>
      </c>
      <c r="AN722">
        <f>IF(AJ722&gt;96525,1,0)</f>
        <v>1</v>
      </c>
      <c r="AO722" s="9">
        <v>69</v>
      </c>
      <c r="AP722" s="5">
        <v>1.8388490907372552</v>
      </c>
      <c r="AQ722">
        <v>52141294</v>
      </c>
      <c r="AS722">
        <v>52141294</v>
      </c>
      <c r="AT722">
        <v>28935000</v>
      </c>
      <c r="AU722">
        <v>81076294</v>
      </c>
      <c r="AW722">
        <v>165447.29999999999</v>
      </c>
      <c r="AX722">
        <v>165447300000</v>
      </c>
      <c r="CG722" s="13"/>
    </row>
    <row r="723" spans="1:85" x14ac:dyDescent="0.3">
      <c r="A723">
        <v>2014</v>
      </c>
      <c r="B723" t="s">
        <v>26</v>
      </c>
      <c r="C723">
        <v>1</v>
      </c>
      <c r="M723">
        <v>0</v>
      </c>
      <c r="N723">
        <v>0</v>
      </c>
      <c r="O723" s="11"/>
      <c r="P723" s="11"/>
      <c r="Q723" s="12"/>
      <c r="R723" s="11"/>
      <c r="S723" s="12"/>
      <c r="T723" s="14">
        <v>0</v>
      </c>
      <c r="U723" s="12"/>
      <c r="V723" s="12" t="s">
        <v>366</v>
      </c>
      <c r="W723" s="13"/>
      <c r="X723" s="11"/>
      <c r="Y723" s="11">
        <v>80.569999999999993</v>
      </c>
      <c r="Z723" s="11"/>
      <c r="AA723" s="11"/>
      <c r="AB723" s="13"/>
      <c r="AD723">
        <v>14.88</v>
      </c>
      <c r="AE723">
        <v>11.11</v>
      </c>
      <c r="AF723">
        <v>11.41</v>
      </c>
      <c r="AG723" s="5">
        <v>3.7974683544303658</v>
      </c>
      <c r="AH723" s="7"/>
      <c r="AI723" s="8"/>
      <c r="AO723" s="9">
        <v>6</v>
      </c>
      <c r="AP723" s="5">
        <v>0.77815125038364352</v>
      </c>
      <c r="CG723" s="13"/>
    </row>
    <row r="724" spans="1:85" x14ac:dyDescent="0.3">
      <c r="A724">
        <v>2014</v>
      </c>
      <c r="B724" t="s">
        <v>27</v>
      </c>
      <c r="C724">
        <v>0</v>
      </c>
      <c r="D724">
        <v>3</v>
      </c>
      <c r="E724">
        <v>4</v>
      </c>
      <c r="F724">
        <v>1.3</v>
      </c>
      <c r="G724">
        <v>1300000</v>
      </c>
      <c r="H724">
        <v>0.9</v>
      </c>
      <c r="I724">
        <v>900000</v>
      </c>
      <c r="J724">
        <v>0.4</v>
      </c>
      <c r="K724">
        <v>400000</v>
      </c>
      <c r="L724">
        <v>0</v>
      </c>
      <c r="M724">
        <v>1</v>
      </c>
      <c r="N724">
        <v>0</v>
      </c>
      <c r="O724" s="11">
        <v>5</v>
      </c>
      <c r="P724" s="11">
        <v>2</v>
      </c>
      <c r="Q724" s="12">
        <v>33.33</v>
      </c>
      <c r="R724" s="11">
        <v>2</v>
      </c>
      <c r="S724" s="12">
        <v>40</v>
      </c>
      <c r="T724" s="14">
        <v>1</v>
      </c>
      <c r="U724" s="12">
        <v>20</v>
      </c>
      <c r="V724" s="12">
        <v>63.82</v>
      </c>
      <c r="W724" s="13">
        <v>6</v>
      </c>
      <c r="X724" s="11"/>
      <c r="Y724" s="11">
        <v>6.75</v>
      </c>
      <c r="Z724" s="11">
        <v>8.35</v>
      </c>
      <c r="AA724" s="11">
        <v>7055</v>
      </c>
      <c r="AB724" s="13">
        <v>7055000000</v>
      </c>
      <c r="AC724" s="5">
        <v>8.3506540065719417</v>
      </c>
      <c r="AD724">
        <v>28.71</v>
      </c>
      <c r="AE724">
        <v>12.55</v>
      </c>
      <c r="AF724">
        <v>20.18</v>
      </c>
      <c r="AG724" s="5">
        <v>30.442144873000942</v>
      </c>
      <c r="AH724" s="7">
        <v>1.1878399131179948E-2</v>
      </c>
      <c r="AI724" s="8"/>
      <c r="AJ724">
        <v>18545.599999999999</v>
      </c>
      <c r="AK724">
        <v>18545600000</v>
      </c>
      <c r="AL724">
        <f>IF(AJ724&lt;29957,1,0)</f>
        <v>1</v>
      </c>
      <c r="AM724">
        <f>IF(AND(AJ724&gt;29957,AJ724&lt;96525),1,0)</f>
        <v>0</v>
      </c>
      <c r="AN724">
        <f>IF(AJ724&gt;96525,1,0)</f>
        <v>0</v>
      </c>
      <c r="AO724" s="9">
        <v>18</v>
      </c>
      <c r="AP724" s="5">
        <v>1.2552725051033058</v>
      </c>
      <c r="AQ724">
        <v>25084000</v>
      </c>
      <c r="AT724">
        <v>200000</v>
      </c>
      <c r="AU724">
        <v>25284000</v>
      </c>
      <c r="AV724">
        <v>7.08</v>
      </c>
      <c r="AW724">
        <v>15568.8</v>
      </c>
      <c r="AX724">
        <v>15568800000</v>
      </c>
      <c r="CG724" s="13"/>
    </row>
    <row r="725" spans="1:85" x14ac:dyDescent="0.3">
      <c r="A725">
        <v>2014</v>
      </c>
      <c r="B725" t="s">
        <v>28</v>
      </c>
      <c r="C725">
        <v>0</v>
      </c>
      <c r="D725">
        <v>4</v>
      </c>
      <c r="E725">
        <v>5</v>
      </c>
      <c r="F725">
        <v>9.3000000000000007</v>
      </c>
      <c r="G725">
        <v>9300000</v>
      </c>
      <c r="H725">
        <v>6.1</v>
      </c>
      <c r="I725">
        <v>6100000</v>
      </c>
      <c r="J725">
        <v>3.2000000000000011</v>
      </c>
      <c r="K725">
        <v>3200000.0000000009</v>
      </c>
      <c r="L725">
        <v>1</v>
      </c>
      <c r="M725">
        <v>0</v>
      </c>
      <c r="N725">
        <v>0</v>
      </c>
      <c r="O725" s="11">
        <v>11</v>
      </c>
      <c r="P725" s="11">
        <v>7</v>
      </c>
      <c r="Q725" s="12">
        <v>66.67</v>
      </c>
      <c r="R725" s="11">
        <v>3</v>
      </c>
      <c r="S725" s="12">
        <v>27.27</v>
      </c>
      <c r="T725" s="14">
        <v>1</v>
      </c>
      <c r="U725" s="12">
        <v>9.09</v>
      </c>
      <c r="V725" s="12">
        <v>50.58</v>
      </c>
      <c r="W725" s="13">
        <v>6</v>
      </c>
      <c r="X725" s="11"/>
      <c r="Y725" s="11">
        <v>8.1300000000000008</v>
      </c>
      <c r="Z725" s="11">
        <v>1.53</v>
      </c>
      <c r="AA725" s="11">
        <v>18286.099999999999</v>
      </c>
      <c r="AB725" s="13">
        <v>18286100000</v>
      </c>
      <c r="AC725" s="5">
        <v>1.5331734885077715</v>
      </c>
      <c r="AD725">
        <v>28.79</v>
      </c>
      <c r="AE725">
        <v>13.52</v>
      </c>
      <c r="AF725">
        <v>19.27</v>
      </c>
      <c r="AG725" s="5">
        <v>20.541313168572483</v>
      </c>
      <c r="AH725" s="7">
        <v>0.61431358298588523</v>
      </c>
      <c r="AI725" s="8"/>
      <c r="AJ725">
        <v>13387.82</v>
      </c>
      <c r="AK725">
        <v>13387820000</v>
      </c>
      <c r="AL725">
        <f>IF(AJ725&lt;29957,1,0)</f>
        <v>1</v>
      </c>
      <c r="AM725">
        <f>IF(AND(AJ725&gt;29957,AJ725&lt;96525),1,0)</f>
        <v>0</v>
      </c>
      <c r="AN725">
        <f>IF(AJ725&gt;96525,1,0)</f>
        <v>0</v>
      </c>
      <c r="AO725" s="9">
        <v>39</v>
      </c>
      <c r="AP725" s="5">
        <v>1.5910646070264991</v>
      </c>
      <c r="AQ725">
        <v>69264964</v>
      </c>
      <c r="AR725" s="5">
        <v>2.9</v>
      </c>
      <c r="AT725">
        <v>9057000</v>
      </c>
      <c r="AU725">
        <v>78321964</v>
      </c>
      <c r="AW725">
        <v>28274.7</v>
      </c>
      <c r="AX725">
        <v>28274700000</v>
      </c>
      <c r="CG725" s="13"/>
    </row>
    <row r="726" spans="1:85" x14ac:dyDescent="0.3">
      <c r="A726">
        <v>2014</v>
      </c>
      <c r="B726" t="s">
        <v>29</v>
      </c>
      <c r="C726">
        <v>0</v>
      </c>
      <c r="D726">
        <v>3</v>
      </c>
      <c r="E726">
        <v>6</v>
      </c>
      <c r="L726">
        <v>1</v>
      </c>
      <c r="M726">
        <v>0</v>
      </c>
      <c r="N726">
        <v>0</v>
      </c>
      <c r="O726" s="11">
        <v>13</v>
      </c>
      <c r="P726" s="11">
        <v>4</v>
      </c>
      <c r="Q726" s="12">
        <v>41.67</v>
      </c>
      <c r="R726" s="11">
        <v>5</v>
      </c>
      <c r="S726" s="12">
        <v>38.46</v>
      </c>
      <c r="T726" s="14">
        <v>4</v>
      </c>
      <c r="U726" s="12">
        <v>30.77</v>
      </c>
      <c r="V726" s="12">
        <v>54.73</v>
      </c>
      <c r="W726" s="13">
        <v>5</v>
      </c>
      <c r="X726" s="11">
        <v>21.92</v>
      </c>
      <c r="Y726" s="11">
        <v>14.14</v>
      </c>
      <c r="Z726" s="11">
        <v>3.72</v>
      </c>
      <c r="AA726" s="11">
        <v>95443.8</v>
      </c>
      <c r="AB726" s="13">
        <v>95443800000</v>
      </c>
      <c r="AC726" s="5">
        <v>3.7154065002945798</v>
      </c>
      <c r="AD726">
        <v>36.64</v>
      </c>
      <c r="AE726">
        <v>13.79</v>
      </c>
      <c r="AF726">
        <v>17.22</v>
      </c>
      <c r="AG726" s="5">
        <v>37.62116797683835</v>
      </c>
      <c r="AH726" s="7">
        <v>3.3325909284579929</v>
      </c>
      <c r="AI726" s="8"/>
      <c r="AJ726">
        <v>114387.79</v>
      </c>
      <c r="AK726">
        <v>114387790000</v>
      </c>
      <c r="AL726">
        <f>IF(AJ726&lt;29957,1,0)</f>
        <v>0</v>
      </c>
      <c r="AM726">
        <f>IF(AND(AJ726&gt;29957,AJ726&lt;96525),1,0)</f>
        <v>0</v>
      </c>
      <c r="AN726">
        <f>IF(AJ726&gt;96525,1,0)</f>
        <v>1</v>
      </c>
      <c r="AO726" s="9">
        <v>28</v>
      </c>
      <c r="AP726" s="5">
        <v>1.447158031342219</v>
      </c>
      <c r="AQ726">
        <v>50709394</v>
      </c>
      <c r="AT726">
        <v>880000</v>
      </c>
      <c r="AU726">
        <v>51589394</v>
      </c>
      <c r="AW726">
        <v>122887.1</v>
      </c>
      <c r="AX726">
        <v>122887100000</v>
      </c>
      <c r="CG726" s="13"/>
    </row>
    <row r="727" spans="1:85" x14ac:dyDescent="0.3">
      <c r="A727">
        <v>2014</v>
      </c>
      <c r="B727" t="s">
        <v>30</v>
      </c>
      <c r="C727">
        <v>0</v>
      </c>
      <c r="D727">
        <v>5</v>
      </c>
      <c r="E727">
        <v>4</v>
      </c>
      <c r="F727">
        <v>1.8</v>
      </c>
      <c r="G727">
        <v>1800000</v>
      </c>
      <c r="H727">
        <v>1.2</v>
      </c>
      <c r="I727">
        <v>1200000</v>
      </c>
      <c r="J727">
        <v>0.60000000000000009</v>
      </c>
      <c r="K727">
        <v>600000.00000000012</v>
      </c>
      <c r="L727">
        <v>1</v>
      </c>
      <c r="M727">
        <v>0</v>
      </c>
      <c r="N727">
        <v>0</v>
      </c>
      <c r="O727" s="11">
        <v>11</v>
      </c>
      <c r="P727" s="11">
        <v>3</v>
      </c>
      <c r="Q727" s="12">
        <v>55.56</v>
      </c>
      <c r="R727" s="11">
        <v>2</v>
      </c>
      <c r="S727" s="12">
        <v>18.18</v>
      </c>
      <c r="T727" s="14">
        <v>6</v>
      </c>
      <c r="U727" s="12">
        <v>54.55</v>
      </c>
      <c r="V727" s="12">
        <v>41.73</v>
      </c>
      <c r="W727" s="13">
        <v>6</v>
      </c>
      <c r="X727" s="11">
        <v>19.420000000000002</v>
      </c>
      <c r="Y727" s="11">
        <v>6.14</v>
      </c>
      <c r="Z727" s="11">
        <v>2.72</v>
      </c>
      <c r="AA727" s="11">
        <v>4329.5</v>
      </c>
      <c r="AB727" s="13">
        <v>4329500000</v>
      </c>
      <c r="AC727" s="5">
        <v>2.7186219925643607</v>
      </c>
      <c r="AD727">
        <v>45.87</v>
      </c>
      <c r="AE727">
        <v>20.13</v>
      </c>
      <c r="AF727">
        <v>33.11</v>
      </c>
      <c r="AG727" s="5">
        <v>74.661890940529872</v>
      </c>
      <c r="AH727" s="7"/>
      <c r="AI727" s="8">
        <v>7.071385638015769E-3</v>
      </c>
      <c r="AJ727">
        <v>2266.67</v>
      </c>
      <c r="AK727">
        <v>2266670000</v>
      </c>
      <c r="AL727">
        <f>IF(AJ727&lt;29957,1,0)</f>
        <v>1</v>
      </c>
      <c r="AM727">
        <f>IF(AND(AJ727&gt;29957,AJ727&lt;96525),1,0)</f>
        <v>0</v>
      </c>
      <c r="AN727">
        <f>IF(AJ727&gt;96525,1,0)</f>
        <v>0</v>
      </c>
      <c r="AO727" s="9">
        <v>21</v>
      </c>
      <c r="AP727" s="5">
        <v>1.3222192947339191</v>
      </c>
      <c r="AQ727">
        <v>100855000</v>
      </c>
      <c r="AR727" s="5">
        <v>0.6</v>
      </c>
      <c r="AT727">
        <v>215000</v>
      </c>
      <c r="AU727">
        <v>101070000</v>
      </c>
      <c r="AW727">
        <v>17806.599999999999</v>
      </c>
      <c r="AX727">
        <v>17806600000</v>
      </c>
      <c r="CG727" s="13"/>
    </row>
    <row r="728" spans="1:85" x14ac:dyDescent="0.3">
      <c r="A728">
        <v>2014</v>
      </c>
      <c r="B728" t="s">
        <v>31</v>
      </c>
      <c r="C728">
        <v>1</v>
      </c>
      <c r="D728">
        <v>4</v>
      </c>
      <c r="M728">
        <v>0</v>
      </c>
      <c r="N728">
        <v>0</v>
      </c>
      <c r="O728" s="11"/>
      <c r="P728" s="11"/>
      <c r="Q728" s="12"/>
      <c r="R728" s="11"/>
      <c r="S728" s="12"/>
      <c r="T728" s="14">
        <v>0</v>
      </c>
      <c r="U728" s="12"/>
      <c r="V728" s="12" t="s">
        <v>366</v>
      </c>
      <c r="W728" s="13"/>
      <c r="X728" s="11"/>
      <c r="Y728" s="11">
        <v>3.4</v>
      </c>
      <c r="Z728" s="11"/>
      <c r="AA728" s="11"/>
      <c r="AB728" s="13"/>
      <c r="AD728">
        <v>18.399999999999999</v>
      </c>
      <c r="AE728">
        <v>9.48</v>
      </c>
      <c r="AF728">
        <v>11.07</v>
      </c>
      <c r="AG728" s="5">
        <v>28.881670686795736</v>
      </c>
      <c r="AH728" s="7"/>
      <c r="AI728" s="8"/>
      <c r="AO728" s="9">
        <v>14</v>
      </c>
      <c r="AP728" s="5">
        <v>1.1461280356782377</v>
      </c>
      <c r="CG728" s="13"/>
    </row>
    <row r="729" spans="1:85" x14ac:dyDescent="0.3">
      <c r="A729">
        <v>2014</v>
      </c>
      <c r="B729" t="s">
        <v>32</v>
      </c>
      <c r="C729">
        <v>0</v>
      </c>
      <c r="D729">
        <v>3</v>
      </c>
      <c r="E729">
        <v>4</v>
      </c>
      <c r="F729">
        <v>13.9</v>
      </c>
      <c r="G729">
        <v>13900000</v>
      </c>
      <c r="H729">
        <v>13.9</v>
      </c>
      <c r="I729">
        <v>13900000</v>
      </c>
      <c r="J729">
        <v>0</v>
      </c>
      <c r="L729">
        <v>1</v>
      </c>
      <c r="M729">
        <v>0</v>
      </c>
      <c r="N729">
        <v>0</v>
      </c>
      <c r="O729" s="11">
        <v>17</v>
      </c>
      <c r="P729" s="11">
        <v>9</v>
      </c>
      <c r="Q729" s="12">
        <v>52.94</v>
      </c>
      <c r="R729" s="11">
        <v>3</v>
      </c>
      <c r="S729" s="12">
        <v>17.649999999999999</v>
      </c>
      <c r="T729" s="14">
        <v>5</v>
      </c>
      <c r="U729" s="12">
        <v>29.41</v>
      </c>
      <c r="V729" s="12">
        <v>50.02</v>
      </c>
      <c r="W729" s="13">
        <v>6</v>
      </c>
      <c r="X729" s="11">
        <v>0.06</v>
      </c>
      <c r="Y729" s="11">
        <v>14.32</v>
      </c>
      <c r="Z729" s="11">
        <v>6.28</v>
      </c>
      <c r="AA729" s="11">
        <v>154555.29999999999</v>
      </c>
      <c r="AB729" s="13">
        <v>154555300000</v>
      </c>
      <c r="AC729" s="5">
        <v>6.2751475426903029</v>
      </c>
      <c r="AD729">
        <v>34.18</v>
      </c>
      <c r="AE729">
        <v>22.03</v>
      </c>
      <c r="AF729">
        <v>33.86</v>
      </c>
      <c r="AG729" s="5">
        <v>2.6769514480316163E-2</v>
      </c>
      <c r="AH729" s="7">
        <v>0.89528793834558651</v>
      </c>
      <c r="AI729" s="8">
        <v>1.2381953019095198</v>
      </c>
      <c r="AJ729">
        <v>552936.97</v>
      </c>
      <c r="AK729">
        <v>552936970000</v>
      </c>
      <c r="AL729">
        <f>IF(AJ729&lt;29957,1,0)</f>
        <v>0</v>
      </c>
      <c r="AM729">
        <f>IF(AND(AJ729&gt;29957,AJ729&lt;96525),1,0)</f>
        <v>0</v>
      </c>
      <c r="AN729">
        <f>IF(AJ729&gt;96525,1,0)</f>
        <v>1</v>
      </c>
      <c r="AO729" s="9">
        <v>7</v>
      </c>
      <c r="AP729" s="5">
        <v>0.8450980400142567</v>
      </c>
      <c r="AQ729">
        <v>379464338</v>
      </c>
      <c r="AT729">
        <v>12780000</v>
      </c>
      <c r="AU729">
        <v>392244338</v>
      </c>
      <c r="AW729">
        <v>225444.5</v>
      </c>
      <c r="AX729">
        <v>225444500000</v>
      </c>
      <c r="CG729" s="13"/>
    </row>
    <row r="730" spans="1:85" x14ac:dyDescent="0.3">
      <c r="A730">
        <v>2014</v>
      </c>
      <c r="B730" t="s">
        <v>33</v>
      </c>
      <c r="C730">
        <v>0</v>
      </c>
      <c r="D730">
        <v>4</v>
      </c>
      <c r="E730">
        <v>4</v>
      </c>
      <c r="L730">
        <v>1</v>
      </c>
      <c r="M730">
        <v>0</v>
      </c>
      <c r="N730">
        <v>0</v>
      </c>
      <c r="O730" s="11">
        <v>9</v>
      </c>
      <c r="P730" s="11">
        <v>4</v>
      </c>
      <c r="Q730" s="12">
        <v>44.44</v>
      </c>
      <c r="R730" s="11">
        <v>3</v>
      </c>
      <c r="S730" s="12">
        <v>33.33</v>
      </c>
      <c r="T730" s="14">
        <v>2</v>
      </c>
      <c r="U730" s="12">
        <v>22.22</v>
      </c>
      <c r="V730" s="12">
        <v>75</v>
      </c>
      <c r="W730" s="13">
        <v>5</v>
      </c>
      <c r="X730" s="11"/>
      <c r="Y730" s="11"/>
      <c r="Z730" s="11"/>
      <c r="AA730" s="11">
        <v>5792.9</v>
      </c>
      <c r="AB730" s="13">
        <v>5792900000</v>
      </c>
      <c r="AE730">
        <v>26.26</v>
      </c>
      <c r="AF730">
        <v>29.73</v>
      </c>
      <c r="AG730" s="5">
        <v>10.714992088607602</v>
      </c>
      <c r="AH730" s="7">
        <v>5.9547734953031726E-3</v>
      </c>
      <c r="AI730" s="8">
        <v>6.9120033346731571</v>
      </c>
      <c r="AJ730">
        <v>32309.88</v>
      </c>
      <c r="AK730">
        <v>32309880000</v>
      </c>
      <c r="AL730">
        <f>IF(AJ730&lt;29957,1,0)</f>
        <v>0</v>
      </c>
      <c r="AM730">
        <f>IF(AND(AJ730&gt;29957,AJ730&lt;96525),1,0)</f>
        <v>1</v>
      </c>
      <c r="AN730">
        <f>IF(AJ730&gt;96525,1,0)</f>
        <v>0</v>
      </c>
      <c r="AO730" s="9">
        <v>8</v>
      </c>
      <c r="AP730" s="5">
        <v>0.90308998699194343</v>
      </c>
      <c r="AQ730">
        <v>35977171</v>
      </c>
      <c r="AT730">
        <v>725000</v>
      </c>
      <c r="AU730">
        <v>36702171</v>
      </c>
      <c r="AW730">
        <v>8256.2000000000007</v>
      </c>
      <c r="AX730">
        <v>8256200000.000001</v>
      </c>
      <c r="CG730" s="13"/>
    </row>
    <row r="731" spans="1:85" x14ac:dyDescent="0.3">
      <c r="A731">
        <v>2014</v>
      </c>
      <c r="B731" t="s">
        <v>34</v>
      </c>
      <c r="C731">
        <v>0</v>
      </c>
      <c r="D731">
        <v>3</v>
      </c>
      <c r="E731">
        <v>4</v>
      </c>
      <c r="F731">
        <v>9.1999999999999993</v>
      </c>
      <c r="G731">
        <v>9200000</v>
      </c>
      <c r="H731">
        <v>7.8</v>
      </c>
      <c r="I731">
        <v>7800000</v>
      </c>
      <c r="J731">
        <v>1.3999999999999995</v>
      </c>
      <c r="K731">
        <v>1399999.9999999995</v>
      </c>
      <c r="L731">
        <v>1</v>
      </c>
      <c r="M731">
        <v>0</v>
      </c>
      <c r="N731">
        <v>0</v>
      </c>
      <c r="O731" s="11">
        <v>10</v>
      </c>
      <c r="P731" s="11">
        <v>6</v>
      </c>
      <c r="Q731" s="12">
        <v>54.55</v>
      </c>
      <c r="R731" s="11">
        <v>2</v>
      </c>
      <c r="S731" s="12">
        <v>20</v>
      </c>
      <c r="T731" s="14">
        <v>2</v>
      </c>
      <c r="U731" s="12">
        <v>20</v>
      </c>
      <c r="V731" s="12">
        <v>66.22</v>
      </c>
      <c r="W731" s="13">
        <v>5</v>
      </c>
      <c r="X731" s="11"/>
      <c r="Y731" s="11">
        <v>-0.14000000000000001</v>
      </c>
      <c r="Z731" s="11">
        <v>4.1500000000000004</v>
      </c>
      <c r="AA731" s="11"/>
      <c r="AB731" s="13"/>
      <c r="AC731" s="5">
        <v>4.1455059732148314</v>
      </c>
      <c r="AD731">
        <v>-0.82</v>
      </c>
      <c r="AE731">
        <v>-0.2</v>
      </c>
      <c r="AF731">
        <v>-0.6</v>
      </c>
      <c r="AG731" s="5">
        <v>19.465931533903888</v>
      </c>
      <c r="AH731" s="7"/>
      <c r="AI731" s="8"/>
      <c r="AO731" s="9">
        <v>76</v>
      </c>
      <c r="AP731" s="5">
        <v>1.8808135922807911</v>
      </c>
      <c r="AQ731">
        <v>43196000</v>
      </c>
      <c r="AT731">
        <v>2670000</v>
      </c>
      <c r="AU731">
        <v>45866000</v>
      </c>
      <c r="CG731" s="13"/>
    </row>
    <row r="732" spans="1:85" x14ac:dyDescent="0.3">
      <c r="A732">
        <v>2014</v>
      </c>
      <c r="B732" t="s">
        <v>35</v>
      </c>
      <c r="C732">
        <v>0</v>
      </c>
      <c r="D732">
        <v>6</v>
      </c>
      <c r="E732">
        <v>4</v>
      </c>
      <c r="F732">
        <v>8.4</v>
      </c>
      <c r="G732">
        <v>8400000</v>
      </c>
      <c r="H732">
        <v>5.0999999999999996</v>
      </c>
      <c r="I732">
        <v>5100000</v>
      </c>
      <c r="J732">
        <v>3.3000000000000007</v>
      </c>
      <c r="K732">
        <v>3300000.0000000009</v>
      </c>
      <c r="L732">
        <v>1</v>
      </c>
      <c r="M732">
        <v>0</v>
      </c>
      <c r="N732">
        <v>0</v>
      </c>
      <c r="O732" s="11">
        <v>13</v>
      </c>
      <c r="P732" s="11">
        <v>7</v>
      </c>
      <c r="Q732" s="12">
        <v>46.15</v>
      </c>
      <c r="R732" s="11">
        <v>4</v>
      </c>
      <c r="S732" s="12">
        <v>30.77</v>
      </c>
      <c r="T732" s="14">
        <v>2</v>
      </c>
      <c r="U732" s="12">
        <v>15.38</v>
      </c>
      <c r="V732" s="12">
        <v>58.3</v>
      </c>
      <c r="W732" s="13">
        <v>4</v>
      </c>
      <c r="X732" s="11"/>
      <c r="Y732" s="11">
        <v>12.41</v>
      </c>
      <c r="Z732" s="11">
        <v>2.4500000000000002</v>
      </c>
      <c r="AA732" s="11">
        <v>50252</v>
      </c>
      <c r="AB732" s="13">
        <v>50252000000</v>
      </c>
      <c r="AC732" s="5">
        <v>2.4476924459797167</v>
      </c>
      <c r="AD732">
        <v>28.5</v>
      </c>
      <c r="AE732">
        <v>10.36</v>
      </c>
      <c r="AF732">
        <v>11.99</v>
      </c>
      <c r="AG732" s="5">
        <v>11.295078909947096</v>
      </c>
      <c r="AH732" s="7">
        <v>0.26548811587220961</v>
      </c>
      <c r="AI732" s="8">
        <v>2.7980981206373809</v>
      </c>
      <c r="AJ732">
        <v>32912.25</v>
      </c>
      <c r="AK732">
        <v>32912250000</v>
      </c>
      <c r="AL732">
        <f t="shared" ref="AL732:AL744" si="117">IF(AJ732&lt;29957,1,0)</f>
        <v>0</v>
      </c>
      <c r="AM732">
        <f t="shared" ref="AM732:AM744" si="118">IF(AND(AJ732&gt;29957,AJ732&lt;96525),1,0)</f>
        <v>1</v>
      </c>
      <c r="AN732">
        <f t="shared" ref="AN732:AN744" si="119">IF(AJ732&gt;96525,1,0)</f>
        <v>0</v>
      </c>
      <c r="AO732" s="9">
        <v>53</v>
      </c>
      <c r="AP732" s="5">
        <v>1.7242758696007889</v>
      </c>
      <c r="AQ732">
        <v>350038997</v>
      </c>
      <c r="AT732">
        <v>482500</v>
      </c>
      <c r="AU732">
        <v>350521497</v>
      </c>
      <c r="AW732">
        <v>38707.300000000003</v>
      </c>
      <c r="AX732">
        <v>38707300000</v>
      </c>
      <c r="CG732" s="13"/>
    </row>
    <row r="733" spans="1:85" x14ac:dyDescent="0.3">
      <c r="A733">
        <v>2014</v>
      </c>
      <c r="B733" t="s">
        <v>36</v>
      </c>
      <c r="C733">
        <v>0</v>
      </c>
      <c r="E733">
        <v>4</v>
      </c>
      <c r="F733">
        <v>5.0999999999999996</v>
      </c>
      <c r="G733">
        <v>5100000</v>
      </c>
      <c r="H733">
        <v>3.4</v>
      </c>
      <c r="I733">
        <v>3400000</v>
      </c>
      <c r="J733">
        <v>1.6999999999999997</v>
      </c>
      <c r="K733">
        <v>1699999.9999999998</v>
      </c>
      <c r="L733">
        <v>1</v>
      </c>
      <c r="M733">
        <v>0</v>
      </c>
      <c r="N733">
        <v>0</v>
      </c>
      <c r="O733" s="11">
        <v>9</v>
      </c>
      <c r="P733" s="11">
        <v>4</v>
      </c>
      <c r="Q733" s="12">
        <v>50</v>
      </c>
      <c r="R733" s="11">
        <v>4</v>
      </c>
      <c r="S733" s="12">
        <v>44.44</v>
      </c>
      <c r="T733" s="14">
        <v>1</v>
      </c>
      <c r="U733" s="12">
        <v>11.11</v>
      </c>
      <c r="V733" s="12">
        <v>40.840000000000003</v>
      </c>
      <c r="W733" s="13">
        <v>4</v>
      </c>
      <c r="X733" s="11"/>
      <c r="Y733" s="11">
        <v>-1.18</v>
      </c>
      <c r="Z733" s="11">
        <v>1.1200000000000001</v>
      </c>
      <c r="AA733" s="11">
        <v>42302.7</v>
      </c>
      <c r="AB733" s="13">
        <v>42302700000</v>
      </c>
      <c r="AC733" s="5">
        <v>1.1223874902217101</v>
      </c>
      <c r="AD733">
        <v>-2.61</v>
      </c>
      <c r="AE733">
        <v>-0.77</v>
      </c>
      <c r="AF733">
        <v>-1.1399999999999999</v>
      </c>
      <c r="AG733" s="5">
        <v>-17.282571762029285</v>
      </c>
      <c r="AH733" s="7"/>
      <c r="AI733" s="8"/>
      <c r="AJ733">
        <v>11262.68</v>
      </c>
      <c r="AK733">
        <v>11262680000</v>
      </c>
      <c r="AL733">
        <f t="shared" si="117"/>
        <v>1</v>
      </c>
      <c r="AM733">
        <f t="shared" si="118"/>
        <v>0</v>
      </c>
      <c r="AN733">
        <f t="shared" si="119"/>
        <v>0</v>
      </c>
      <c r="AO733" s="9">
        <v>90</v>
      </c>
      <c r="AP733" s="5">
        <v>1.9542425094393248</v>
      </c>
      <c r="AQ733">
        <v>44774979</v>
      </c>
      <c r="AT733">
        <v>600000</v>
      </c>
      <c r="AU733">
        <v>45374979</v>
      </c>
      <c r="AW733">
        <v>34114.199999999997</v>
      </c>
      <c r="AX733">
        <v>34114199999.999996</v>
      </c>
      <c r="CG733" s="13"/>
    </row>
    <row r="734" spans="1:85" x14ac:dyDescent="0.3">
      <c r="A734">
        <v>2014</v>
      </c>
      <c r="B734" t="s">
        <v>37</v>
      </c>
      <c r="C734">
        <v>1</v>
      </c>
      <c r="D734">
        <v>4</v>
      </c>
      <c r="M734">
        <v>0</v>
      </c>
      <c r="N734">
        <v>0</v>
      </c>
      <c r="O734" s="11">
        <v>8</v>
      </c>
      <c r="P734" s="11">
        <v>3</v>
      </c>
      <c r="Q734" s="12">
        <v>30</v>
      </c>
      <c r="R734" s="11"/>
      <c r="S734" s="12">
        <v>0</v>
      </c>
      <c r="T734" s="14">
        <v>5</v>
      </c>
      <c r="U734" s="12">
        <v>62.5</v>
      </c>
      <c r="V734" s="12">
        <v>52.96</v>
      </c>
      <c r="W734" s="13">
        <v>5</v>
      </c>
      <c r="X734" s="11"/>
      <c r="Y734" s="11">
        <v>9.1300000000000008</v>
      </c>
      <c r="Z734" s="11">
        <v>8.6</v>
      </c>
      <c r="AA734" s="11">
        <v>13820.3</v>
      </c>
      <c r="AB734" s="13">
        <v>13820300000</v>
      </c>
      <c r="AC734" s="5">
        <v>8.5993212366908729</v>
      </c>
      <c r="AD734">
        <v>26.24</v>
      </c>
      <c r="AE734">
        <v>15.84</v>
      </c>
      <c r="AF734">
        <v>26.24</v>
      </c>
      <c r="AG734" s="5">
        <v>12.108924221053982</v>
      </c>
      <c r="AH734" s="7">
        <v>0.3092817895454178</v>
      </c>
      <c r="AI734" s="8">
        <v>0.66478905456988868</v>
      </c>
      <c r="AJ734">
        <v>67717.95</v>
      </c>
      <c r="AK734">
        <v>67717950000</v>
      </c>
      <c r="AL734">
        <f t="shared" si="117"/>
        <v>0</v>
      </c>
      <c r="AM734">
        <f t="shared" si="118"/>
        <v>1</v>
      </c>
      <c r="AN734">
        <f t="shared" si="119"/>
        <v>0</v>
      </c>
      <c r="AO734" s="9">
        <v>83</v>
      </c>
      <c r="AP734" s="5">
        <v>1.919078092376074</v>
      </c>
      <c r="AV734">
        <v>52.96</v>
      </c>
      <c r="AW734">
        <v>27376</v>
      </c>
      <c r="AX734">
        <v>27376000000</v>
      </c>
      <c r="CG734" s="13"/>
    </row>
    <row r="735" spans="1:85" x14ac:dyDescent="0.3">
      <c r="A735">
        <v>2014</v>
      </c>
      <c r="B735" t="s">
        <v>38</v>
      </c>
      <c r="C735">
        <v>0</v>
      </c>
      <c r="D735">
        <v>5</v>
      </c>
      <c r="E735">
        <v>7</v>
      </c>
      <c r="L735">
        <v>1</v>
      </c>
      <c r="M735">
        <v>0</v>
      </c>
      <c r="N735">
        <v>0</v>
      </c>
      <c r="O735" s="11">
        <v>13</v>
      </c>
      <c r="P735" s="11">
        <v>5</v>
      </c>
      <c r="Q735" s="12">
        <v>35.71</v>
      </c>
      <c r="R735" s="11">
        <v>3</v>
      </c>
      <c r="S735" s="12">
        <v>23.08</v>
      </c>
      <c r="T735" s="14">
        <v>5</v>
      </c>
      <c r="U735" s="12">
        <v>38.46</v>
      </c>
      <c r="V735" s="12">
        <v>74.959999999999994</v>
      </c>
      <c r="W735" s="13">
        <v>6</v>
      </c>
      <c r="X735" s="11"/>
      <c r="Y735" s="11">
        <v>5.8</v>
      </c>
      <c r="Z735" s="11">
        <v>7.04</v>
      </c>
      <c r="AA735" s="11">
        <v>26043.200000000001</v>
      </c>
      <c r="AB735" s="13">
        <v>26043200000</v>
      </c>
      <c r="AC735" s="5">
        <v>7.041972976218025</v>
      </c>
      <c r="AD735">
        <v>24.09</v>
      </c>
      <c r="AE735">
        <v>10.41</v>
      </c>
      <c r="AF735">
        <v>15.38</v>
      </c>
      <c r="AG735" s="5">
        <v>15.733138705143732</v>
      </c>
      <c r="AH735" s="7">
        <v>0.15144659631980079</v>
      </c>
      <c r="AI735" s="8">
        <v>4.5703581969884155</v>
      </c>
      <c r="AJ735">
        <v>77750.41</v>
      </c>
      <c r="AK735">
        <v>77750410000</v>
      </c>
      <c r="AL735">
        <f t="shared" si="117"/>
        <v>0</v>
      </c>
      <c r="AM735">
        <f t="shared" si="118"/>
        <v>1</v>
      </c>
      <c r="AN735">
        <f t="shared" si="119"/>
        <v>0</v>
      </c>
      <c r="AO735" s="9">
        <v>91</v>
      </c>
      <c r="AP735" s="5">
        <v>1.9590413923210932</v>
      </c>
      <c r="AQ735">
        <v>19930950</v>
      </c>
      <c r="AU735">
        <v>19930950</v>
      </c>
      <c r="AV735">
        <v>14.5</v>
      </c>
      <c r="AW735">
        <v>47811.3</v>
      </c>
      <c r="AX735">
        <v>47811300000</v>
      </c>
      <c r="CG735" s="13"/>
    </row>
    <row r="736" spans="1:85" x14ac:dyDescent="0.3">
      <c r="A736">
        <v>2014</v>
      </c>
      <c r="B736" t="s">
        <v>39</v>
      </c>
      <c r="C736">
        <v>0</v>
      </c>
      <c r="D736">
        <v>7</v>
      </c>
      <c r="E736">
        <v>6</v>
      </c>
      <c r="F736">
        <v>10.5</v>
      </c>
      <c r="G736">
        <v>10500000</v>
      </c>
      <c r="H736">
        <v>10.5</v>
      </c>
      <c r="I736">
        <v>10500000</v>
      </c>
      <c r="J736">
        <v>0</v>
      </c>
      <c r="L736">
        <v>1</v>
      </c>
      <c r="M736">
        <v>0</v>
      </c>
      <c r="N736">
        <v>0</v>
      </c>
      <c r="O736" s="11">
        <v>18</v>
      </c>
      <c r="P736" s="11">
        <v>10</v>
      </c>
      <c r="Q736" s="12">
        <v>50</v>
      </c>
      <c r="R736" s="11">
        <v>7</v>
      </c>
      <c r="S736" s="12">
        <v>38.89</v>
      </c>
      <c r="T736" s="14">
        <v>1</v>
      </c>
      <c r="U736" s="12">
        <v>5.56</v>
      </c>
      <c r="V736" s="12">
        <v>46.74</v>
      </c>
      <c r="W736" s="13">
        <v>5</v>
      </c>
      <c r="X736" s="11"/>
      <c r="Y736" s="11">
        <v>5.81</v>
      </c>
      <c r="Z736" s="11">
        <v>3.65</v>
      </c>
      <c r="AA736" s="11">
        <v>75934.899999999994</v>
      </c>
      <c r="AB736" s="13">
        <v>75934900000</v>
      </c>
      <c r="AC736" s="5">
        <v>3.6459502922380267</v>
      </c>
      <c r="AD736">
        <v>15.85</v>
      </c>
      <c r="AE736">
        <v>5.32</v>
      </c>
      <c r="AF736">
        <v>7.75</v>
      </c>
      <c r="AG736" s="5">
        <v>28.85237068965516</v>
      </c>
      <c r="AH736" s="7">
        <v>0.35673217645828981</v>
      </c>
      <c r="AI736" s="8"/>
      <c r="AJ736">
        <v>76368.179999999993</v>
      </c>
      <c r="AK736">
        <v>76368180000</v>
      </c>
      <c r="AL736">
        <f t="shared" si="117"/>
        <v>0</v>
      </c>
      <c r="AM736">
        <f t="shared" si="118"/>
        <v>1</v>
      </c>
      <c r="AN736">
        <f t="shared" si="119"/>
        <v>0</v>
      </c>
      <c r="AO736" s="9">
        <v>53</v>
      </c>
      <c r="AP736" s="5">
        <v>1.7242758696007889</v>
      </c>
      <c r="AQ736">
        <v>269612454</v>
      </c>
      <c r="AR736" s="5">
        <v>100</v>
      </c>
      <c r="AT736">
        <v>33823313</v>
      </c>
      <c r="AU736">
        <v>303435767</v>
      </c>
      <c r="AW736">
        <v>78096.800000000003</v>
      </c>
      <c r="AX736">
        <v>78096800000</v>
      </c>
      <c r="CG736" s="13"/>
    </row>
    <row r="737" spans="1:85" x14ac:dyDescent="0.3">
      <c r="A737">
        <v>2014</v>
      </c>
      <c r="B737" t="s">
        <v>40</v>
      </c>
      <c r="C737">
        <v>1</v>
      </c>
      <c r="D737">
        <v>4</v>
      </c>
      <c r="E737">
        <v>4</v>
      </c>
      <c r="L737">
        <v>1</v>
      </c>
      <c r="M737">
        <v>0</v>
      </c>
      <c r="N737">
        <v>1</v>
      </c>
      <c r="O737" s="11">
        <v>20</v>
      </c>
      <c r="P737" s="11">
        <v>10</v>
      </c>
      <c r="Q737" s="12">
        <v>52.63</v>
      </c>
      <c r="R737" s="11">
        <v>3</v>
      </c>
      <c r="S737" s="12">
        <v>15</v>
      </c>
      <c r="T737" s="14">
        <v>7</v>
      </c>
      <c r="U737" s="12">
        <v>35</v>
      </c>
      <c r="V737" s="12">
        <v>65.23</v>
      </c>
      <c r="W737" s="13">
        <v>4</v>
      </c>
      <c r="X737" s="11"/>
      <c r="Y737" s="11">
        <v>13.1</v>
      </c>
      <c r="Z737" s="11">
        <v>1.9</v>
      </c>
      <c r="AA737" s="11"/>
      <c r="AB737" s="13"/>
      <c r="AC737" s="5">
        <v>1.9036065144798888</v>
      </c>
      <c r="AD737">
        <v>11.03</v>
      </c>
      <c r="AE737">
        <v>6.3</v>
      </c>
      <c r="AF737">
        <v>9.16</v>
      </c>
      <c r="AG737" s="5">
        <v>10.071685457179461</v>
      </c>
      <c r="AH737" s="7"/>
      <c r="AI737" s="8">
        <v>1.2167833568717008</v>
      </c>
      <c r="AJ737">
        <v>1320141.3799999999</v>
      </c>
      <c r="AK737">
        <v>1320141380000</v>
      </c>
      <c r="AL737">
        <f t="shared" si="117"/>
        <v>0</v>
      </c>
      <c r="AM737">
        <f t="shared" si="118"/>
        <v>0</v>
      </c>
      <c r="AN737">
        <f t="shared" si="119"/>
        <v>1</v>
      </c>
      <c r="AO737" s="9">
        <v>19</v>
      </c>
      <c r="AP737" s="5">
        <v>1.2787536009528289</v>
      </c>
      <c r="AQ737">
        <v>52082316</v>
      </c>
      <c r="AS737">
        <f>9621297+42461019</f>
        <v>52082316</v>
      </c>
      <c r="AT737">
        <v>306350235</v>
      </c>
      <c r="AU737">
        <v>358432551</v>
      </c>
      <c r="AV737">
        <v>21.66</v>
      </c>
      <c r="AW737">
        <v>961007</v>
      </c>
      <c r="AX737">
        <v>961007000000</v>
      </c>
      <c r="CG737" s="13"/>
    </row>
    <row r="738" spans="1:85" x14ac:dyDescent="0.3">
      <c r="A738">
        <v>2014</v>
      </c>
      <c r="B738" t="s">
        <v>41</v>
      </c>
      <c r="C738">
        <v>1</v>
      </c>
      <c r="D738">
        <v>4</v>
      </c>
      <c r="E738">
        <v>8</v>
      </c>
      <c r="L738">
        <v>1</v>
      </c>
      <c r="M738">
        <v>0</v>
      </c>
      <c r="N738">
        <v>0</v>
      </c>
      <c r="O738" s="11">
        <v>14</v>
      </c>
      <c r="P738" s="11">
        <v>5</v>
      </c>
      <c r="Q738" s="12">
        <v>0</v>
      </c>
      <c r="R738" s="11">
        <v>1</v>
      </c>
      <c r="S738" s="12">
        <v>7.14</v>
      </c>
      <c r="T738" s="14">
        <v>8</v>
      </c>
      <c r="U738" s="12">
        <v>57.14</v>
      </c>
      <c r="V738" s="12">
        <v>79.41</v>
      </c>
      <c r="W738" s="13">
        <v>6</v>
      </c>
      <c r="X738" s="11"/>
      <c r="Y738" s="11">
        <v>9.0299999999999994</v>
      </c>
      <c r="Z738" s="11"/>
      <c r="AA738" s="11">
        <v>305765</v>
      </c>
      <c r="AB738" s="13">
        <v>305765000000</v>
      </c>
      <c r="AD738">
        <v>5.73</v>
      </c>
      <c r="AE738">
        <v>3.43</v>
      </c>
      <c r="AF738">
        <v>4.79</v>
      </c>
      <c r="AG738" s="5"/>
      <c r="AH738" s="7"/>
      <c r="AI738" s="8"/>
      <c r="AJ738">
        <v>318377.28000000003</v>
      </c>
      <c r="AK738">
        <v>318377280000</v>
      </c>
      <c r="AL738">
        <f t="shared" si="117"/>
        <v>0</v>
      </c>
      <c r="AM738">
        <f t="shared" si="118"/>
        <v>0</v>
      </c>
      <c r="AN738">
        <f t="shared" si="119"/>
        <v>1</v>
      </c>
      <c r="AO738" s="9">
        <v>8</v>
      </c>
      <c r="AP738" s="5">
        <v>0.90308998699194343</v>
      </c>
      <c r="AQ738">
        <v>105754138</v>
      </c>
      <c r="AR738" s="5">
        <v>77</v>
      </c>
      <c r="AT738">
        <v>5360000</v>
      </c>
      <c r="AU738">
        <v>111114138</v>
      </c>
      <c r="AW738">
        <v>115041</v>
      </c>
      <c r="AX738">
        <v>115041000000</v>
      </c>
      <c r="CG738" s="13"/>
    </row>
    <row r="739" spans="1:85" x14ac:dyDescent="0.3">
      <c r="A739">
        <v>2014</v>
      </c>
      <c r="B739" t="s">
        <v>42</v>
      </c>
      <c r="C739">
        <v>0</v>
      </c>
      <c r="D739">
        <v>3</v>
      </c>
      <c r="E739">
        <v>4</v>
      </c>
      <c r="L739">
        <v>1</v>
      </c>
      <c r="M739">
        <v>0</v>
      </c>
      <c r="N739">
        <v>0</v>
      </c>
      <c r="O739" s="11">
        <v>9</v>
      </c>
      <c r="P739" s="11">
        <v>6</v>
      </c>
      <c r="Q739" s="12">
        <v>55.56</v>
      </c>
      <c r="R739" s="11">
        <v>2</v>
      </c>
      <c r="S739" s="12">
        <v>22.22</v>
      </c>
      <c r="T739" s="14">
        <v>1</v>
      </c>
      <c r="U739" s="12">
        <v>11.11</v>
      </c>
      <c r="V739" s="12">
        <v>60.97</v>
      </c>
      <c r="W739" s="13">
        <v>4</v>
      </c>
      <c r="X739" s="11">
        <v>0.03</v>
      </c>
      <c r="Y739" s="11">
        <v>13.69</v>
      </c>
      <c r="Z739" s="11">
        <v>3.51</v>
      </c>
      <c r="AA739" s="11">
        <v>57647</v>
      </c>
      <c r="AB739" s="13">
        <v>57647000000</v>
      </c>
      <c r="AC739" s="5">
        <v>3.5120820920225091</v>
      </c>
      <c r="AD739">
        <v>14.93</v>
      </c>
      <c r="AE739">
        <v>8.5399999999999991</v>
      </c>
      <c r="AF739">
        <v>12.48</v>
      </c>
      <c r="AG739" s="5">
        <v>16.564</v>
      </c>
      <c r="AH739" s="7">
        <v>11.279640369239216</v>
      </c>
      <c r="AI739" s="8"/>
      <c r="AJ739">
        <v>92550</v>
      </c>
      <c r="AK739">
        <v>92550000000</v>
      </c>
      <c r="AL739">
        <f t="shared" si="117"/>
        <v>0</v>
      </c>
      <c r="AM739">
        <f t="shared" si="118"/>
        <v>1</v>
      </c>
      <c r="AN739">
        <f t="shared" si="119"/>
        <v>0</v>
      </c>
      <c r="AO739" s="9">
        <v>36</v>
      </c>
      <c r="AP739" s="5">
        <v>1.556302500767287</v>
      </c>
      <c r="AQ739">
        <v>28553482</v>
      </c>
      <c r="AR739" s="5">
        <v>59</v>
      </c>
      <c r="AT739">
        <v>10357808</v>
      </c>
      <c r="AU739">
        <v>38911290</v>
      </c>
      <c r="AV739">
        <v>20.6</v>
      </c>
      <c r="AW739">
        <v>31224</v>
      </c>
      <c r="AX739">
        <v>31224000000</v>
      </c>
      <c r="CG739" s="13"/>
    </row>
    <row r="740" spans="1:85" x14ac:dyDescent="0.3">
      <c r="A740">
        <v>2014</v>
      </c>
      <c r="B740" t="s">
        <v>43</v>
      </c>
      <c r="C740">
        <v>0</v>
      </c>
      <c r="D740">
        <v>4</v>
      </c>
      <c r="E740">
        <v>4</v>
      </c>
      <c r="L740">
        <v>1</v>
      </c>
      <c r="M740">
        <v>0</v>
      </c>
      <c r="N740">
        <v>0</v>
      </c>
      <c r="O740" s="11">
        <v>10</v>
      </c>
      <c r="P740" s="11">
        <v>6</v>
      </c>
      <c r="Q740" s="12">
        <v>63.64</v>
      </c>
      <c r="R740" s="11">
        <v>1</v>
      </c>
      <c r="S740" s="12">
        <v>10</v>
      </c>
      <c r="T740" s="14">
        <v>3</v>
      </c>
      <c r="U740" s="12">
        <v>30</v>
      </c>
      <c r="V740" s="12">
        <v>62.9</v>
      </c>
      <c r="W740" s="13">
        <v>4</v>
      </c>
      <c r="X740" s="11"/>
      <c r="Y740" s="11">
        <v>3.65</v>
      </c>
      <c r="Z740" s="11">
        <v>0.89</v>
      </c>
      <c r="AA740" s="11">
        <v>49609.3</v>
      </c>
      <c r="AB740" s="13">
        <v>49609300000</v>
      </c>
      <c r="AC740" s="5">
        <v>0.88798178046476028</v>
      </c>
      <c r="AD740">
        <v>5.29</v>
      </c>
      <c r="AE740">
        <v>2.75</v>
      </c>
      <c r="AF740">
        <v>3.46</v>
      </c>
      <c r="AG740" s="5">
        <v>16.10733075642883</v>
      </c>
      <c r="AH740" s="7"/>
      <c r="AI740" s="8">
        <v>0.57652794354360948</v>
      </c>
      <c r="AJ740">
        <v>19374.55</v>
      </c>
      <c r="AK740">
        <v>19374550000</v>
      </c>
      <c r="AL740">
        <f t="shared" si="117"/>
        <v>1</v>
      </c>
      <c r="AM740">
        <f t="shared" si="118"/>
        <v>0</v>
      </c>
      <c r="AN740">
        <f t="shared" si="119"/>
        <v>0</v>
      </c>
      <c r="AO740" s="9">
        <v>95</v>
      </c>
      <c r="AP740" s="5">
        <v>1.9777236052888476</v>
      </c>
      <c r="AQ740">
        <v>29912000</v>
      </c>
      <c r="AT740">
        <v>1040000</v>
      </c>
      <c r="AU740">
        <v>30952000</v>
      </c>
      <c r="AW740">
        <v>36753.300000000003</v>
      </c>
      <c r="AX740">
        <v>36753300000</v>
      </c>
      <c r="CG740" s="13"/>
    </row>
    <row r="741" spans="1:85" x14ac:dyDescent="0.3">
      <c r="A741">
        <v>2014</v>
      </c>
      <c r="B741" t="s">
        <v>44</v>
      </c>
      <c r="C741">
        <v>0</v>
      </c>
      <c r="D741">
        <v>3</v>
      </c>
      <c r="E741">
        <v>4</v>
      </c>
      <c r="F741">
        <v>2.2999999999999998</v>
      </c>
      <c r="G741">
        <v>2300000</v>
      </c>
      <c r="H741">
        <v>1.4</v>
      </c>
      <c r="I741">
        <v>1400000</v>
      </c>
      <c r="J741">
        <v>0.89999999999999991</v>
      </c>
      <c r="K741">
        <v>899999.99999999988</v>
      </c>
      <c r="L741">
        <v>0</v>
      </c>
      <c r="M741">
        <v>0</v>
      </c>
      <c r="N741">
        <v>0</v>
      </c>
      <c r="O741" s="11">
        <v>8</v>
      </c>
      <c r="P741" s="11">
        <v>3</v>
      </c>
      <c r="Q741" s="12">
        <v>33.33</v>
      </c>
      <c r="R741" s="11">
        <v>4</v>
      </c>
      <c r="S741" s="12">
        <v>50</v>
      </c>
      <c r="T741" s="14">
        <v>1</v>
      </c>
      <c r="U741" s="12">
        <v>12.5</v>
      </c>
      <c r="V741" s="12">
        <v>64.95</v>
      </c>
      <c r="W741" s="13">
        <v>4</v>
      </c>
      <c r="X741" s="11"/>
      <c r="Y741" s="11">
        <v>11.36</v>
      </c>
      <c r="Z741" s="11">
        <v>1.47</v>
      </c>
      <c r="AA741" s="11">
        <v>7007.4</v>
      </c>
      <c r="AB741" s="13">
        <v>7007400000</v>
      </c>
      <c r="AC741" s="5">
        <v>1.4744429119664566</v>
      </c>
      <c r="AD741">
        <v>15.13</v>
      </c>
      <c r="AE741">
        <v>6.73</v>
      </c>
      <c r="AF741">
        <v>9.65</v>
      </c>
      <c r="AG741" s="5">
        <v>-12.455524994322337</v>
      </c>
      <c r="AH741" s="7">
        <v>0.53324878217507854</v>
      </c>
      <c r="AI741" s="8">
        <v>0.40065719309370762</v>
      </c>
      <c r="AJ741">
        <v>4280.59</v>
      </c>
      <c r="AK741">
        <v>4280590000</v>
      </c>
      <c r="AL741">
        <f t="shared" si="117"/>
        <v>1</v>
      </c>
      <c r="AM741">
        <f t="shared" si="118"/>
        <v>0</v>
      </c>
      <c r="AN741">
        <f t="shared" si="119"/>
        <v>0</v>
      </c>
      <c r="AO741" s="9">
        <v>30</v>
      </c>
      <c r="AP741" s="5">
        <v>1.4771212547196624</v>
      </c>
      <c r="AW741">
        <v>4095.9</v>
      </c>
      <c r="AX741">
        <v>4095900000</v>
      </c>
      <c r="CG741" s="13"/>
    </row>
    <row r="742" spans="1:85" x14ac:dyDescent="0.3">
      <c r="A742">
        <v>2014</v>
      </c>
      <c r="B742" t="s">
        <v>45</v>
      </c>
      <c r="C742">
        <v>1</v>
      </c>
      <c r="F742">
        <v>9.4</v>
      </c>
      <c r="G742">
        <v>9400000</v>
      </c>
      <c r="H742">
        <v>4.9000000000000004</v>
      </c>
      <c r="I742">
        <v>4900000</v>
      </c>
      <c r="J742">
        <v>4.5</v>
      </c>
      <c r="K742">
        <v>4500000</v>
      </c>
      <c r="M742">
        <v>1</v>
      </c>
      <c r="N742">
        <v>0</v>
      </c>
      <c r="O742" s="11">
        <v>8</v>
      </c>
      <c r="P742" s="11">
        <v>2</v>
      </c>
      <c r="Q742" s="12"/>
      <c r="R742" s="11"/>
      <c r="S742" s="12">
        <v>0</v>
      </c>
      <c r="T742" s="14">
        <v>6</v>
      </c>
      <c r="U742" s="12">
        <v>75</v>
      </c>
      <c r="V742" s="12">
        <v>75</v>
      </c>
      <c r="W742" s="13"/>
      <c r="X742" s="11"/>
      <c r="Y742" s="11">
        <v>5.94</v>
      </c>
      <c r="Z742" s="11">
        <v>13.9</v>
      </c>
      <c r="AA742" s="11">
        <v>12532.4</v>
      </c>
      <c r="AB742" s="13">
        <v>12532400000</v>
      </c>
      <c r="AC742" s="5">
        <v>13.898102994605606</v>
      </c>
      <c r="AD742">
        <v>17.98</v>
      </c>
      <c r="AE742">
        <v>9.16</v>
      </c>
      <c r="AF742">
        <v>17.98</v>
      </c>
      <c r="AG742" s="5">
        <v>-10.641085979531747</v>
      </c>
      <c r="AH742" s="7"/>
      <c r="AI742" s="8"/>
      <c r="AJ742">
        <v>80264.479999999996</v>
      </c>
      <c r="AK742">
        <v>80264480000</v>
      </c>
      <c r="AL742">
        <f t="shared" si="117"/>
        <v>0</v>
      </c>
      <c r="AM742">
        <f t="shared" si="118"/>
        <v>1</v>
      </c>
      <c r="AN742">
        <f t="shared" si="119"/>
        <v>0</v>
      </c>
      <c r="AO742" s="9">
        <v>23</v>
      </c>
      <c r="AP742" s="5">
        <v>1.3617278360175928</v>
      </c>
      <c r="AV742">
        <v>75</v>
      </c>
      <c r="AW742">
        <v>22721</v>
      </c>
      <c r="AX742">
        <v>22721000000</v>
      </c>
      <c r="CG742" s="13"/>
    </row>
    <row r="743" spans="1:85" x14ac:dyDescent="0.3">
      <c r="A743">
        <v>2014</v>
      </c>
      <c r="B743" t="s">
        <v>46</v>
      </c>
      <c r="C743">
        <v>0</v>
      </c>
      <c r="D743">
        <v>4</v>
      </c>
      <c r="E743">
        <v>5</v>
      </c>
      <c r="F743">
        <v>9.6999999999999993</v>
      </c>
      <c r="G743">
        <v>9700000</v>
      </c>
      <c r="H743">
        <v>9.6999999999999993</v>
      </c>
      <c r="I743">
        <v>9700000</v>
      </c>
      <c r="J743">
        <v>0</v>
      </c>
      <c r="L743">
        <v>1</v>
      </c>
      <c r="M743">
        <v>0</v>
      </c>
      <c r="N743">
        <v>0</v>
      </c>
      <c r="O743" s="11">
        <v>9</v>
      </c>
      <c r="P743" s="11">
        <v>4</v>
      </c>
      <c r="Q743" s="12">
        <v>44.44</v>
      </c>
      <c r="R743" s="11">
        <v>4</v>
      </c>
      <c r="S743" s="12">
        <v>44.44</v>
      </c>
      <c r="T743" s="14">
        <v>1</v>
      </c>
      <c r="U743" s="12">
        <v>11.11</v>
      </c>
      <c r="V743" s="12">
        <v>40.07</v>
      </c>
      <c r="W743" s="13">
        <v>5</v>
      </c>
      <c r="X743" s="11">
        <v>1.67</v>
      </c>
      <c r="Y743" s="11">
        <v>1.34</v>
      </c>
      <c r="Z743" s="11">
        <v>3.42</v>
      </c>
      <c r="AA743" s="11">
        <v>27805.200000000001</v>
      </c>
      <c r="AB743" s="13">
        <v>27805200000</v>
      </c>
      <c r="AC743" s="5">
        <v>3.4173881375721789</v>
      </c>
      <c r="AD743">
        <v>9.1999999999999993</v>
      </c>
      <c r="AE743">
        <v>1.59</v>
      </c>
      <c r="AF743">
        <v>4.41</v>
      </c>
      <c r="AG743" s="5">
        <v>-0.61028829694381503</v>
      </c>
      <c r="AH743" s="7">
        <v>0.84174625758184296</v>
      </c>
      <c r="AI743" s="8">
        <v>1.1668039510677548</v>
      </c>
      <c r="AJ743">
        <v>14232.39</v>
      </c>
      <c r="AK743">
        <v>14232390000</v>
      </c>
      <c r="AL743">
        <f t="shared" si="117"/>
        <v>1</v>
      </c>
      <c r="AM743">
        <f t="shared" si="118"/>
        <v>0</v>
      </c>
      <c r="AN743">
        <f t="shared" si="119"/>
        <v>0</v>
      </c>
      <c r="AO743" s="9">
        <v>65</v>
      </c>
      <c r="AP743" s="5">
        <v>1.8129133566428552</v>
      </c>
      <c r="AQ743">
        <v>79556000</v>
      </c>
      <c r="AT743">
        <v>25748000</v>
      </c>
      <c r="AU743">
        <v>105304000</v>
      </c>
      <c r="AV743">
        <v>0.6</v>
      </c>
      <c r="AW743">
        <v>31810</v>
      </c>
      <c r="AX743">
        <v>31810000000</v>
      </c>
      <c r="CG743" s="13"/>
    </row>
    <row r="744" spans="1:85" x14ac:dyDescent="0.3">
      <c r="A744">
        <v>2014</v>
      </c>
      <c r="B744" t="s">
        <v>47</v>
      </c>
      <c r="C744">
        <v>0</v>
      </c>
      <c r="D744">
        <v>5</v>
      </c>
      <c r="E744">
        <v>7</v>
      </c>
      <c r="L744">
        <v>1</v>
      </c>
      <c r="M744">
        <v>0</v>
      </c>
      <c r="N744">
        <v>0</v>
      </c>
      <c r="O744" s="11">
        <v>14</v>
      </c>
      <c r="P744" s="11">
        <v>8</v>
      </c>
      <c r="Q744" s="12">
        <v>57.14</v>
      </c>
      <c r="R744" s="11">
        <v>2</v>
      </c>
      <c r="S744" s="12">
        <v>14.29</v>
      </c>
      <c r="T744" s="14">
        <v>4</v>
      </c>
      <c r="U744" s="12">
        <v>28.57</v>
      </c>
      <c r="V744" s="12">
        <v>52.35</v>
      </c>
      <c r="W744" s="13">
        <v>5</v>
      </c>
      <c r="X744" s="11">
        <v>5.41</v>
      </c>
      <c r="Y744" s="11">
        <v>-7.22</v>
      </c>
      <c r="Z744" s="11">
        <v>2.4300000000000002</v>
      </c>
      <c r="AA744" s="11"/>
      <c r="AB744" s="13"/>
      <c r="AC744" s="5">
        <v>2.4308307380457705</v>
      </c>
      <c r="AD744">
        <v>-44.31</v>
      </c>
      <c r="AE744">
        <v>-7.27</v>
      </c>
      <c r="AF744">
        <v>-11.29</v>
      </c>
      <c r="AG744" s="5">
        <v>13.378221688805708</v>
      </c>
      <c r="AH744" s="7"/>
      <c r="AI744" s="8"/>
      <c r="AJ744">
        <v>8079.59</v>
      </c>
      <c r="AK744">
        <v>8079590000</v>
      </c>
      <c r="AL744">
        <f t="shared" si="117"/>
        <v>1</v>
      </c>
      <c r="AM744">
        <f t="shared" si="118"/>
        <v>0</v>
      </c>
      <c r="AN744">
        <f t="shared" si="119"/>
        <v>0</v>
      </c>
      <c r="AO744" s="9">
        <v>1</v>
      </c>
      <c r="AP744" s="5">
        <v>0</v>
      </c>
      <c r="AQ744">
        <v>74349483</v>
      </c>
      <c r="AT744">
        <v>1920000</v>
      </c>
      <c r="AU744">
        <v>76269483</v>
      </c>
      <c r="AV744">
        <v>7.63</v>
      </c>
      <c r="AW744">
        <v>83710.7</v>
      </c>
      <c r="AX744">
        <v>83710700000</v>
      </c>
      <c r="CG744" s="13"/>
    </row>
    <row r="745" spans="1:85" x14ac:dyDescent="0.3">
      <c r="A745">
        <v>2014</v>
      </c>
      <c r="B745" t="s">
        <v>48</v>
      </c>
      <c r="C745">
        <v>0</v>
      </c>
      <c r="E745">
        <v>4</v>
      </c>
      <c r="M745">
        <v>0</v>
      </c>
      <c r="N745">
        <v>0</v>
      </c>
      <c r="O745" s="11">
        <v>12</v>
      </c>
      <c r="P745" s="11">
        <v>5</v>
      </c>
      <c r="Q745" s="12">
        <v>41.67</v>
      </c>
      <c r="R745" s="11">
        <v>2</v>
      </c>
      <c r="S745" s="12">
        <v>16.670000000000002</v>
      </c>
      <c r="T745" s="14">
        <v>5</v>
      </c>
      <c r="U745" s="12">
        <v>41.67</v>
      </c>
      <c r="V745" s="12">
        <v>71.180000000000007</v>
      </c>
      <c r="W745" s="13">
        <v>6</v>
      </c>
      <c r="X745" s="11"/>
      <c r="Y745" s="11">
        <v>8.82</v>
      </c>
      <c r="Z745" s="11">
        <v>5.17</v>
      </c>
      <c r="AA745" s="11"/>
      <c r="AB745" s="13"/>
      <c r="AC745" s="5">
        <v>5.1658256663281108</v>
      </c>
      <c r="AD745">
        <v>14.55</v>
      </c>
      <c r="AE745">
        <v>9.2200000000000006</v>
      </c>
      <c r="AF745">
        <v>14.06</v>
      </c>
      <c r="AG745" s="5">
        <v>1.2993422817351745</v>
      </c>
      <c r="AH745" s="7"/>
      <c r="AI745" s="8"/>
      <c r="AO745" s="9">
        <v>63</v>
      </c>
      <c r="AP745" s="5">
        <v>1.7993405494535815</v>
      </c>
      <c r="AV745">
        <v>71.180000000000007</v>
      </c>
      <c r="CG745" s="13"/>
    </row>
    <row r="746" spans="1:85" x14ac:dyDescent="0.3">
      <c r="A746">
        <v>2014</v>
      </c>
      <c r="B746" t="s">
        <v>49</v>
      </c>
      <c r="C746">
        <v>0</v>
      </c>
      <c r="D746">
        <v>4</v>
      </c>
      <c r="E746">
        <v>4</v>
      </c>
      <c r="F746">
        <v>3.6</v>
      </c>
      <c r="G746">
        <v>3600000</v>
      </c>
      <c r="H746">
        <v>3.3</v>
      </c>
      <c r="I746">
        <v>3300000</v>
      </c>
      <c r="J746">
        <v>0.30000000000000027</v>
      </c>
      <c r="K746">
        <v>300000.00000000029</v>
      </c>
      <c r="L746">
        <v>1</v>
      </c>
      <c r="M746">
        <v>0</v>
      </c>
      <c r="N746">
        <v>0</v>
      </c>
      <c r="O746" s="11">
        <v>9</v>
      </c>
      <c r="P746" s="11">
        <v>4</v>
      </c>
      <c r="Q746" s="12">
        <v>44.44</v>
      </c>
      <c r="R746" s="11">
        <v>4</v>
      </c>
      <c r="S746" s="12">
        <v>44.44</v>
      </c>
      <c r="T746" s="14">
        <v>1</v>
      </c>
      <c r="U746" s="12">
        <v>11.11</v>
      </c>
      <c r="V746" s="12">
        <v>57.67</v>
      </c>
      <c r="W746" s="13">
        <v>7</v>
      </c>
      <c r="X746" s="11"/>
      <c r="Y746" s="11">
        <v>8.14</v>
      </c>
      <c r="Z746" s="11">
        <v>0.54</v>
      </c>
      <c r="AA746" s="11">
        <v>33441.9</v>
      </c>
      <c r="AB746" s="13">
        <v>33441900000</v>
      </c>
      <c r="AC746" s="5">
        <v>0.5397178682004441</v>
      </c>
      <c r="AD746">
        <v>6.26</v>
      </c>
      <c r="AE746">
        <v>2.48</v>
      </c>
      <c r="AF746">
        <v>3.41</v>
      </c>
      <c r="AG746" s="5">
        <v>11.829709152653772</v>
      </c>
      <c r="AH746" s="7"/>
      <c r="AI746" s="8">
        <v>4.7020216244015334</v>
      </c>
      <c r="AJ746">
        <v>6780.02</v>
      </c>
      <c r="AK746">
        <v>6780020000</v>
      </c>
      <c r="AL746">
        <f>IF(AJ746&lt;29957,1,0)</f>
        <v>1</v>
      </c>
      <c r="AM746">
        <f>IF(AND(AJ746&gt;29957,AJ746&lt;96525),1,0)</f>
        <v>0</v>
      </c>
      <c r="AN746">
        <f>IF(AJ746&gt;96525,1,0)</f>
        <v>0</v>
      </c>
      <c r="AO746" s="9">
        <v>19</v>
      </c>
      <c r="AP746" s="5">
        <v>1.2787536009528289</v>
      </c>
      <c r="AQ746">
        <v>84286014</v>
      </c>
      <c r="AT746">
        <v>4650000</v>
      </c>
      <c r="AU746">
        <v>88936014</v>
      </c>
      <c r="AW746">
        <v>11573.8</v>
      </c>
      <c r="AX746">
        <v>11573800000</v>
      </c>
      <c r="CG746" s="13"/>
    </row>
    <row r="747" spans="1:85" x14ac:dyDescent="0.3">
      <c r="A747">
        <v>2014</v>
      </c>
      <c r="B747" t="s">
        <v>50</v>
      </c>
      <c r="C747">
        <v>0</v>
      </c>
      <c r="D747">
        <v>6</v>
      </c>
      <c r="E747">
        <v>4</v>
      </c>
      <c r="F747">
        <v>8.6</v>
      </c>
      <c r="G747">
        <v>8600000</v>
      </c>
      <c r="H747">
        <v>6.6</v>
      </c>
      <c r="I747">
        <v>6600000</v>
      </c>
      <c r="J747">
        <v>2</v>
      </c>
      <c r="K747">
        <v>2000000</v>
      </c>
      <c r="L747">
        <v>1</v>
      </c>
      <c r="M747">
        <v>0</v>
      </c>
      <c r="N747">
        <v>0</v>
      </c>
      <c r="O747" s="11">
        <v>13</v>
      </c>
      <c r="P747" s="11">
        <v>6</v>
      </c>
      <c r="Q747" s="12">
        <v>46.15</v>
      </c>
      <c r="R747" s="11">
        <v>2</v>
      </c>
      <c r="S747" s="12">
        <v>15.38</v>
      </c>
      <c r="T747" s="14">
        <v>5</v>
      </c>
      <c r="U747" s="12">
        <v>38.46</v>
      </c>
      <c r="V747" s="12">
        <v>50.75</v>
      </c>
      <c r="W747" s="13">
        <v>6</v>
      </c>
      <c r="X747" s="11"/>
      <c r="Y747" s="11">
        <v>5.2</v>
      </c>
      <c r="Z747" s="11">
        <v>11.79</v>
      </c>
      <c r="AA747" s="11">
        <v>21471.9</v>
      </c>
      <c r="AB747" s="13">
        <v>21471900000</v>
      </c>
      <c r="AC747" s="5">
        <v>11.792505316407219</v>
      </c>
      <c r="AD747">
        <v>53.81</v>
      </c>
      <c r="AE747">
        <v>17.989999999999998</v>
      </c>
      <c r="AF747">
        <v>37.42</v>
      </c>
      <c r="AG747" s="5">
        <v>11.769770957310419</v>
      </c>
      <c r="AH747" s="7">
        <v>0.14138076650916478</v>
      </c>
      <c r="AI747" s="8">
        <v>7.1747529046542953</v>
      </c>
      <c r="AJ747">
        <v>110403.71</v>
      </c>
      <c r="AK747">
        <v>110403710000</v>
      </c>
      <c r="AL747">
        <f>IF(AJ747&lt;29957,1,0)</f>
        <v>0</v>
      </c>
      <c r="AM747">
        <f>IF(AND(AJ747&gt;29957,AJ747&lt;96525),1,0)</f>
        <v>0</v>
      </c>
      <c r="AN747">
        <f>IF(AJ747&gt;96525,1,0)</f>
        <v>1</v>
      </c>
      <c r="AO747" s="9">
        <v>96</v>
      </c>
      <c r="AP747" s="5">
        <v>1.9822712330395682</v>
      </c>
      <c r="AQ747">
        <v>54940238</v>
      </c>
      <c r="AT747">
        <v>47460000</v>
      </c>
      <c r="AU747">
        <v>102400238</v>
      </c>
      <c r="AV747">
        <v>50.75</v>
      </c>
      <c r="AW747">
        <v>80108</v>
      </c>
      <c r="AX747">
        <v>80108000000</v>
      </c>
      <c r="CG747" s="13"/>
    </row>
    <row r="748" spans="1:85" x14ac:dyDescent="0.3">
      <c r="A748">
        <v>2014</v>
      </c>
      <c r="B748" t="s">
        <v>51</v>
      </c>
      <c r="C748">
        <v>0</v>
      </c>
      <c r="D748">
        <v>7</v>
      </c>
      <c r="E748">
        <v>4</v>
      </c>
      <c r="F748">
        <v>2.4</v>
      </c>
      <c r="G748">
        <v>2400000</v>
      </c>
      <c r="H748">
        <v>2.4</v>
      </c>
      <c r="I748">
        <v>2400000</v>
      </c>
      <c r="J748">
        <v>0</v>
      </c>
      <c r="L748">
        <v>1</v>
      </c>
      <c r="M748">
        <v>0</v>
      </c>
      <c r="N748">
        <v>0</v>
      </c>
      <c r="O748" s="11">
        <v>9</v>
      </c>
      <c r="P748" s="11">
        <v>5</v>
      </c>
      <c r="Q748" s="12">
        <v>62.5</v>
      </c>
      <c r="R748" s="11">
        <v>1</v>
      </c>
      <c r="S748" s="12">
        <v>11.11</v>
      </c>
      <c r="T748" s="14">
        <v>3</v>
      </c>
      <c r="U748" s="12">
        <v>33.33</v>
      </c>
      <c r="V748" s="12">
        <v>44.52</v>
      </c>
      <c r="W748" s="13">
        <v>4</v>
      </c>
      <c r="X748" s="11"/>
      <c r="Y748" s="11">
        <v>8.9</v>
      </c>
      <c r="Z748" s="11">
        <v>1.91</v>
      </c>
      <c r="AA748" s="11">
        <v>7250.9</v>
      </c>
      <c r="AB748" s="13">
        <v>7250900000</v>
      </c>
      <c r="AC748" s="5">
        <v>1.9080676178091813</v>
      </c>
      <c r="AD748">
        <v>20.41</v>
      </c>
      <c r="AE748">
        <v>9.26</v>
      </c>
      <c r="AF748">
        <v>10.51</v>
      </c>
      <c r="AG748" s="5">
        <v>10.100254833442687</v>
      </c>
      <c r="AH748" s="7"/>
      <c r="AI748" s="8"/>
      <c r="AJ748">
        <v>5567.22</v>
      </c>
      <c r="AK748">
        <v>5567220000</v>
      </c>
      <c r="AL748">
        <f>IF(AJ748&lt;29957,1,0)</f>
        <v>1</v>
      </c>
      <c r="AM748">
        <f>IF(AND(AJ748&gt;29957,AJ748&lt;96525),1,0)</f>
        <v>0</v>
      </c>
      <c r="AN748">
        <f>IF(AJ748&gt;96525,1,0)</f>
        <v>0</v>
      </c>
      <c r="AO748" s="9">
        <v>53</v>
      </c>
      <c r="AP748" s="5">
        <v>1.7242758696007889</v>
      </c>
      <c r="AQ748">
        <v>86800000</v>
      </c>
      <c r="AT748">
        <v>3510000</v>
      </c>
      <c r="AU748">
        <v>90310000</v>
      </c>
      <c r="AV748">
        <v>8.2799999999999994</v>
      </c>
      <c r="AW748">
        <v>8853.7000000000007</v>
      </c>
      <c r="AX748">
        <v>8853700000</v>
      </c>
      <c r="CG748" s="13"/>
    </row>
    <row r="749" spans="1:85" x14ac:dyDescent="0.3">
      <c r="A749">
        <v>2014</v>
      </c>
      <c r="B749" t="s">
        <v>52</v>
      </c>
      <c r="C749">
        <v>0</v>
      </c>
      <c r="D749">
        <v>5</v>
      </c>
      <c r="E749">
        <v>4</v>
      </c>
      <c r="L749">
        <v>1</v>
      </c>
      <c r="M749">
        <v>0</v>
      </c>
      <c r="N749">
        <v>1</v>
      </c>
      <c r="O749" s="11">
        <v>14</v>
      </c>
      <c r="P749" s="11">
        <v>8</v>
      </c>
      <c r="Q749" s="12">
        <v>63.64</v>
      </c>
      <c r="R749" s="11">
        <v>2</v>
      </c>
      <c r="S749" s="12">
        <v>14.29</v>
      </c>
      <c r="T749" s="14">
        <v>4</v>
      </c>
      <c r="U749" s="12">
        <v>28.57</v>
      </c>
      <c r="V749" s="12">
        <v>42.51</v>
      </c>
      <c r="W749" s="13">
        <v>6</v>
      </c>
      <c r="X749" s="11">
        <v>54.29</v>
      </c>
      <c r="Y749" s="11">
        <v>1.79</v>
      </c>
      <c r="Z749" s="11">
        <v>3.01</v>
      </c>
      <c r="AA749" s="11">
        <v>111359.6</v>
      </c>
      <c r="AB749" s="13">
        <v>111359600000</v>
      </c>
      <c r="AC749" s="5">
        <v>3.0076879452909391</v>
      </c>
      <c r="AD749">
        <v>7.22</v>
      </c>
      <c r="AE749">
        <v>2.42</v>
      </c>
      <c r="AF749">
        <v>4.46</v>
      </c>
      <c r="AG749" s="5">
        <v>11.966054127771336</v>
      </c>
      <c r="AH749" s="7">
        <v>0.36836670320259113</v>
      </c>
      <c r="AI749" s="8"/>
      <c r="AJ749">
        <v>80900.28</v>
      </c>
      <c r="AK749">
        <v>80900280000</v>
      </c>
      <c r="AL749">
        <f>IF(AJ749&lt;29957,1,0)</f>
        <v>0</v>
      </c>
      <c r="AM749">
        <f>IF(AND(AJ749&gt;29957,AJ749&lt;96525),1,0)</f>
        <v>1</v>
      </c>
      <c r="AN749">
        <f>IF(AJ749&gt;96525,1,0)</f>
        <v>0</v>
      </c>
      <c r="AO749" s="9">
        <v>77</v>
      </c>
      <c r="AP749" s="5">
        <v>1.8864907251724818</v>
      </c>
      <c r="AQ749">
        <v>87874747</v>
      </c>
      <c r="AS749">
        <v>87874747</v>
      </c>
      <c r="AT749">
        <v>75544000</v>
      </c>
      <c r="AU749">
        <v>163418747</v>
      </c>
      <c r="AV749">
        <v>1.84</v>
      </c>
      <c r="AW749">
        <v>58845.1</v>
      </c>
      <c r="AX749">
        <v>58845100000</v>
      </c>
      <c r="CG749" s="13"/>
    </row>
    <row r="750" spans="1:85" x14ac:dyDescent="0.3">
      <c r="A750">
        <v>2014</v>
      </c>
      <c r="B750" t="s">
        <v>53</v>
      </c>
      <c r="C750">
        <v>0</v>
      </c>
      <c r="D750">
        <v>3</v>
      </c>
      <c r="E750">
        <v>6</v>
      </c>
      <c r="L750">
        <v>0</v>
      </c>
      <c r="M750">
        <v>0</v>
      </c>
      <c r="N750">
        <v>0</v>
      </c>
      <c r="O750" s="11">
        <v>7</v>
      </c>
      <c r="P750" s="11">
        <v>4</v>
      </c>
      <c r="Q750" s="12">
        <v>57.14</v>
      </c>
      <c r="R750" s="11">
        <v>2</v>
      </c>
      <c r="S750" s="12">
        <v>28.57</v>
      </c>
      <c r="T750" s="14">
        <v>1</v>
      </c>
      <c r="U750" s="12">
        <v>14.29</v>
      </c>
      <c r="V750" s="12">
        <v>74.790000000000006</v>
      </c>
      <c r="W750" s="13">
        <v>4</v>
      </c>
      <c r="X750" s="11"/>
      <c r="Y750" s="11">
        <v>11.03</v>
      </c>
      <c r="Z750" s="11">
        <v>5.78</v>
      </c>
      <c r="AA750" s="11">
        <v>81390</v>
      </c>
      <c r="AB750" s="13">
        <v>81390000000</v>
      </c>
      <c r="AC750" s="5">
        <v>5.7815321616468971</v>
      </c>
      <c r="AD750">
        <v>24.74</v>
      </c>
      <c r="AE750">
        <v>10.52</v>
      </c>
      <c r="AF750">
        <v>13.4</v>
      </c>
      <c r="AG750" s="5">
        <v>14.146197559233611</v>
      </c>
      <c r="AH750" s="7">
        <v>6.2679380279391159</v>
      </c>
      <c r="AI750" s="8"/>
      <c r="AJ750">
        <v>165866.78</v>
      </c>
      <c r="AK750">
        <v>165866780000</v>
      </c>
      <c r="AL750">
        <f>IF(AJ750&lt;29957,1,0)</f>
        <v>0</v>
      </c>
      <c r="AM750">
        <f>IF(AND(AJ750&gt;29957,AJ750&lt;96525),1,0)</f>
        <v>0</v>
      </c>
      <c r="AN750">
        <f>IF(AJ750&gt;96525,1,0)</f>
        <v>1</v>
      </c>
      <c r="AO750" s="9">
        <v>19</v>
      </c>
      <c r="AP750" s="5">
        <v>1.2787536009528289</v>
      </c>
      <c r="AQ750">
        <v>200000000</v>
      </c>
      <c r="AT750">
        <v>6380000</v>
      </c>
      <c r="AU750">
        <v>206380000</v>
      </c>
      <c r="AW750">
        <v>88119</v>
      </c>
      <c r="AX750">
        <v>88119000000</v>
      </c>
      <c r="CG750" s="13"/>
    </row>
    <row r="751" spans="1:85" x14ac:dyDescent="0.3">
      <c r="A751">
        <v>2014</v>
      </c>
      <c r="B751" t="s">
        <v>54</v>
      </c>
      <c r="C751">
        <v>1</v>
      </c>
      <c r="D751">
        <v>5</v>
      </c>
      <c r="E751">
        <v>4</v>
      </c>
      <c r="F751">
        <v>0.5</v>
      </c>
      <c r="G751">
        <v>500000</v>
      </c>
      <c r="H751">
        <v>0.5</v>
      </c>
      <c r="I751">
        <v>500000</v>
      </c>
      <c r="J751">
        <v>0</v>
      </c>
      <c r="L751">
        <v>0</v>
      </c>
      <c r="M751">
        <v>0</v>
      </c>
      <c r="N751">
        <v>0</v>
      </c>
      <c r="O751" s="11">
        <v>9</v>
      </c>
      <c r="P751" s="11">
        <v>5</v>
      </c>
      <c r="Q751" s="12">
        <v>50</v>
      </c>
      <c r="R751" s="11">
        <v>2</v>
      </c>
      <c r="S751" s="12">
        <v>22.22</v>
      </c>
      <c r="T751" s="14">
        <v>2</v>
      </c>
      <c r="U751" s="12">
        <v>22.22</v>
      </c>
      <c r="V751" s="12">
        <v>57.18</v>
      </c>
      <c r="W751" s="13">
        <v>4</v>
      </c>
      <c r="X751" s="11"/>
      <c r="Y751" s="11">
        <v>14.66</v>
      </c>
      <c r="Z751" s="11"/>
      <c r="AA751" s="11">
        <v>1799.3</v>
      </c>
      <c r="AB751" s="13">
        <v>1799300000</v>
      </c>
      <c r="AD751">
        <v>53.1</v>
      </c>
      <c r="AE751">
        <v>16.87</v>
      </c>
      <c r="AF751">
        <v>49.06</v>
      </c>
      <c r="AG751" s="5">
        <v>35.841506473126714</v>
      </c>
      <c r="AH751" s="7"/>
      <c r="AI751" s="8"/>
      <c r="AO751" s="9">
        <v>24</v>
      </c>
      <c r="AP751" s="5">
        <v>1.3802112417116059</v>
      </c>
      <c r="AQ751">
        <v>1221780</v>
      </c>
      <c r="AT751">
        <v>240000</v>
      </c>
      <c r="AU751">
        <v>1461780</v>
      </c>
      <c r="CG751" s="13"/>
    </row>
    <row r="752" spans="1:85" x14ac:dyDescent="0.3">
      <c r="A752">
        <v>2014</v>
      </c>
      <c r="B752" t="s">
        <v>55</v>
      </c>
      <c r="C752">
        <v>0</v>
      </c>
      <c r="D752">
        <v>4</v>
      </c>
      <c r="E752">
        <v>5</v>
      </c>
      <c r="F752">
        <v>19</v>
      </c>
      <c r="G752">
        <v>19000000</v>
      </c>
      <c r="H752">
        <v>19</v>
      </c>
      <c r="I752">
        <v>19000000</v>
      </c>
      <c r="J752">
        <v>0</v>
      </c>
      <c r="L752">
        <v>1</v>
      </c>
      <c r="M752">
        <v>1</v>
      </c>
      <c r="N752">
        <v>0</v>
      </c>
      <c r="O752" s="11">
        <v>9</v>
      </c>
      <c r="P752" s="11">
        <v>5</v>
      </c>
      <c r="Q752" s="12">
        <v>55.56</v>
      </c>
      <c r="R752" s="11">
        <v>1</v>
      </c>
      <c r="S752" s="12">
        <v>11.11</v>
      </c>
      <c r="T752" s="14">
        <v>3</v>
      </c>
      <c r="U752" s="12">
        <v>33.33</v>
      </c>
      <c r="V752" s="12">
        <v>42.21</v>
      </c>
      <c r="W752" s="13">
        <v>5</v>
      </c>
      <c r="X752" s="11">
        <v>1.78</v>
      </c>
      <c r="Y752" s="11">
        <v>4.03</v>
      </c>
      <c r="Z752" s="11">
        <v>3.76</v>
      </c>
      <c r="AA752" s="11">
        <v>20124</v>
      </c>
      <c r="AB752" s="13">
        <v>20124000000</v>
      </c>
      <c r="AC752" s="5">
        <v>3.7647660939328458</v>
      </c>
      <c r="AD752">
        <v>7.88</v>
      </c>
      <c r="AE752">
        <v>4.62</v>
      </c>
      <c r="AF752">
        <v>5.68</v>
      </c>
      <c r="AG752" s="5">
        <v>7.9935321942272344</v>
      </c>
      <c r="AH752" s="7">
        <v>0.31956592667414557</v>
      </c>
      <c r="AI752" s="8">
        <v>0.23688103655566034</v>
      </c>
      <c r="AJ752">
        <v>27650.6</v>
      </c>
      <c r="AK752">
        <v>27650600000</v>
      </c>
      <c r="AL752">
        <f>IF(AJ752&lt;29957,1,0)</f>
        <v>1</v>
      </c>
      <c r="AM752">
        <f>IF(AND(AJ752&gt;29957,AJ752&lt;96525),1,0)</f>
        <v>0</v>
      </c>
      <c r="AN752">
        <f>IF(AJ752&gt;96525,1,0)</f>
        <v>0</v>
      </c>
      <c r="AO752" s="9">
        <v>60</v>
      </c>
      <c r="AP752" s="5">
        <v>1.7781512503836434</v>
      </c>
      <c r="AQ752">
        <v>16412000</v>
      </c>
      <c r="AR752" s="5">
        <v>0.2</v>
      </c>
      <c r="AT752">
        <v>11115000</v>
      </c>
      <c r="AU752">
        <v>27527000</v>
      </c>
      <c r="AW752">
        <v>21628.3</v>
      </c>
      <c r="AX752">
        <v>21628300000</v>
      </c>
      <c r="CG752" s="13"/>
    </row>
    <row r="753" spans="1:85" x14ac:dyDescent="0.3">
      <c r="A753">
        <v>2014</v>
      </c>
      <c r="B753" t="s">
        <v>56</v>
      </c>
      <c r="C753">
        <v>0</v>
      </c>
      <c r="D753">
        <v>4</v>
      </c>
      <c r="E753">
        <v>4</v>
      </c>
      <c r="L753">
        <v>1</v>
      </c>
      <c r="M753">
        <v>0</v>
      </c>
      <c r="N753">
        <v>0</v>
      </c>
      <c r="O753" s="11">
        <v>11</v>
      </c>
      <c r="P753" s="11">
        <v>3</v>
      </c>
      <c r="Q753" s="12">
        <v>25</v>
      </c>
      <c r="R753" s="11">
        <v>3</v>
      </c>
      <c r="S753" s="12">
        <v>27.27</v>
      </c>
      <c r="T753" s="14">
        <v>5</v>
      </c>
      <c r="U753" s="12">
        <v>45.45</v>
      </c>
      <c r="V753" s="12">
        <v>71.03</v>
      </c>
      <c r="W753" s="13">
        <v>4</v>
      </c>
      <c r="X753" s="11"/>
      <c r="Y753" s="11">
        <v>11.84</v>
      </c>
      <c r="Z753" s="11">
        <v>25.45</v>
      </c>
      <c r="AA753" s="11"/>
      <c r="AB753" s="13"/>
      <c r="AC753" s="5">
        <v>25.445989741150719</v>
      </c>
      <c r="AD753">
        <v>65.81</v>
      </c>
      <c r="AE753">
        <v>29.61</v>
      </c>
      <c r="AF753">
        <v>65.790000000000006</v>
      </c>
      <c r="AG753" s="5">
        <v>2.5808436087410103</v>
      </c>
      <c r="AH753" s="7"/>
      <c r="AI753" s="8"/>
      <c r="AJ753">
        <v>20973.61</v>
      </c>
      <c r="AK753">
        <v>20973610000</v>
      </c>
      <c r="AL753">
        <f>IF(AJ753&lt;29957,1,0)</f>
        <v>1</v>
      </c>
      <c r="AM753">
        <f>IF(AND(AJ753&gt;29957,AJ753&lt;96525),1,0)</f>
        <v>0</v>
      </c>
      <c r="AN753">
        <f>IF(AJ753&gt;96525,1,0)</f>
        <v>0</v>
      </c>
      <c r="AO753" s="9">
        <v>35</v>
      </c>
      <c r="AP753" s="5">
        <v>1.5440680443502754</v>
      </c>
      <c r="AQ753">
        <v>41481903</v>
      </c>
      <c r="AR753" s="5">
        <v>14.3</v>
      </c>
      <c r="AT753">
        <v>3260000</v>
      </c>
      <c r="AU753">
        <v>44741903</v>
      </c>
      <c r="AV753">
        <v>71.03</v>
      </c>
      <c r="CG753" s="13"/>
    </row>
    <row r="754" spans="1:85" x14ac:dyDescent="0.3">
      <c r="A754">
        <v>2014</v>
      </c>
      <c r="B754" t="s">
        <v>57</v>
      </c>
      <c r="C754">
        <v>0</v>
      </c>
      <c r="D754">
        <v>3</v>
      </c>
      <c r="E754">
        <v>4</v>
      </c>
      <c r="F754">
        <v>6.4</v>
      </c>
      <c r="G754">
        <v>6400000</v>
      </c>
      <c r="H754">
        <v>5.0999999999999996</v>
      </c>
      <c r="I754">
        <v>5100000</v>
      </c>
      <c r="J754">
        <v>1.3000000000000007</v>
      </c>
      <c r="K754">
        <v>1300000.0000000007</v>
      </c>
      <c r="L754">
        <v>1</v>
      </c>
      <c r="M754">
        <v>0</v>
      </c>
      <c r="N754">
        <v>0</v>
      </c>
      <c r="O754" s="11">
        <v>13</v>
      </c>
      <c r="P754" s="11">
        <v>8</v>
      </c>
      <c r="Q754" s="12">
        <v>61.54</v>
      </c>
      <c r="R754" s="11">
        <v>2</v>
      </c>
      <c r="S754" s="12">
        <v>15.38</v>
      </c>
      <c r="T754" s="14">
        <v>3</v>
      </c>
      <c r="U754" s="12">
        <v>23.08</v>
      </c>
      <c r="V754" s="12">
        <v>57.11</v>
      </c>
      <c r="W754" s="13">
        <v>5</v>
      </c>
      <c r="X754" s="11"/>
      <c r="Y754" s="11">
        <v>4.49</v>
      </c>
      <c r="Z754" s="11">
        <v>1.64</v>
      </c>
      <c r="AA754" s="11">
        <v>35835.9</v>
      </c>
      <c r="AB754" s="13">
        <v>35835900000</v>
      </c>
      <c r="AC754" s="5">
        <v>1.642375967319099</v>
      </c>
      <c r="AD754">
        <v>30.07</v>
      </c>
      <c r="AE754">
        <v>8.1</v>
      </c>
      <c r="AF754">
        <v>13.59</v>
      </c>
      <c r="AG754" s="5">
        <v>10.423055673800615</v>
      </c>
      <c r="AH754" s="7">
        <v>0.30069094941567859</v>
      </c>
      <c r="AI754" s="8">
        <v>1.1724158295001936</v>
      </c>
      <c r="AJ754">
        <v>11548.97</v>
      </c>
      <c r="AK754">
        <v>11548970000</v>
      </c>
      <c r="AL754">
        <f>IF(AJ754&lt;29957,1,0)</f>
        <v>1</v>
      </c>
      <c r="AM754">
        <f>IF(AND(AJ754&gt;29957,AJ754&lt;96525),1,0)</f>
        <v>0</v>
      </c>
      <c r="AN754">
        <f>IF(AJ754&gt;96525,1,0)</f>
        <v>0</v>
      </c>
      <c r="AO754" s="9">
        <v>56</v>
      </c>
      <c r="AP754" s="5">
        <v>1.7481880270062005</v>
      </c>
      <c r="AQ754">
        <v>41366251</v>
      </c>
      <c r="AR754" s="5">
        <v>64.400000000000006</v>
      </c>
      <c r="AT754">
        <v>38735000</v>
      </c>
      <c r="AU754">
        <v>80101251</v>
      </c>
      <c r="AV754">
        <v>4.96</v>
      </c>
      <c r="AW754">
        <v>63436.4</v>
      </c>
      <c r="AX754">
        <v>63436400000</v>
      </c>
      <c r="CG754" s="13"/>
    </row>
    <row r="755" spans="1:85" x14ac:dyDescent="0.3">
      <c r="A755">
        <v>2014</v>
      </c>
      <c r="B755" t="s">
        <v>58</v>
      </c>
      <c r="C755">
        <v>0</v>
      </c>
      <c r="D755">
        <v>4</v>
      </c>
      <c r="E755">
        <v>5</v>
      </c>
      <c r="F755">
        <v>4.0999999999999996</v>
      </c>
      <c r="G755">
        <v>4099999.9999999995</v>
      </c>
      <c r="H755">
        <v>2.6</v>
      </c>
      <c r="I755">
        <v>2600000</v>
      </c>
      <c r="J755">
        <v>1.4999999999999996</v>
      </c>
      <c r="K755">
        <v>1499999.9999999995</v>
      </c>
      <c r="L755">
        <v>1</v>
      </c>
      <c r="M755">
        <v>0</v>
      </c>
      <c r="N755">
        <v>0</v>
      </c>
      <c r="O755" s="11">
        <v>13</v>
      </c>
      <c r="P755" s="11">
        <v>5</v>
      </c>
      <c r="Q755" s="12">
        <v>40</v>
      </c>
      <c r="R755" s="11">
        <v>6</v>
      </c>
      <c r="S755" s="12">
        <v>46.15</v>
      </c>
      <c r="T755" s="14">
        <v>2</v>
      </c>
      <c r="U755" s="12">
        <v>15.38</v>
      </c>
      <c r="V755" s="12">
        <v>72.88</v>
      </c>
      <c r="W755" s="13">
        <v>4</v>
      </c>
      <c r="X755" s="11">
        <v>8.65</v>
      </c>
      <c r="Y755" s="11">
        <v>4.26</v>
      </c>
      <c r="Z755" s="11">
        <v>2.09</v>
      </c>
      <c r="AA755" s="11">
        <v>10327.4</v>
      </c>
      <c r="AB755" s="13">
        <v>10327400000</v>
      </c>
      <c r="AC755" s="5">
        <v>2.0935573754509531</v>
      </c>
      <c r="AD755">
        <v>22.19</v>
      </c>
      <c r="AE755">
        <v>6.3</v>
      </c>
      <c r="AF755">
        <v>7.43</v>
      </c>
      <c r="AG755" s="5">
        <v>14.023533066677023</v>
      </c>
      <c r="AH755" s="7"/>
      <c r="AI755" s="8">
        <v>2.3124970199780668</v>
      </c>
      <c r="AJ755">
        <v>5643.19</v>
      </c>
      <c r="AK755">
        <v>5643190000</v>
      </c>
      <c r="AL755">
        <f>IF(AJ755&lt;29957,1,0)</f>
        <v>1</v>
      </c>
      <c r="AM755">
        <f>IF(AND(AJ755&gt;29957,AJ755&lt;96525),1,0)</f>
        <v>0</v>
      </c>
      <c r="AN755">
        <f>IF(AJ755&gt;96525,1,0)</f>
        <v>0</v>
      </c>
      <c r="AO755" s="9">
        <v>32</v>
      </c>
      <c r="AP755" s="5">
        <v>1.5051499783199058</v>
      </c>
      <c r="AQ755">
        <v>28296000</v>
      </c>
      <c r="AT755">
        <v>500000</v>
      </c>
      <c r="AU755">
        <v>28796000</v>
      </c>
      <c r="AW755">
        <v>17285.5</v>
      </c>
      <c r="AX755">
        <v>17285500000</v>
      </c>
      <c r="CG755" s="13"/>
    </row>
    <row r="756" spans="1:85" x14ac:dyDescent="0.3">
      <c r="A756">
        <v>2014</v>
      </c>
      <c r="B756" t="s">
        <v>59</v>
      </c>
      <c r="C756">
        <v>0</v>
      </c>
      <c r="D756">
        <v>3</v>
      </c>
      <c r="E756">
        <v>6</v>
      </c>
      <c r="L756">
        <v>1</v>
      </c>
      <c r="M756">
        <v>0</v>
      </c>
      <c r="N756">
        <v>0</v>
      </c>
      <c r="O756" s="11">
        <v>7</v>
      </c>
      <c r="P756" s="11">
        <v>3</v>
      </c>
      <c r="Q756" s="12">
        <v>33.33</v>
      </c>
      <c r="R756" s="11">
        <v>1</v>
      </c>
      <c r="S756" s="12">
        <v>14.29</v>
      </c>
      <c r="T756" s="14">
        <v>3</v>
      </c>
      <c r="U756" s="12">
        <v>42.86</v>
      </c>
      <c r="V756" s="12">
        <v>40.380000000000003</v>
      </c>
      <c r="W756" s="13">
        <v>5</v>
      </c>
      <c r="X756" s="11">
        <v>6.19</v>
      </c>
      <c r="Y756" s="11"/>
      <c r="Z756" s="11"/>
      <c r="AA756" s="11"/>
      <c r="AB756" s="13"/>
      <c r="AG756" s="5"/>
      <c r="AH756" s="7"/>
      <c r="AI756" s="8"/>
      <c r="AO756" s="9">
        <v>1</v>
      </c>
      <c r="AP756" s="5">
        <v>0</v>
      </c>
      <c r="AQ756">
        <v>26581024</v>
      </c>
      <c r="AT756">
        <v>670000</v>
      </c>
      <c r="AU756">
        <v>27251024</v>
      </c>
      <c r="CG756" s="13"/>
    </row>
    <row r="757" spans="1:85" x14ac:dyDescent="0.3">
      <c r="A757">
        <v>2014</v>
      </c>
      <c r="B757" t="s">
        <v>60</v>
      </c>
      <c r="C757">
        <v>1</v>
      </c>
      <c r="D757">
        <v>6</v>
      </c>
      <c r="F757">
        <v>0.7</v>
      </c>
      <c r="G757">
        <v>700000</v>
      </c>
      <c r="H757">
        <v>0.3</v>
      </c>
      <c r="I757">
        <v>300000</v>
      </c>
      <c r="J757">
        <v>0.39999999999999997</v>
      </c>
      <c r="K757">
        <v>399999.99999999994</v>
      </c>
      <c r="L757">
        <v>1</v>
      </c>
      <c r="M757">
        <v>0</v>
      </c>
      <c r="N757">
        <v>0</v>
      </c>
      <c r="O757" s="11">
        <v>9</v>
      </c>
      <c r="P757" s="11">
        <v>5</v>
      </c>
      <c r="Q757" s="12">
        <v>0</v>
      </c>
      <c r="R757" s="11">
        <v>3</v>
      </c>
      <c r="S757" s="12">
        <v>33.33</v>
      </c>
      <c r="T757" s="14">
        <v>1</v>
      </c>
      <c r="U757" s="12">
        <v>11.11</v>
      </c>
      <c r="V757" s="12">
        <v>55.82</v>
      </c>
      <c r="W757" s="13">
        <v>6</v>
      </c>
      <c r="X757" s="11"/>
      <c r="Y757" s="11">
        <v>7.29</v>
      </c>
      <c r="Z757" s="11">
        <v>5</v>
      </c>
      <c r="AA757" s="11"/>
      <c r="AB757" s="13"/>
      <c r="AC757" s="5">
        <v>4.9957636407792512</v>
      </c>
      <c r="AD757">
        <v>25.33</v>
      </c>
      <c r="AE757">
        <v>12.22</v>
      </c>
      <c r="AF757">
        <v>19.93</v>
      </c>
      <c r="AG757" s="5">
        <v>36.127619643415706</v>
      </c>
      <c r="AH757" s="7"/>
      <c r="AI757" s="8"/>
      <c r="AO757" s="9">
        <v>16</v>
      </c>
      <c r="AP757" s="5">
        <v>1.2041199826559246</v>
      </c>
      <c r="AQ757">
        <v>41657253</v>
      </c>
      <c r="AT757">
        <v>1200000</v>
      </c>
      <c r="AU757">
        <v>42857253</v>
      </c>
      <c r="CG757" s="13"/>
    </row>
    <row r="758" spans="1:85" x14ac:dyDescent="0.3">
      <c r="A758">
        <v>2014</v>
      </c>
      <c r="B758" t="s">
        <v>61</v>
      </c>
      <c r="C758">
        <v>1</v>
      </c>
      <c r="D758">
        <v>4</v>
      </c>
      <c r="E758">
        <v>4</v>
      </c>
      <c r="L758">
        <v>1</v>
      </c>
      <c r="M758">
        <v>0</v>
      </c>
      <c r="N758">
        <v>0</v>
      </c>
      <c r="O758" s="11">
        <v>10</v>
      </c>
      <c r="P758" s="11">
        <v>5</v>
      </c>
      <c r="Q758" s="12">
        <v>45.45</v>
      </c>
      <c r="R758" s="11">
        <v>1</v>
      </c>
      <c r="S758" s="12">
        <v>10</v>
      </c>
      <c r="T758" s="14">
        <v>4</v>
      </c>
      <c r="U758" s="12">
        <v>40</v>
      </c>
      <c r="V758" s="12">
        <v>56.77</v>
      </c>
      <c r="W758" s="13">
        <v>5</v>
      </c>
      <c r="X758" s="11">
        <v>11.95</v>
      </c>
      <c r="Y758" s="11">
        <v>1.63</v>
      </c>
      <c r="Z758" s="11">
        <v>0.76</v>
      </c>
      <c r="AA758" s="11">
        <v>80893.8</v>
      </c>
      <c r="AB758" s="13">
        <v>80893800000</v>
      </c>
      <c r="AC758" s="5">
        <v>0.75979443021080817</v>
      </c>
      <c r="AD758">
        <v>7.47</v>
      </c>
      <c r="AE758">
        <v>1.76</v>
      </c>
      <c r="AF758">
        <v>2.12</v>
      </c>
      <c r="AG758" s="5">
        <v>8.6366990118963862</v>
      </c>
      <c r="AH758" s="7">
        <v>1.9021191845503167E-3</v>
      </c>
      <c r="AI758" s="8"/>
      <c r="AJ758">
        <v>16689.93</v>
      </c>
      <c r="AK758">
        <v>16689930000</v>
      </c>
      <c r="AL758">
        <f>IF(AJ758&lt;29957,1,0)</f>
        <v>1</v>
      </c>
      <c r="AM758">
        <f>IF(AND(AJ758&gt;29957,AJ758&lt;96525),1,0)</f>
        <v>0</v>
      </c>
      <c r="AN758">
        <f>IF(AJ758&gt;96525,1,0)</f>
        <v>0</v>
      </c>
      <c r="AO758" s="9">
        <v>29</v>
      </c>
      <c r="AP758" s="5">
        <v>1.4623979978989561</v>
      </c>
      <c r="AQ758">
        <v>30380882</v>
      </c>
      <c r="AT758">
        <v>4167500</v>
      </c>
      <c r="AU758">
        <v>34548382</v>
      </c>
      <c r="AW758">
        <v>97595.9</v>
      </c>
      <c r="AX758">
        <v>97595900000</v>
      </c>
      <c r="CG758" s="13"/>
    </row>
    <row r="759" spans="1:85" x14ac:dyDescent="0.3">
      <c r="A759">
        <v>2014</v>
      </c>
      <c r="B759" t="s">
        <v>62</v>
      </c>
      <c r="C759">
        <v>0</v>
      </c>
      <c r="D759">
        <v>5</v>
      </c>
      <c r="E759">
        <v>5</v>
      </c>
      <c r="L759">
        <v>1</v>
      </c>
      <c r="M759">
        <v>0</v>
      </c>
      <c r="N759">
        <v>1</v>
      </c>
      <c r="O759" s="11">
        <v>10</v>
      </c>
      <c r="P759" s="11">
        <v>6</v>
      </c>
      <c r="Q759" s="12">
        <v>60</v>
      </c>
      <c r="R759" s="11">
        <v>3</v>
      </c>
      <c r="S759" s="12">
        <v>30</v>
      </c>
      <c r="T759" s="14">
        <v>1</v>
      </c>
      <c r="U759" s="12">
        <v>10</v>
      </c>
      <c r="V759" s="12">
        <v>36.799999999999997</v>
      </c>
      <c r="W759" s="13">
        <v>7</v>
      </c>
      <c r="X759" s="11"/>
      <c r="Y759" s="11">
        <v>13.42</v>
      </c>
      <c r="Z759" s="11">
        <v>3.05</v>
      </c>
      <c r="AA759" s="11">
        <v>148522.9</v>
      </c>
      <c r="AB759" s="13">
        <v>148522900000</v>
      </c>
      <c r="AC759" s="5">
        <v>3.0484988902990384</v>
      </c>
      <c r="AD759">
        <v>14.7</v>
      </c>
      <c r="AE759">
        <v>10.31</v>
      </c>
      <c r="AF759">
        <v>13.12</v>
      </c>
      <c r="AG759" s="5">
        <v>21.802677917016755</v>
      </c>
      <c r="AH759" s="7">
        <v>5.0089625724539832</v>
      </c>
      <c r="AI759" s="8"/>
      <c r="AJ759">
        <v>321810.88</v>
      </c>
      <c r="AK759">
        <v>321810880000</v>
      </c>
      <c r="AL759">
        <f>IF(AJ759&lt;29957,1,0)</f>
        <v>0</v>
      </c>
      <c r="AM759">
        <f>IF(AND(AJ759&gt;29957,AJ759&lt;96525),1,0)</f>
        <v>0</v>
      </c>
      <c r="AN759">
        <f>IF(AJ759&gt;96525,1,0)</f>
        <v>1</v>
      </c>
      <c r="AO759" s="9">
        <v>79</v>
      </c>
      <c r="AP759" s="5">
        <v>1.8976270912904412</v>
      </c>
      <c r="AQ759">
        <v>253573000</v>
      </c>
      <c r="AS759">
        <v>216884000</v>
      </c>
      <c r="AT759">
        <v>118707000</v>
      </c>
      <c r="AU759">
        <v>372280000</v>
      </c>
      <c r="AV759">
        <v>20.77</v>
      </c>
      <c r="AW759">
        <v>114549.2</v>
      </c>
      <c r="AX759">
        <v>114549200000</v>
      </c>
      <c r="CG759" s="13"/>
    </row>
    <row r="760" spans="1:85" x14ac:dyDescent="0.3">
      <c r="A760">
        <v>2014</v>
      </c>
      <c r="B760" t="s">
        <v>63</v>
      </c>
      <c r="C760">
        <v>1</v>
      </c>
      <c r="M760">
        <v>0</v>
      </c>
      <c r="N760">
        <v>0</v>
      </c>
      <c r="O760" s="11"/>
      <c r="P760" s="11"/>
      <c r="Q760" s="12"/>
      <c r="R760" s="11"/>
      <c r="S760" s="12"/>
      <c r="T760" s="14">
        <v>0</v>
      </c>
      <c r="U760" s="12"/>
      <c r="V760" s="12" t="s">
        <v>366</v>
      </c>
      <c r="W760" s="13"/>
      <c r="X760" s="11"/>
      <c r="Y760" s="11"/>
      <c r="Z760" s="11"/>
      <c r="AA760" s="11">
        <v>57951.199999999997</v>
      </c>
      <c r="AB760" s="13">
        <v>57951200000</v>
      </c>
      <c r="AG760" s="5"/>
      <c r="AH760" s="7"/>
      <c r="AI760" s="8"/>
      <c r="AO760" s="9">
        <v>6</v>
      </c>
      <c r="AP760" s="5">
        <v>0.77815125038364352</v>
      </c>
      <c r="CG760" s="13"/>
    </row>
    <row r="761" spans="1:85" x14ac:dyDescent="0.3">
      <c r="A761">
        <v>2014</v>
      </c>
      <c r="B761" t="s">
        <v>64</v>
      </c>
      <c r="C761">
        <v>0</v>
      </c>
      <c r="D761">
        <v>4</v>
      </c>
      <c r="E761">
        <v>4</v>
      </c>
      <c r="L761">
        <v>1</v>
      </c>
      <c r="M761">
        <v>0</v>
      </c>
      <c r="N761">
        <v>0</v>
      </c>
      <c r="O761" s="11">
        <v>10</v>
      </c>
      <c r="P761" s="11">
        <v>5</v>
      </c>
      <c r="Q761" s="12">
        <v>45.45</v>
      </c>
      <c r="R761" s="11">
        <v>4</v>
      </c>
      <c r="S761" s="12">
        <v>40</v>
      </c>
      <c r="T761" s="14">
        <v>1</v>
      </c>
      <c r="U761" s="12">
        <v>10</v>
      </c>
      <c r="V761" s="12">
        <v>51</v>
      </c>
      <c r="W761" s="13">
        <v>7</v>
      </c>
      <c r="X761" s="11"/>
      <c r="Y761" s="11">
        <v>12.33</v>
      </c>
      <c r="Z761" s="11">
        <v>31.11</v>
      </c>
      <c r="AA761" s="11"/>
      <c r="AB761" s="13"/>
      <c r="AC761" s="5">
        <v>31.115393112711143</v>
      </c>
      <c r="AD761">
        <v>86.91</v>
      </c>
      <c r="AE761">
        <v>21.19</v>
      </c>
      <c r="AF761">
        <v>86.91</v>
      </c>
      <c r="AG761" s="5">
        <v>14.051158019499374</v>
      </c>
      <c r="AH761" s="7"/>
      <c r="AI761" s="8"/>
      <c r="AO761" s="9">
        <v>77</v>
      </c>
      <c r="AP761" s="5">
        <v>1.8864907251724818</v>
      </c>
      <c r="AV761">
        <v>51</v>
      </c>
      <c r="CG761" s="13"/>
    </row>
    <row r="762" spans="1:85" x14ac:dyDescent="0.3">
      <c r="A762">
        <v>2014</v>
      </c>
      <c r="B762" t="s">
        <v>65</v>
      </c>
      <c r="C762">
        <v>0</v>
      </c>
      <c r="D762">
        <v>4</v>
      </c>
      <c r="E762">
        <v>5</v>
      </c>
      <c r="L762">
        <v>1</v>
      </c>
      <c r="M762">
        <v>1</v>
      </c>
      <c r="N762">
        <v>0</v>
      </c>
      <c r="O762" s="11">
        <v>12</v>
      </c>
      <c r="P762" s="11">
        <v>6</v>
      </c>
      <c r="Q762" s="12">
        <v>50</v>
      </c>
      <c r="R762" s="11">
        <v>1</v>
      </c>
      <c r="S762" s="12">
        <v>8.33</v>
      </c>
      <c r="T762" s="14">
        <v>5</v>
      </c>
      <c r="U762" s="12">
        <v>41.67</v>
      </c>
      <c r="V762" s="12">
        <v>63.79</v>
      </c>
      <c r="W762" s="13">
        <v>6</v>
      </c>
      <c r="X762" s="11">
        <v>0.01</v>
      </c>
      <c r="Y762" s="11">
        <v>3.65</v>
      </c>
      <c r="Z762" s="11">
        <v>2.84</v>
      </c>
      <c r="AA762" s="11">
        <v>76833.399999999994</v>
      </c>
      <c r="AB762" s="13">
        <v>76833400000</v>
      </c>
      <c r="AC762" s="5">
        <v>2.8430127331471899</v>
      </c>
      <c r="AD762">
        <v>16.25</v>
      </c>
      <c r="AE762">
        <v>4.63</v>
      </c>
      <c r="AF762">
        <v>7.97</v>
      </c>
      <c r="AG762" s="5">
        <v>11.372731767101719</v>
      </c>
      <c r="AH762" s="7">
        <v>4.1058103585969695E-2</v>
      </c>
      <c r="AI762" s="8"/>
      <c r="AJ762">
        <v>67762.539999999994</v>
      </c>
      <c r="AK762">
        <v>67762539999.999992</v>
      </c>
      <c r="AL762">
        <f>IF(AJ762&lt;29957,1,0)</f>
        <v>0</v>
      </c>
      <c r="AM762">
        <f>IF(AND(AJ762&gt;29957,AJ762&lt;96525),1,0)</f>
        <v>1</v>
      </c>
      <c r="AN762">
        <f>IF(AJ762&gt;96525,1,0)</f>
        <v>0</v>
      </c>
      <c r="AO762" s="9">
        <v>53</v>
      </c>
      <c r="AP762" s="5">
        <v>1.7242758696007889</v>
      </c>
      <c r="AQ762">
        <v>24904018</v>
      </c>
      <c r="AT762">
        <v>23841986</v>
      </c>
      <c r="AU762">
        <v>48746004</v>
      </c>
      <c r="AW762">
        <v>114758.39999999999</v>
      </c>
      <c r="AX762">
        <v>114758400000</v>
      </c>
      <c r="CG762" s="13"/>
    </row>
    <row r="763" spans="1:85" x14ac:dyDescent="0.3">
      <c r="A763">
        <v>2014</v>
      </c>
      <c r="B763" t="s">
        <v>66</v>
      </c>
      <c r="C763">
        <v>0</v>
      </c>
      <c r="M763">
        <v>0</v>
      </c>
      <c r="N763">
        <v>0</v>
      </c>
      <c r="O763" s="11"/>
      <c r="P763" s="11"/>
      <c r="Q763" s="12"/>
      <c r="R763" s="11"/>
      <c r="S763" s="12"/>
      <c r="T763" s="14">
        <v>0</v>
      </c>
      <c r="U763" s="12"/>
      <c r="V763" s="12" t="s">
        <v>366</v>
      </c>
      <c r="W763" s="13">
        <v>6</v>
      </c>
      <c r="X763" s="11"/>
      <c r="Y763" s="11"/>
      <c r="Z763" s="11"/>
      <c r="AA763" s="11"/>
      <c r="AB763" s="13"/>
      <c r="AG763" s="5"/>
      <c r="AH763" s="7"/>
      <c r="AI763" s="8"/>
      <c r="AO763" s="9"/>
      <c r="AR763" s="5">
        <v>0.6</v>
      </c>
      <c r="CG763" s="13"/>
    </row>
    <row r="764" spans="1:85" x14ac:dyDescent="0.3">
      <c r="A764">
        <v>2014</v>
      </c>
      <c r="B764" t="s">
        <v>67</v>
      </c>
      <c r="C764">
        <v>0</v>
      </c>
      <c r="M764">
        <v>1</v>
      </c>
      <c r="N764">
        <v>0</v>
      </c>
      <c r="O764" s="11">
        <v>18</v>
      </c>
      <c r="P764" s="11">
        <v>5</v>
      </c>
      <c r="Q764" s="12">
        <v>38.46</v>
      </c>
      <c r="R764" s="11">
        <v>1</v>
      </c>
      <c r="S764" s="12">
        <v>5.56</v>
      </c>
      <c r="T764" s="14">
        <v>12</v>
      </c>
      <c r="U764" s="12">
        <v>66.67</v>
      </c>
      <c r="V764" s="12">
        <v>51</v>
      </c>
      <c r="W764" s="13">
        <v>5</v>
      </c>
      <c r="X764" s="11"/>
      <c r="Y764" s="11">
        <v>13.42</v>
      </c>
      <c r="Z764" s="11">
        <v>6.45</v>
      </c>
      <c r="AA764" s="11"/>
      <c r="AB764" s="13"/>
      <c r="AC764" s="5">
        <v>6.4491030905554352</v>
      </c>
      <c r="AD764">
        <v>24.41</v>
      </c>
      <c r="AE764">
        <v>13.33</v>
      </c>
      <c r="AF764">
        <v>24.41</v>
      </c>
      <c r="AG764" s="5">
        <v>-11.732472923414132</v>
      </c>
      <c r="AH764" s="7"/>
      <c r="AI764" s="8"/>
      <c r="AO764" s="9">
        <v>52</v>
      </c>
      <c r="AP764" s="5">
        <v>1.716003343634799</v>
      </c>
      <c r="AQ764">
        <v>2453000</v>
      </c>
      <c r="AT764">
        <v>3140000</v>
      </c>
      <c r="AU764">
        <v>5593000</v>
      </c>
      <c r="AV764">
        <v>51</v>
      </c>
      <c r="CG764" s="13"/>
    </row>
    <row r="765" spans="1:85" x14ac:dyDescent="0.3">
      <c r="A765">
        <v>2014</v>
      </c>
      <c r="B765" t="s">
        <v>68</v>
      </c>
      <c r="C765">
        <v>1</v>
      </c>
      <c r="D765">
        <v>3</v>
      </c>
      <c r="E765">
        <v>4</v>
      </c>
      <c r="L765">
        <v>1</v>
      </c>
      <c r="M765">
        <v>0</v>
      </c>
      <c r="N765">
        <v>0</v>
      </c>
      <c r="O765" s="11">
        <v>13</v>
      </c>
      <c r="P765" s="11">
        <v>7</v>
      </c>
      <c r="Q765" s="12">
        <v>58.33</v>
      </c>
      <c r="R765" s="11">
        <v>2</v>
      </c>
      <c r="S765" s="12">
        <v>15.38</v>
      </c>
      <c r="T765" s="14">
        <v>4</v>
      </c>
      <c r="U765" s="12">
        <v>30.77</v>
      </c>
      <c r="V765" s="12">
        <v>22.32</v>
      </c>
      <c r="W765" s="13">
        <v>4</v>
      </c>
      <c r="X765" s="11"/>
      <c r="Y765" s="11">
        <v>10.86</v>
      </c>
      <c r="Z765" s="11">
        <v>2.63</v>
      </c>
      <c r="AA765" s="11">
        <v>23327.8</v>
      </c>
      <c r="AB765" s="13">
        <v>23327800000</v>
      </c>
      <c r="AC765" s="5">
        <v>2.6323017841496528</v>
      </c>
      <c r="AD765">
        <v>16.809999999999999</v>
      </c>
      <c r="AE765">
        <v>12.34</v>
      </c>
      <c r="AF765">
        <v>16.78</v>
      </c>
      <c r="AG765" s="5">
        <v>17.798148484298427</v>
      </c>
      <c r="AH765" s="7">
        <v>5.9825147410069661E-2</v>
      </c>
      <c r="AI765" s="8">
        <v>9.9708579016782786E-3</v>
      </c>
      <c r="AJ765">
        <v>38200.22</v>
      </c>
      <c r="AK765">
        <v>38200220000</v>
      </c>
      <c r="AL765">
        <f t="shared" ref="AL765:AL771" si="120">IF(AJ765&lt;29957,1,0)</f>
        <v>0</v>
      </c>
      <c r="AM765">
        <f t="shared" ref="AM765:AM771" si="121">IF(AND(AJ765&gt;29957,AJ765&lt;96525),1,0)</f>
        <v>1</v>
      </c>
      <c r="AN765">
        <f t="shared" ref="AN765:AN771" si="122">IF(AJ765&gt;96525,1,0)</f>
        <v>0</v>
      </c>
      <c r="AO765" s="9">
        <v>23</v>
      </c>
      <c r="AP765" s="5">
        <v>1.3617278360175928</v>
      </c>
      <c r="AQ765">
        <v>55954261</v>
      </c>
      <c r="AT765">
        <v>4770000</v>
      </c>
      <c r="AU765">
        <v>60724261</v>
      </c>
      <c r="AW765">
        <v>27365.1</v>
      </c>
      <c r="AX765">
        <v>27365100000</v>
      </c>
      <c r="CG765" s="13"/>
    </row>
    <row r="766" spans="1:85" x14ac:dyDescent="0.3">
      <c r="A766">
        <v>2014</v>
      </c>
      <c r="B766" t="s">
        <v>69</v>
      </c>
      <c r="C766">
        <v>0</v>
      </c>
      <c r="D766">
        <v>4</v>
      </c>
      <c r="E766">
        <v>4</v>
      </c>
      <c r="L766">
        <v>1</v>
      </c>
      <c r="M766">
        <v>0</v>
      </c>
      <c r="N766">
        <v>0</v>
      </c>
      <c r="O766" s="11">
        <v>11</v>
      </c>
      <c r="P766" s="11">
        <v>6</v>
      </c>
      <c r="Q766" s="12">
        <v>54.55</v>
      </c>
      <c r="R766" s="11">
        <v>1</v>
      </c>
      <c r="S766" s="12">
        <v>9.09</v>
      </c>
      <c r="T766" s="14">
        <v>4</v>
      </c>
      <c r="U766" s="12">
        <v>36.36</v>
      </c>
      <c r="V766" s="12">
        <v>74.959999999999994</v>
      </c>
      <c r="W766" s="13">
        <v>4</v>
      </c>
      <c r="X766" s="11">
        <v>31.82</v>
      </c>
      <c r="Y766" s="11">
        <v>15.7</v>
      </c>
      <c r="Z766" s="11">
        <v>4.96</v>
      </c>
      <c r="AA766" s="11">
        <v>18181.400000000001</v>
      </c>
      <c r="AB766" s="13">
        <v>18181400000</v>
      </c>
      <c r="AC766" s="5">
        <v>4.9575118942589018</v>
      </c>
      <c r="AD766">
        <v>27.18</v>
      </c>
      <c r="AE766">
        <v>16.91</v>
      </c>
      <c r="AF766">
        <v>23.77</v>
      </c>
      <c r="AG766" s="5">
        <v>16.79572445064089</v>
      </c>
      <c r="AH766" s="7"/>
      <c r="AI766" s="8">
        <v>1.0979970426132544</v>
      </c>
      <c r="AJ766">
        <v>54092.91</v>
      </c>
      <c r="AK766">
        <v>54092910000</v>
      </c>
      <c r="AL766">
        <f t="shared" si="120"/>
        <v>0</v>
      </c>
      <c r="AM766">
        <f t="shared" si="121"/>
        <v>1</v>
      </c>
      <c r="AN766">
        <f t="shared" si="122"/>
        <v>0</v>
      </c>
      <c r="AO766" s="9">
        <v>19</v>
      </c>
      <c r="AP766" s="5">
        <v>1.2787536009528289</v>
      </c>
      <c r="AQ766">
        <v>6000000</v>
      </c>
      <c r="AR766" s="5">
        <v>7.6</v>
      </c>
      <c r="AT766">
        <v>5420000</v>
      </c>
      <c r="AU766">
        <v>11420000</v>
      </c>
      <c r="AW766">
        <v>20095.599999999999</v>
      </c>
      <c r="AX766">
        <v>20095600000</v>
      </c>
      <c r="CG766" s="13"/>
    </row>
    <row r="767" spans="1:85" x14ac:dyDescent="0.3">
      <c r="A767">
        <v>2014</v>
      </c>
      <c r="B767" t="s">
        <v>70</v>
      </c>
      <c r="C767">
        <v>0</v>
      </c>
      <c r="D767">
        <v>5</v>
      </c>
      <c r="E767">
        <v>7</v>
      </c>
      <c r="L767">
        <v>1</v>
      </c>
      <c r="M767">
        <v>0</v>
      </c>
      <c r="N767">
        <v>0</v>
      </c>
      <c r="O767" s="11">
        <v>11</v>
      </c>
      <c r="P767" s="11">
        <v>5</v>
      </c>
      <c r="Q767" s="12">
        <v>50</v>
      </c>
      <c r="R767" s="11">
        <v>4</v>
      </c>
      <c r="S767" s="12">
        <v>36.36</v>
      </c>
      <c r="T767" s="14">
        <v>2</v>
      </c>
      <c r="U767" s="12">
        <v>18.18</v>
      </c>
      <c r="V767" s="12">
        <v>74.930000000000007</v>
      </c>
      <c r="W767" s="13">
        <v>5</v>
      </c>
      <c r="X767" s="11"/>
      <c r="Y767" s="11">
        <v>7.86</v>
      </c>
      <c r="Z767" s="11">
        <v>1.89</v>
      </c>
      <c r="AA767" s="11">
        <v>649818.4</v>
      </c>
      <c r="AB767" s="13">
        <v>649818400000</v>
      </c>
      <c r="AC767" s="5">
        <v>1.8885796665796295</v>
      </c>
      <c r="AD767">
        <v>2.82</v>
      </c>
      <c r="AE767">
        <v>1.1599999999999999</v>
      </c>
      <c r="AF767">
        <v>1.45</v>
      </c>
      <c r="AG767" s="5">
        <v>8.2380550004605233</v>
      </c>
      <c r="AH767" s="7"/>
      <c r="AI767" s="8">
        <v>0.31338103730233319</v>
      </c>
      <c r="AJ767">
        <v>296963.84000000003</v>
      </c>
      <c r="AK767">
        <v>296963840000</v>
      </c>
      <c r="AL767">
        <f t="shared" si="120"/>
        <v>0</v>
      </c>
      <c r="AM767">
        <f t="shared" si="121"/>
        <v>0</v>
      </c>
      <c r="AN767">
        <f t="shared" si="122"/>
        <v>1</v>
      </c>
      <c r="AO767" s="9">
        <v>51</v>
      </c>
      <c r="AP767" s="5">
        <v>1.7075701760979363</v>
      </c>
      <c r="AQ767">
        <v>244656000</v>
      </c>
      <c r="AR767" s="5">
        <v>18.399999999999999</v>
      </c>
      <c r="AT767">
        <v>17832000</v>
      </c>
      <c r="AU767">
        <v>262488000</v>
      </c>
      <c r="AW767">
        <v>76168</v>
      </c>
      <c r="AX767">
        <v>76168000000</v>
      </c>
      <c r="CG767" s="13"/>
    </row>
    <row r="768" spans="1:85" x14ac:dyDescent="0.3">
      <c r="A768">
        <v>2014</v>
      </c>
      <c r="B768" t="s">
        <v>71</v>
      </c>
      <c r="C768">
        <v>0</v>
      </c>
      <c r="D768">
        <v>4</v>
      </c>
      <c r="E768">
        <v>7</v>
      </c>
      <c r="F768">
        <v>9.8000000000000007</v>
      </c>
      <c r="G768">
        <v>9800000</v>
      </c>
      <c r="H768">
        <v>6.3</v>
      </c>
      <c r="I768">
        <v>6300000</v>
      </c>
      <c r="J768">
        <v>3.5000000000000009</v>
      </c>
      <c r="K768">
        <v>3500000.0000000009</v>
      </c>
      <c r="L768">
        <v>1</v>
      </c>
      <c r="M768">
        <v>0</v>
      </c>
      <c r="N768">
        <v>0</v>
      </c>
      <c r="O768" s="11">
        <v>14</v>
      </c>
      <c r="P768" s="11">
        <v>7</v>
      </c>
      <c r="Q768" s="12">
        <v>42.86</v>
      </c>
      <c r="R768" s="11">
        <v>1</v>
      </c>
      <c r="S768" s="12">
        <v>7.14</v>
      </c>
      <c r="T768" s="14">
        <v>6</v>
      </c>
      <c r="U768" s="12">
        <v>42.86</v>
      </c>
      <c r="V768" s="12">
        <v>68.64</v>
      </c>
      <c r="W768" s="13">
        <v>4</v>
      </c>
      <c r="X768" s="11">
        <v>0.03</v>
      </c>
      <c r="Y768" s="11">
        <v>13.37</v>
      </c>
      <c r="Z768" s="11">
        <v>16.47</v>
      </c>
      <c r="AA768" s="11">
        <v>52712.3</v>
      </c>
      <c r="AB768" s="13">
        <v>52712300000</v>
      </c>
      <c r="AC768" s="5">
        <v>16.466544530084757</v>
      </c>
      <c r="AD768">
        <v>41.5</v>
      </c>
      <c r="AE768">
        <v>15.8</v>
      </c>
      <c r="AF768">
        <v>25.37</v>
      </c>
      <c r="AG768" s="5"/>
      <c r="AH768" s="7">
        <v>3.4996468246323763E-2</v>
      </c>
      <c r="AI768" s="8">
        <v>9.3288062672574341</v>
      </c>
      <c r="AJ768">
        <v>297058.56</v>
      </c>
      <c r="AK768">
        <v>297058560000</v>
      </c>
      <c r="AL768">
        <f t="shared" si="120"/>
        <v>0</v>
      </c>
      <c r="AM768">
        <f t="shared" si="121"/>
        <v>0</v>
      </c>
      <c r="AN768">
        <f t="shared" si="122"/>
        <v>1</v>
      </c>
      <c r="AO768" s="9">
        <v>39</v>
      </c>
      <c r="AP768" s="5">
        <v>1.5910646070264991</v>
      </c>
      <c r="AQ768">
        <v>128812069</v>
      </c>
      <c r="AR768" s="5">
        <v>100</v>
      </c>
      <c r="AT768">
        <v>1170000</v>
      </c>
      <c r="AU768">
        <v>129982069</v>
      </c>
      <c r="AV768">
        <v>0.02</v>
      </c>
      <c r="AW768">
        <v>55144.800000000003</v>
      </c>
      <c r="AX768">
        <v>55144800000</v>
      </c>
      <c r="CG768" s="13"/>
    </row>
    <row r="769" spans="1:85" x14ac:dyDescent="0.3">
      <c r="A769">
        <v>2014</v>
      </c>
      <c r="B769" t="s">
        <v>72</v>
      </c>
      <c r="C769">
        <v>1</v>
      </c>
      <c r="D769">
        <v>3</v>
      </c>
      <c r="E769">
        <v>7</v>
      </c>
      <c r="F769">
        <v>7.5</v>
      </c>
      <c r="G769">
        <v>7500000</v>
      </c>
      <c r="H769">
        <v>4.7</v>
      </c>
      <c r="I769">
        <v>4700000</v>
      </c>
      <c r="J769">
        <v>2.8</v>
      </c>
      <c r="K769">
        <v>2800000</v>
      </c>
      <c r="L769">
        <v>1</v>
      </c>
      <c r="M769">
        <v>0</v>
      </c>
      <c r="N769">
        <v>0</v>
      </c>
      <c r="O769" s="11">
        <v>14</v>
      </c>
      <c r="P769" s="11">
        <v>8</v>
      </c>
      <c r="Q769" s="12">
        <v>72.73</v>
      </c>
      <c r="R769" s="11">
        <v>1</v>
      </c>
      <c r="S769" s="12">
        <v>7.14</v>
      </c>
      <c r="T769" s="14">
        <v>5</v>
      </c>
      <c r="U769" s="12">
        <v>35.71</v>
      </c>
      <c r="V769" s="12">
        <v>45.46</v>
      </c>
      <c r="W769" s="13">
        <v>5</v>
      </c>
      <c r="X769" s="11"/>
      <c r="Y769" s="11">
        <v>5.74</v>
      </c>
      <c r="Z769" s="11">
        <v>0.71</v>
      </c>
      <c r="AA769" s="11">
        <v>31664.1</v>
      </c>
      <c r="AB769" s="13">
        <v>31664100000</v>
      </c>
      <c r="AC769" s="5">
        <v>0.7098489451306913</v>
      </c>
      <c r="AD769">
        <v>17.739999999999998</v>
      </c>
      <c r="AE769">
        <v>7.89</v>
      </c>
      <c r="AF769">
        <v>10.039999999999999</v>
      </c>
      <c r="AG769" s="5">
        <v>45.967192384699153</v>
      </c>
      <c r="AH769" s="7">
        <v>4.0427958821236232E-2</v>
      </c>
      <c r="AI769" s="8"/>
      <c r="AJ769">
        <v>9164.49</v>
      </c>
      <c r="AK769">
        <v>9164490000</v>
      </c>
      <c r="AL769">
        <f t="shared" si="120"/>
        <v>1</v>
      </c>
      <c r="AM769">
        <f t="shared" si="121"/>
        <v>0</v>
      </c>
      <c r="AN769">
        <f t="shared" si="122"/>
        <v>0</v>
      </c>
      <c r="AO769" s="9">
        <v>35</v>
      </c>
      <c r="AP769" s="5">
        <v>1.5440680443502754</v>
      </c>
      <c r="AQ769">
        <v>155403000</v>
      </c>
      <c r="AT769">
        <v>6500000</v>
      </c>
      <c r="AU769">
        <v>161903000</v>
      </c>
      <c r="AW769">
        <v>40425</v>
      </c>
      <c r="AX769">
        <v>40425000000</v>
      </c>
      <c r="CG769" s="13"/>
    </row>
    <row r="770" spans="1:85" x14ac:dyDescent="0.3">
      <c r="A770">
        <v>2014</v>
      </c>
      <c r="B770" t="s">
        <v>73</v>
      </c>
      <c r="C770">
        <v>1</v>
      </c>
      <c r="D770">
        <v>4</v>
      </c>
      <c r="F770">
        <v>9.6999999999999993</v>
      </c>
      <c r="G770">
        <v>9700000</v>
      </c>
      <c r="H770">
        <v>9.6999999999999993</v>
      </c>
      <c r="I770">
        <v>9700000</v>
      </c>
      <c r="J770">
        <v>0</v>
      </c>
      <c r="L770">
        <v>1</v>
      </c>
      <c r="M770">
        <v>0</v>
      </c>
      <c r="N770">
        <v>0</v>
      </c>
      <c r="O770" s="11">
        <v>10</v>
      </c>
      <c r="P770" s="11">
        <v>5</v>
      </c>
      <c r="Q770" s="12">
        <v>44.44</v>
      </c>
      <c r="R770" s="11">
        <v>0</v>
      </c>
      <c r="S770" s="12">
        <v>0</v>
      </c>
      <c r="T770" s="14">
        <v>5</v>
      </c>
      <c r="U770" s="12">
        <v>50</v>
      </c>
      <c r="V770" s="12">
        <v>41.58</v>
      </c>
      <c r="W770" s="13">
        <v>4</v>
      </c>
      <c r="X770" s="11">
        <v>6.23</v>
      </c>
      <c r="Y770" s="11">
        <v>8.3800000000000008</v>
      </c>
      <c r="Z770" s="11">
        <v>2.76</v>
      </c>
      <c r="AA770" s="11">
        <v>13708.7</v>
      </c>
      <c r="AB770" s="13">
        <v>13708700000</v>
      </c>
      <c r="AC770" s="5">
        <v>2.7650667746909159</v>
      </c>
      <c r="AD770">
        <v>5.6</v>
      </c>
      <c r="AE770">
        <v>3.3</v>
      </c>
      <c r="AF770">
        <v>3.73</v>
      </c>
      <c r="AG770" s="5">
        <v>31.380389020862243</v>
      </c>
      <c r="AH770" s="7"/>
      <c r="AI770" s="8">
        <v>0.25779194042141823</v>
      </c>
      <c r="AJ770">
        <v>23667.96</v>
      </c>
      <c r="AK770">
        <v>23667960000</v>
      </c>
      <c r="AL770">
        <f t="shared" si="120"/>
        <v>1</v>
      </c>
      <c r="AM770">
        <f t="shared" si="121"/>
        <v>0</v>
      </c>
      <c r="AN770">
        <f t="shared" si="122"/>
        <v>0</v>
      </c>
      <c r="AO770" s="9">
        <v>24</v>
      </c>
      <c r="AP770" s="5">
        <v>1.3802112417116059</v>
      </c>
      <c r="AQ770">
        <v>9793788</v>
      </c>
      <c r="AT770">
        <v>270000</v>
      </c>
      <c r="AU770">
        <v>10063788</v>
      </c>
      <c r="AW770">
        <v>2999.7</v>
      </c>
      <c r="AX770">
        <v>2999700000</v>
      </c>
      <c r="CG770" s="13"/>
    </row>
    <row r="771" spans="1:85" x14ac:dyDescent="0.3">
      <c r="A771">
        <v>2014</v>
      </c>
      <c r="B771" t="s">
        <v>74</v>
      </c>
      <c r="C771">
        <v>1</v>
      </c>
      <c r="D771">
        <v>4</v>
      </c>
      <c r="E771">
        <v>5</v>
      </c>
      <c r="L771">
        <v>0</v>
      </c>
      <c r="M771">
        <v>0</v>
      </c>
      <c r="N771">
        <v>0</v>
      </c>
      <c r="O771" s="11">
        <v>7</v>
      </c>
      <c r="P771" s="11">
        <v>3</v>
      </c>
      <c r="Q771" s="12">
        <v>42.86</v>
      </c>
      <c r="R771" s="11">
        <v>1</v>
      </c>
      <c r="S771" s="12">
        <v>14.29</v>
      </c>
      <c r="T771" s="14">
        <v>3</v>
      </c>
      <c r="U771" s="12">
        <v>42.86</v>
      </c>
      <c r="V771" s="12">
        <v>40.049999999999997</v>
      </c>
      <c r="W771" s="13">
        <v>6</v>
      </c>
      <c r="X771" s="11"/>
      <c r="Y771" s="11">
        <v>5.34</v>
      </c>
      <c r="Z771" s="11">
        <v>1.94</v>
      </c>
      <c r="AA771" s="11">
        <v>37331</v>
      </c>
      <c r="AB771" s="13">
        <v>37331000000</v>
      </c>
      <c r="AC771" s="5">
        <v>1.9366587463671125</v>
      </c>
      <c r="AD771">
        <v>4.1900000000000004</v>
      </c>
      <c r="AE771">
        <v>2.0299999999999998</v>
      </c>
      <c r="AF771">
        <v>2.57</v>
      </c>
      <c r="AG771" s="5">
        <v>22.475795297372059</v>
      </c>
      <c r="AH771" s="7"/>
      <c r="AI771" s="8">
        <v>0.38888180543159506</v>
      </c>
      <c r="AJ771">
        <v>28663.439999999999</v>
      </c>
      <c r="AK771">
        <v>28663440000</v>
      </c>
      <c r="AL771">
        <f t="shared" si="120"/>
        <v>1</v>
      </c>
      <c r="AM771">
        <f t="shared" si="121"/>
        <v>0</v>
      </c>
      <c r="AN771">
        <f t="shared" si="122"/>
        <v>0</v>
      </c>
      <c r="AO771" s="9">
        <v>7</v>
      </c>
      <c r="AP771" s="5">
        <v>0.8450980400142567</v>
      </c>
      <c r="AQ771">
        <v>24926668</v>
      </c>
      <c r="AU771">
        <v>24926668</v>
      </c>
      <c r="AW771">
        <v>11127.1</v>
      </c>
      <c r="AX771">
        <v>11127100000</v>
      </c>
      <c r="CG771" s="13"/>
    </row>
    <row r="772" spans="1:85" x14ac:dyDescent="0.3">
      <c r="A772">
        <v>2014</v>
      </c>
      <c r="B772" t="s">
        <v>75</v>
      </c>
      <c r="C772">
        <v>0</v>
      </c>
      <c r="D772">
        <v>4</v>
      </c>
      <c r="M772">
        <v>0</v>
      </c>
      <c r="N772">
        <v>0</v>
      </c>
      <c r="O772" s="11"/>
      <c r="P772" s="11"/>
      <c r="Q772" s="12"/>
      <c r="R772" s="11"/>
      <c r="S772" s="12"/>
      <c r="T772" s="14">
        <v>0</v>
      </c>
      <c r="U772" s="12"/>
      <c r="V772" s="12" t="s">
        <v>366</v>
      </c>
      <c r="W772" s="13"/>
      <c r="X772" s="11"/>
      <c r="Y772" s="11">
        <v>8.4600000000000009</v>
      </c>
      <c r="Z772" s="11"/>
      <c r="AA772" s="11">
        <v>35707.4</v>
      </c>
      <c r="AB772" s="13">
        <v>35707400000</v>
      </c>
      <c r="AD772">
        <v>35.049999999999997</v>
      </c>
      <c r="AE772">
        <v>6.84</v>
      </c>
      <c r="AF772">
        <v>9.2899999999999991</v>
      </c>
      <c r="AG772" s="5">
        <v>24.209555663223043</v>
      </c>
      <c r="AH772" s="7"/>
      <c r="AI772" s="8"/>
      <c r="AO772" s="9">
        <v>8</v>
      </c>
      <c r="AP772" s="5">
        <v>0.90308998699194343</v>
      </c>
      <c r="CG772" s="13"/>
    </row>
    <row r="773" spans="1:85" x14ac:dyDescent="0.3">
      <c r="A773">
        <v>2014</v>
      </c>
      <c r="B773" t="s">
        <v>76</v>
      </c>
      <c r="C773">
        <v>1</v>
      </c>
      <c r="D773">
        <v>6</v>
      </c>
      <c r="E773">
        <v>5</v>
      </c>
      <c r="L773">
        <v>1</v>
      </c>
      <c r="M773">
        <v>0</v>
      </c>
      <c r="N773">
        <v>0</v>
      </c>
      <c r="O773" s="11">
        <v>12</v>
      </c>
      <c r="P773" s="11">
        <v>5</v>
      </c>
      <c r="Q773" s="12">
        <v>45.45</v>
      </c>
      <c r="R773" s="11">
        <v>1</v>
      </c>
      <c r="S773" s="12">
        <v>8.33</v>
      </c>
      <c r="T773" s="14">
        <v>6</v>
      </c>
      <c r="U773" s="12">
        <v>50</v>
      </c>
      <c r="V773" s="12">
        <v>64.5</v>
      </c>
      <c r="W773" s="13">
        <v>7</v>
      </c>
      <c r="X773" s="11">
        <v>63.33</v>
      </c>
      <c r="Y773" s="11">
        <v>-0.31</v>
      </c>
      <c r="Z773" s="11"/>
      <c r="AA773" s="11">
        <v>27709.599999999999</v>
      </c>
      <c r="AB773" s="13">
        <v>27709600000</v>
      </c>
      <c r="AE773">
        <v>-0.27</v>
      </c>
      <c r="AF773">
        <v>-0.62</v>
      </c>
      <c r="AG773" s="5">
        <v>19.175447774207203</v>
      </c>
      <c r="AH773" s="7"/>
      <c r="AI773" s="8">
        <v>2.7825737971513735</v>
      </c>
      <c r="AJ773">
        <v>64589.51</v>
      </c>
      <c r="AK773">
        <v>64589510000</v>
      </c>
      <c r="AL773">
        <f>IF(AJ773&lt;29957,1,0)</f>
        <v>0</v>
      </c>
      <c r="AM773">
        <f>IF(AND(AJ773&gt;29957,AJ773&lt;96525),1,0)</f>
        <v>1</v>
      </c>
      <c r="AN773">
        <f>IF(AJ773&gt;96525,1,0)</f>
        <v>0</v>
      </c>
      <c r="AO773" s="9">
        <v>26</v>
      </c>
      <c r="AP773" s="5">
        <v>1.414973347970818</v>
      </c>
      <c r="AQ773">
        <v>9000000</v>
      </c>
      <c r="AT773">
        <v>1030000</v>
      </c>
      <c r="AU773">
        <v>10030000</v>
      </c>
      <c r="AV773">
        <v>3.35</v>
      </c>
      <c r="AW773">
        <v>26069.7</v>
      </c>
      <c r="AX773">
        <v>26069700000</v>
      </c>
      <c r="CG773" s="13"/>
    </row>
    <row r="774" spans="1:85" x14ac:dyDescent="0.3">
      <c r="A774">
        <v>2014</v>
      </c>
      <c r="B774" t="s">
        <v>77</v>
      </c>
      <c r="C774">
        <v>0</v>
      </c>
      <c r="M774">
        <v>0</v>
      </c>
      <c r="N774">
        <v>0</v>
      </c>
      <c r="O774" s="11"/>
      <c r="P774" s="11"/>
      <c r="Q774" s="12"/>
      <c r="R774" s="11"/>
      <c r="S774" s="12"/>
      <c r="T774" s="14">
        <v>0</v>
      </c>
      <c r="U774" s="12"/>
      <c r="V774" s="12" t="s">
        <v>366</v>
      </c>
      <c r="W774" s="13"/>
      <c r="X774" s="11"/>
      <c r="Y774" s="11">
        <v>-17.07</v>
      </c>
      <c r="Z774" s="11"/>
      <c r="AA774" s="11"/>
      <c r="AB774" s="13"/>
      <c r="AE774">
        <v>-1.28</v>
      </c>
      <c r="AF774">
        <v>-1.48</v>
      </c>
      <c r="AG774" s="5"/>
      <c r="AH774" s="7"/>
      <c r="AI774" s="8"/>
      <c r="AO774" s="9">
        <v>7</v>
      </c>
      <c r="AP774" s="5">
        <v>0.8450980400142567</v>
      </c>
      <c r="CG774" s="13"/>
    </row>
    <row r="775" spans="1:85" x14ac:dyDescent="0.3">
      <c r="A775">
        <v>2014</v>
      </c>
      <c r="B775" t="s">
        <v>78</v>
      </c>
      <c r="C775">
        <v>0</v>
      </c>
      <c r="D775">
        <v>3</v>
      </c>
      <c r="E775">
        <v>4</v>
      </c>
      <c r="F775">
        <v>8.1999999999999993</v>
      </c>
      <c r="G775">
        <v>8199999.9999999991</v>
      </c>
      <c r="H775">
        <v>6.2</v>
      </c>
      <c r="I775">
        <v>6200000</v>
      </c>
      <c r="J775">
        <v>1.9999999999999991</v>
      </c>
      <c r="K775">
        <v>1999999.9999999991</v>
      </c>
      <c r="L775">
        <v>1</v>
      </c>
      <c r="M775">
        <v>0</v>
      </c>
      <c r="N775">
        <v>0</v>
      </c>
      <c r="O775" s="11">
        <v>11</v>
      </c>
      <c r="P775" s="11">
        <v>6</v>
      </c>
      <c r="Q775" s="12">
        <v>45.45</v>
      </c>
      <c r="R775" s="11">
        <v>4</v>
      </c>
      <c r="S775" s="12">
        <v>36.36</v>
      </c>
      <c r="T775" s="14">
        <v>1</v>
      </c>
      <c r="U775" s="12">
        <v>9.09</v>
      </c>
      <c r="V775" s="12">
        <v>52.12</v>
      </c>
      <c r="W775" s="13">
        <v>4</v>
      </c>
      <c r="X775" s="11"/>
      <c r="Y775" s="11">
        <v>29.49</v>
      </c>
      <c r="Z775" s="11">
        <v>5.97</v>
      </c>
      <c r="AA775" s="11">
        <v>42508.6</v>
      </c>
      <c r="AB775" s="13">
        <v>42508600000</v>
      </c>
      <c r="AC775" s="5">
        <v>5.9748043601715883</v>
      </c>
      <c r="AD775">
        <v>28.29</v>
      </c>
      <c r="AE775">
        <v>19.850000000000001</v>
      </c>
      <c r="AF775">
        <v>28.03</v>
      </c>
      <c r="AG775" s="5">
        <v>18.086632907173744</v>
      </c>
      <c r="AH775" s="7">
        <v>0.99524914547336074</v>
      </c>
      <c r="AI775" s="8">
        <v>7.0557245445137815E-3</v>
      </c>
      <c r="AJ775">
        <v>162115.03</v>
      </c>
      <c r="AK775">
        <v>162115030000</v>
      </c>
      <c r="AL775">
        <f>IF(AJ775&lt;29957,1,0)</f>
        <v>0</v>
      </c>
      <c r="AM775">
        <f>IF(AND(AJ775&gt;29957,AJ775&lt;96525),1,0)</f>
        <v>0</v>
      </c>
      <c r="AN775">
        <f>IF(AJ775&gt;96525,1,0)</f>
        <v>1</v>
      </c>
      <c r="AO775" s="9">
        <v>24</v>
      </c>
      <c r="AP775" s="5">
        <v>1.3802112417116059</v>
      </c>
      <c r="AQ775">
        <v>633231000</v>
      </c>
      <c r="AT775">
        <v>540000</v>
      </c>
      <c r="AU775">
        <v>633771000</v>
      </c>
      <c r="AV775">
        <v>0.04</v>
      </c>
      <c r="AW775">
        <v>31424.400000000001</v>
      </c>
      <c r="AX775">
        <v>31424400000</v>
      </c>
      <c r="CG775" s="13"/>
    </row>
    <row r="776" spans="1:85" x14ac:dyDescent="0.3">
      <c r="A776">
        <v>2014</v>
      </c>
      <c r="B776" t="s">
        <v>79</v>
      </c>
      <c r="C776">
        <v>0</v>
      </c>
      <c r="M776">
        <v>0</v>
      </c>
      <c r="N776">
        <v>0</v>
      </c>
      <c r="O776" s="11"/>
      <c r="P776" s="11"/>
      <c r="Q776" s="12"/>
      <c r="R776" s="11"/>
      <c r="S776" s="12"/>
      <c r="T776" s="14">
        <v>0</v>
      </c>
      <c r="U776" s="12"/>
      <c r="V776" s="12" t="s">
        <v>366</v>
      </c>
      <c r="W776" s="13"/>
      <c r="X776" s="11"/>
      <c r="Y776" s="11">
        <v>0.54</v>
      </c>
      <c r="Z776" s="11"/>
      <c r="AA776" s="11">
        <v>2880.1</v>
      </c>
      <c r="AB776" s="13">
        <v>2880100000</v>
      </c>
      <c r="AG776" s="5"/>
      <c r="AH776" s="7"/>
      <c r="AI776" s="8"/>
      <c r="AO776" s="9">
        <v>21</v>
      </c>
      <c r="AP776" s="5">
        <v>1.3222192947339191</v>
      </c>
      <c r="CG776" s="13"/>
    </row>
    <row r="777" spans="1:85" x14ac:dyDescent="0.3">
      <c r="A777">
        <v>2014</v>
      </c>
      <c r="B777" t="s">
        <v>80</v>
      </c>
      <c r="C777">
        <v>1</v>
      </c>
      <c r="M777">
        <v>0</v>
      </c>
      <c r="N777">
        <v>0</v>
      </c>
      <c r="O777" s="11"/>
      <c r="P777" s="11"/>
      <c r="Q777" s="12"/>
      <c r="R777" s="11"/>
      <c r="S777" s="12"/>
      <c r="T777" s="14">
        <v>0</v>
      </c>
      <c r="U777" s="12"/>
      <c r="V777" s="12" t="s">
        <v>366</v>
      </c>
      <c r="W777" s="13"/>
      <c r="X777" s="11"/>
      <c r="Y777" s="11"/>
      <c r="Z777" s="11"/>
      <c r="AA777" s="11"/>
      <c r="AB777" s="13"/>
      <c r="AG777" s="5"/>
      <c r="AH777" s="7"/>
      <c r="AI777" s="8"/>
      <c r="AO777" s="9">
        <v>19</v>
      </c>
      <c r="AP777" s="5">
        <v>1.2787536009528289</v>
      </c>
      <c r="CG777" s="13"/>
    </row>
    <row r="778" spans="1:85" x14ac:dyDescent="0.3">
      <c r="A778">
        <v>2014</v>
      </c>
      <c r="B778" t="s">
        <v>81</v>
      </c>
      <c r="C778">
        <v>0</v>
      </c>
      <c r="D778">
        <v>4</v>
      </c>
      <c r="E778">
        <v>5</v>
      </c>
      <c r="L778">
        <v>1</v>
      </c>
      <c r="M778">
        <v>0</v>
      </c>
      <c r="N778">
        <v>1</v>
      </c>
      <c r="O778" s="11">
        <v>12</v>
      </c>
      <c r="P778" s="11">
        <v>8</v>
      </c>
      <c r="Q778" s="12">
        <v>66.67</v>
      </c>
      <c r="R778" s="11">
        <v>2</v>
      </c>
      <c r="S778" s="12">
        <v>16.670000000000002</v>
      </c>
      <c r="T778" s="14">
        <v>2</v>
      </c>
      <c r="U778" s="12">
        <v>16.670000000000002</v>
      </c>
      <c r="V778" s="12">
        <v>25.52</v>
      </c>
      <c r="W778" s="13">
        <v>4</v>
      </c>
      <c r="X778" s="11"/>
      <c r="Y778" s="11">
        <v>14.29</v>
      </c>
      <c r="Z778" s="11">
        <v>4.68</v>
      </c>
      <c r="AA778" s="11">
        <v>160986</v>
      </c>
      <c r="AB778" s="13">
        <v>160986000000</v>
      </c>
      <c r="AC778" s="5">
        <v>4.6751518382303692</v>
      </c>
      <c r="AD778">
        <v>27.49</v>
      </c>
      <c r="AE778">
        <v>13.2</v>
      </c>
      <c r="AF778">
        <v>17.47</v>
      </c>
      <c r="AG778" s="5">
        <v>13.841703075184292</v>
      </c>
      <c r="AH778" s="7">
        <v>9.3589088188007974</v>
      </c>
      <c r="AI778" s="8">
        <v>0.17262711801619585</v>
      </c>
      <c r="AJ778">
        <v>431134.79</v>
      </c>
      <c r="AK778">
        <v>431134790000</v>
      </c>
      <c r="AL778">
        <f t="shared" ref="AL778:AL784" si="123">IF(AJ778&lt;29957,1,0)</f>
        <v>0</v>
      </c>
      <c r="AM778">
        <f t="shared" ref="AM778:AM784" si="124">IF(AND(AJ778&gt;29957,AJ778&lt;96525),1,0)</f>
        <v>0</v>
      </c>
      <c r="AN778">
        <f t="shared" ref="AN778:AN784" si="125">IF(AJ778&gt;96525,1,0)</f>
        <v>1</v>
      </c>
      <c r="AO778" s="9">
        <v>30</v>
      </c>
      <c r="AP778" s="5">
        <v>1.4771212547196624</v>
      </c>
      <c r="AQ778">
        <v>224103000</v>
      </c>
      <c r="AR778" s="5">
        <v>100</v>
      </c>
      <c r="AS778">
        <v>109464000</v>
      </c>
      <c r="AT778">
        <v>79664000</v>
      </c>
      <c r="AU778">
        <v>303767000</v>
      </c>
      <c r="AW778">
        <v>151062</v>
      </c>
      <c r="AX778">
        <v>151062000000</v>
      </c>
      <c r="CG778" s="13"/>
    </row>
    <row r="779" spans="1:85" x14ac:dyDescent="0.3">
      <c r="A779">
        <v>2014</v>
      </c>
      <c r="B779" t="s">
        <v>82</v>
      </c>
      <c r="C779">
        <v>0</v>
      </c>
      <c r="D779">
        <v>6</v>
      </c>
      <c r="E779">
        <v>5</v>
      </c>
      <c r="L779">
        <v>1</v>
      </c>
      <c r="M779">
        <v>1</v>
      </c>
      <c r="N779">
        <v>0</v>
      </c>
      <c r="O779" s="11">
        <v>8</v>
      </c>
      <c r="P779" s="11">
        <v>4</v>
      </c>
      <c r="Q779" s="12">
        <v>50</v>
      </c>
      <c r="R779" s="11">
        <v>1</v>
      </c>
      <c r="S779" s="12">
        <v>12.5</v>
      </c>
      <c r="T779" s="14">
        <v>3</v>
      </c>
      <c r="U779" s="12">
        <v>37.5</v>
      </c>
      <c r="V779" s="12">
        <v>45.22</v>
      </c>
      <c r="W779" s="13">
        <v>5</v>
      </c>
      <c r="X779" s="11">
        <v>0.28999999999999998</v>
      </c>
      <c r="Y779" s="11">
        <v>1.6</v>
      </c>
      <c r="Z779" s="11">
        <v>1.85</v>
      </c>
      <c r="AA779" s="11">
        <v>119184.5</v>
      </c>
      <c r="AB779" s="13">
        <v>119184500000</v>
      </c>
      <c r="AC779" s="5">
        <v>1.8492203652569101</v>
      </c>
      <c r="AD779">
        <v>5.93</v>
      </c>
      <c r="AE779">
        <v>1.62</v>
      </c>
      <c r="AF779">
        <v>2.4500000000000002</v>
      </c>
      <c r="AG779" s="5">
        <v>6.5657909514224304</v>
      </c>
      <c r="AH779" s="7">
        <v>6.4449130179946829E-2</v>
      </c>
      <c r="AI779" s="8"/>
      <c r="AJ779">
        <v>24759.46</v>
      </c>
      <c r="AK779">
        <v>24759460000</v>
      </c>
      <c r="AL779">
        <f t="shared" si="123"/>
        <v>1</v>
      </c>
      <c r="AM779">
        <f t="shared" si="124"/>
        <v>0</v>
      </c>
      <c r="AN779">
        <f t="shared" si="125"/>
        <v>0</v>
      </c>
      <c r="AO779" s="9">
        <v>39</v>
      </c>
      <c r="AP779" s="5">
        <v>1.5910646070264991</v>
      </c>
      <c r="AQ779">
        <v>1526000</v>
      </c>
      <c r="AT779">
        <v>940000</v>
      </c>
      <c r="AU779">
        <v>2466000</v>
      </c>
      <c r="AW779">
        <v>141916.4</v>
      </c>
      <c r="AX779">
        <v>141916400000</v>
      </c>
      <c r="CG779" s="13"/>
    </row>
    <row r="780" spans="1:85" x14ac:dyDescent="0.3">
      <c r="A780">
        <v>2014</v>
      </c>
      <c r="B780" t="s">
        <v>83</v>
      </c>
      <c r="C780">
        <v>1</v>
      </c>
      <c r="D780">
        <v>5</v>
      </c>
      <c r="E780">
        <v>4</v>
      </c>
      <c r="L780">
        <v>1</v>
      </c>
      <c r="M780">
        <v>0</v>
      </c>
      <c r="N780">
        <v>1</v>
      </c>
      <c r="O780" s="11">
        <v>13</v>
      </c>
      <c r="P780" s="11">
        <v>6</v>
      </c>
      <c r="Q780" s="12">
        <v>30.77</v>
      </c>
      <c r="R780" s="11">
        <v>4</v>
      </c>
      <c r="S780" s="12">
        <v>30.77</v>
      </c>
      <c r="T780" s="14">
        <v>3</v>
      </c>
      <c r="U780" s="12">
        <v>23.08</v>
      </c>
      <c r="V780" s="12">
        <v>35.229999999999997</v>
      </c>
      <c r="W780" s="13">
        <v>5</v>
      </c>
      <c r="X780" s="11"/>
      <c r="Y780" s="11">
        <v>7.52</v>
      </c>
      <c r="Z780" s="11">
        <v>1.72</v>
      </c>
      <c r="AA780" s="11">
        <v>37512.400000000001</v>
      </c>
      <c r="AB780" s="13">
        <v>37512400000</v>
      </c>
      <c r="AC780" s="5">
        <v>1.7197077365555522</v>
      </c>
      <c r="AD780">
        <v>4.9000000000000004</v>
      </c>
      <c r="AE780">
        <v>3.28</v>
      </c>
      <c r="AF780">
        <v>3.94</v>
      </c>
      <c r="AG780" s="5">
        <v>5.3358297872340472</v>
      </c>
      <c r="AH780" s="7"/>
      <c r="AI780" s="8">
        <v>1.9106468793629454</v>
      </c>
      <c r="AJ780">
        <v>35865.980000000003</v>
      </c>
      <c r="AK780">
        <v>35865980000</v>
      </c>
      <c r="AL780">
        <f t="shared" si="123"/>
        <v>0</v>
      </c>
      <c r="AM780">
        <f t="shared" si="124"/>
        <v>1</v>
      </c>
      <c r="AN780">
        <f t="shared" si="125"/>
        <v>0</v>
      </c>
      <c r="AO780" s="9">
        <v>65</v>
      </c>
      <c r="AP780" s="5">
        <v>1.8129133566428552</v>
      </c>
      <c r="AQ780">
        <v>119990000</v>
      </c>
      <c r="AS780">
        <v>48930000</v>
      </c>
      <c r="AU780">
        <v>119990000</v>
      </c>
      <c r="AW780">
        <v>16687.7</v>
      </c>
      <c r="AX780">
        <v>16687700000</v>
      </c>
      <c r="CG780" s="13"/>
    </row>
    <row r="781" spans="1:85" x14ac:dyDescent="0.3">
      <c r="A781">
        <v>2014</v>
      </c>
      <c r="B781" t="s">
        <v>84</v>
      </c>
      <c r="C781">
        <v>1</v>
      </c>
      <c r="D781">
        <v>5</v>
      </c>
      <c r="E781">
        <v>5</v>
      </c>
      <c r="F781">
        <v>4.4000000000000004</v>
      </c>
      <c r="G781">
        <v>4400000</v>
      </c>
      <c r="H781">
        <v>4.3</v>
      </c>
      <c r="I781">
        <v>4300000</v>
      </c>
      <c r="J781">
        <v>0.10000000000000053</v>
      </c>
      <c r="K781">
        <v>100000.00000000054</v>
      </c>
      <c r="L781">
        <v>1</v>
      </c>
      <c r="M781">
        <v>0</v>
      </c>
      <c r="N781">
        <v>0</v>
      </c>
      <c r="O781" s="11">
        <v>11</v>
      </c>
      <c r="P781" s="11">
        <v>7</v>
      </c>
      <c r="Q781" s="12">
        <v>54.55</v>
      </c>
      <c r="R781" s="11">
        <v>1</v>
      </c>
      <c r="S781" s="12">
        <v>9.09</v>
      </c>
      <c r="T781" s="14">
        <v>3</v>
      </c>
      <c r="U781" s="12">
        <v>27.27</v>
      </c>
      <c r="V781" s="12">
        <v>52.95</v>
      </c>
      <c r="W781" s="13">
        <v>6</v>
      </c>
      <c r="X781" s="11"/>
      <c r="Y781" s="11">
        <v>29.89</v>
      </c>
      <c r="Z781" s="11">
        <v>5.95</v>
      </c>
      <c r="AA781" s="11">
        <v>7916.3</v>
      </c>
      <c r="AB781" s="13">
        <v>7916300000</v>
      </c>
      <c r="AC781" s="5">
        <v>5.9469235158751603</v>
      </c>
      <c r="AD781">
        <v>49.76</v>
      </c>
      <c r="AE781">
        <v>36.67</v>
      </c>
      <c r="AF781">
        <v>49.76</v>
      </c>
      <c r="AG781" s="5">
        <v>27.320485065023529</v>
      </c>
      <c r="AH781" s="7"/>
      <c r="AI781" s="8">
        <v>1.1890747809129716E-2</v>
      </c>
      <c r="AJ781">
        <v>32014.43</v>
      </c>
      <c r="AK781">
        <v>32014430000</v>
      </c>
      <c r="AL781">
        <f t="shared" si="123"/>
        <v>0</v>
      </c>
      <c r="AM781">
        <f t="shared" si="124"/>
        <v>1</v>
      </c>
      <c r="AN781">
        <f t="shared" si="125"/>
        <v>0</v>
      </c>
      <c r="AO781" s="9">
        <v>14</v>
      </c>
      <c r="AP781" s="5">
        <v>1.1461280356782377</v>
      </c>
      <c r="AQ781">
        <v>23116000</v>
      </c>
      <c r="AT781">
        <v>4852000</v>
      </c>
      <c r="AU781">
        <v>27968000</v>
      </c>
      <c r="AV781">
        <v>26.33</v>
      </c>
      <c r="AW781">
        <v>9421.2000000000007</v>
      </c>
      <c r="AX781">
        <v>9421200000</v>
      </c>
      <c r="CG781" s="13"/>
    </row>
    <row r="782" spans="1:85" x14ac:dyDescent="0.3">
      <c r="A782">
        <v>2014</v>
      </c>
      <c r="B782" t="s">
        <v>85</v>
      </c>
      <c r="C782">
        <v>0</v>
      </c>
      <c r="D782">
        <v>4</v>
      </c>
      <c r="E782">
        <v>4</v>
      </c>
      <c r="M782">
        <v>1</v>
      </c>
      <c r="N782">
        <v>0</v>
      </c>
      <c r="O782" s="11">
        <v>7</v>
      </c>
      <c r="P782" s="11">
        <v>4</v>
      </c>
      <c r="Q782" s="12">
        <v>50</v>
      </c>
      <c r="R782" s="11">
        <v>2</v>
      </c>
      <c r="S782" s="12">
        <v>28.57</v>
      </c>
      <c r="T782" s="14">
        <v>1</v>
      </c>
      <c r="U782" s="12">
        <v>14.29</v>
      </c>
      <c r="V782" s="12">
        <v>55.12</v>
      </c>
      <c r="W782" s="13">
        <v>4</v>
      </c>
      <c r="X782" s="11"/>
      <c r="Y782" s="11">
        <v>6.31</v>
      </c>
      <c r="Z782" s="11">
        <v>16.420000000000002</v>
      </c>
      <c r="AA782" s="11">
        <v>54098.7</v>
      </c>
      <c r="AB782" s="13">
        <v>54098700000</v>
      </c>
      <c r="AC782" s="5">
        <v>16.424675011957291</v>
      </c>
      <c r="AD782">
        <v>16.34</v>
      </c>
      <c r="AE782">
        <v>9.5500000000000007</v>
      </c>
      <c r="AF782">
        <v>15.93</v>
      </c>
      <c r="AG782" s="5">
        <v>4.7559573091301566</v>
      </c>
      <c r="AH782" s="7">
        <v>0.28161111770481545</v>
      </c>
      <c r="AI782" s="8">
        <v>9.0498591944411469E-2</v>
      </c>
      <c r="AJ782">
        <v>134541.43</v>
      </c>
      <c r="AK782">
        <v>134541430000</v>
      </c>
      <c r="AL782">
        <f t="shared" si="123"/>
        <v>0</v>
      </c>
      <c r="AM782">
        <f t="shared" si="124"/>
        <v>0</v>
      </c>
      <c r="AN782">
        <f t="shared" si="125"/>
        <v>1</v>
      </c>
      <c r="AO782" s="9">
        <v>32</v>
      </c>
      <c r="AP782" s="5">
        <v>1.5051499783199058</v>
      </c>
      <c r="AR782" s="5">
        <v>0</v>
      </c>
      <c r="AW782">
        <v>93776.3</v>
      </c>
      <c r="AX782">
        <v>93776300000</v>
      </c>
      <c r="CG782" s="13"/>
    </row>
    <row r="783" spans="1:85" x14ac:dyDescent="0.3">
      <c r="A783">
        <v>2014</v>
      </c>
      <c r="B783" t="s">
        <v>86</v>
      </c>
      <c r="C783">
        <v>0</v>
      </c>
      <c r="D783">
        <v>3</v>
      </c>
      <c r="E783">
        <v>4</v>
      </c>
      <c r="F783">
        <v>6.5</v>
      </c>
      <c r="G783">
        <v>6500000</v>
      </c>
      <c r="H783">
        <v>6</v>
      </c>
      <c r="I783">
        <v>6000000</v>
      </c>
      <c r="J783">
        <v>0.5</v>
      </c>
      <c r="K783">
        <v>500000</v>
      </c>
      <c r="L783">
        <v>1</v>
      </c>
      <c r="M783">
        <v>0</v>
      </c>
      <c r="N783">
        <v>0</v>
      </c>
      <c r="O783" s="11">
        <v>8</v>
      </c>
      <c r="P783" s="11">
        <v>4</v>
      </c>
      <c r="Q783" s="12">
        <v>50</v>
      </c>
      <c r="R783" s="11">
        <v>1</v>
      </c>
      <c r="S783" s="12">
        <v>12.5</v>
      </c>
      <c r="T783" s="14">
        <v>3</v>
      </c>
      <c r="U783" s="12">
        <v>37.5</v>
      </c>
      <c r="V783" s="12">
        <v>31.79</v>
      </c>
      <c r="W783" s="13">
        <v>5</v>
      </c>
      <c r="X783" s="11"/>
      <c r="Y783" s="11">
        <v>3.19</v>
      </c>
      <c r="Z783" s="11">
        <v>3.32</v>
      </c>
      <c r="AA783" s="11">
        <v>11758.7</v>
      </c>
      <c r="AB783" s="13">
        <v>11758700000</v>
      </c>
      <c r="AC783" s="5">
        <v>3.316831550982839</v>
      </c>
      <c r="AD783">
        <v>10.08</v>
      </c>
      <c r="AE783">
        <v>4.0599999999999996</v>
      </c>
      <c r="AF783">
        <v>5.82</v>
      </c>
      <c r="AG783" s="5">
        <v>16.373264161386523</v>
      </c>
      <c r="AH783" s="7">
        <v>1.6667731470636258</v>
      </c>
      <c r="AI783" s="8">
        <v>0.15049229436860673</v>
      </c>
      <c r="AJ783">
        <v>13476.56</v>
      </c>
      <c r="AK783">
        <v>13476560000</v>
      </c>
      <c r="AL783">
        <f t="shared" si="123"/>
        <v>1</v>
      </c>
      <c r="AM783">
        <f t="shared" si="124"/>
        <v>0</v>
      </c>
      <c r="AN783">
        <f t="shared" si="125"/>
        <v>0</v>
      </c>
      <c r="AO783" s="9">
        <v>1</v>
      </c>
      <c r="AP783" s="5">
        <v>0</v>
      </c>
      <c r="AQ783">
        <v>9590000</v>
      </c>
      <c r="AT783">
        <v>580000</v>
      </c>
      <c r="AU783">
        <v>10170000</v>
      </c>
      <c r="AW783">
        <v>13630.3</v>
      </c>
      <c r="AX783">
        <v>13630300000</v>
      </c>
      <c r="CG783" s="13"/>
    </row>
    <row r="784" spans="1:85" x14ac:dyDescent="0.3">
      <c r="A784">
        <v>2014</v>
      </c>
      <c r="B784" t="s">
        <v>87</v>
      </c>
      <c r="C784">
        <v>0</v>
      </c>
      <c r="D784">
        <v>4</v>
      </c>
      <c r="E784">
        <v>4</v>
      </c>
      <c r="L784">
        <v>1</v>
      </c>
      <c r="M784">
        <v>0</v>
      </c>
      <c r="N784">
        <v>0</v>
      </c>
      <c r="O784" s="11">
        <v>16</v>
      </c>
      <c r="P784" s="11">
        <v>8</v>
      </c>
      <c r="Q784" s="12">
        <v>46.67</v>
      </c>
      <c r="R784" s="11">
        <v>6</v>
      </c>
      <c r="S784" s="12">
        <v>37.5</v>
      </c>
      <c r="T784" s="14">
        <v>2</v>
      </c>
      <c r="U784" s="12">
        <v>12.5</v>
      </c>
      <c r="V784" s="12">
        <v>72.739999999999995</v>
      </c>
      <c r="W784" s="13">
        <v>4</v>
      </c>
      <c r="X784" s="11">
        <v>13.84</v>
      </c>
      <c r="Y784" s="11">
        <v>16.68</v>
      </c>
      <c r="Z784" s="11">
        <v>10.64</v>
      </c>
      <c r="AA784" s="11">
        <v>15245</v>
      </c>
      <c r="AB784" s="13">
        <v>15245000000</v>
      </c>
      <c r="AC784" s="5">
        <v>10.637829422043094</v>
      </c>
      <c r="AD784">
        <v>37.53</v>
      </c>
      <c r="AE784">
        <v>22.21</v>
      </c>
      <c r="AF784">
        <v>34.46</v>
      </c>
      <c r="AG784" s="5">
        <v>6.9162538878009414</v>
      </c>
      <c r="AH784" s="7">
        <v>0.68308660331415516</v>
      </c>
      <c r="AI784" s="8">
        <v>12.786864050682009</v>
      </c>
      <c r="AJ784">
        <v>107594</v>
      </c>
      <c r="AK784">
        <v>107594000000</v>
      </c>
      <c r="AL784">
        <f t="shared" si="123"/>
        <v>0</v>
      </c>
      <c r="AM784">
        <f t="shared" si="124"/>
        <v>0</v>
      </c>
      <c r="AN784">
        <f t="shared" si="125"/>
        <v>1</v>
      </c>
      <c r="AO784" s="9">
        <v>31</v>
      </c>
      <c r="AP784" s="5">
        <v>1.4913616938342726</v>
      </c>
      <c r="AQ784">
        <v>122433000</v>
      </c>
      <c r="AT784">
        <v>2786000</v>
      </c>
      <c r="AU784">
        <v>125219000</v>
      </c>
      <c r="AV784">
        <v>2.17</v>
      </c>
      <c r="AW784">
        <v>22610.3</v>
      </c>
      <c r="AX784">
        <v>22610300000</v>
      </c>
      <c r="CG784" s="13"/>
    </row>
    <row r="785" spans="1:85" x14ac:dyDescent="0.3">
      <c r="A785">
        <v>2014</v>
      </c>
      <c r="B785" t="s">
        <v>88</v>
      </c>
      <c r="C785">
        <v>0</v>
      </c>
      <c r="M785">
        <v>0</v>
      </c>
      <c r="N785">
        <v>0</v>
      </c>
      <c r="O785" s="11"/>
      <c r="P785" s="11"/>
      <c r="Q785" s="12"/>
      <c r="R785" s="11"/>
      <c r="S785" s="12"/>
      <c r="T785" s="14">
        <v>0</v>
      </c>
      <c r="U785" s="12"/>
      <c r="V785" s="12" t="s">
        <v>366</v>
      </c>
      <c r="W785" s="13"/>
      <c r="X785" s="11"/>
      <c r="Y785" s="11">
        <v>4.5199999999999996</v>
      </c>
      <c r="Z785" s="11"/>
      <c r="AA785" s="11">
        <v>25219</v>
      </c>
      <c r="AB785" s="13">
        <v>25219000000</v>
      </c>
      <c r="AG785" s="5">
        <v>66.538223733604212</v>
      </c>
      <c r="AH785" s="7"/>
      <c r="AI785" s="8"/>
      <c r="AO785" s="9">
        <v>15</v>
      </c>
      <c r="AP785" s="5">
        <v>1.1760912590556811</v>
      </c>
      <c r="CG785" s="13"/>
    </row>
    <row r="786" spans="1:85" x14ac:dyDescent="0.3">
      <c r="A786">
        <v>2014</v>
      </c>
      <c r="B786" t="s">
        <v>89</v>
      </c>
      <c r="C786">
        <v>0</v>
      </c>
      <c r="M786">
        <v>0</v>
      </c>
      <c r="N786">
        <v>0</v>
      </c>
      <c r="O786" s="11"/>
      <c r="P786" s="11"/>
      <c r="Q786" s="12"/>
      <c r="R786" s="11"/>
      <c r="S786" s="12"/>
      <c r="T786" s="14">
        <v>0</v>
      </c>
      <c r="U786" s="12"/>
      <c r="V786" s="12" t="s">
        <v>366</v>
      </c>
      <c r="W786" s="13"/>
      <c r="X786" s="11"/>
      <c r="Y786" s="11">
        <v>13.07</v>
      </c>
      <c r="Z786" s="11"/>
      <c r="AA786" s="11">
        <v>2523.3000000000002</v>
      </c>
      <c r="AB786" s="13">
        <v>2523300000</v>
      </c>
      <c r="AG786" s="5">
        <v>21.643902765089894</v>
      </c>
      <c r="AH786" s="7"/>
      <c r="AI786" s="8"/>
      <c r="AO786" s="9">
        <v>7</v>
      </c>
      <c r="AP786" s="5">
        <v>0.8450980400142567</v>
      </c>
      <c r="CG786" s="13"/>
    </row>
    <row r="787" spans="1:85" x14ac:dyDescent="0.3">
      <c r="A787">
        <v>2014</v>
      </c>
      <c r="B787" t="s">
        <v>90</v>
      </c>
      <c r="C787">
        <v>1</v>
      </c>
      <c r="D787">
        <v>4</v>
      </c>
      <c r="E787">
        <v>4</v>
      </c>
      <c r="L787">
        <v>1</v>
      </c>
      <c r="M787">
        <v>0</v>
      </c>
      <c r="N787">
        <v>0</v>
      </c>
      <c r="O787" s="11">
        <v>8</v>
      </c>
      <c r="P787" s="11">
        <v>3</v>
      </c>
      <c r="Q787" s="12">
        <v>37.5</v>
      </c>
      <c r="R787" s="11">
        <v>4</v>
      </c>
      <c r="S787" s="12">
        <v>50</v>
      </c>
      <c r="T787" s="14">
        <v>1</v>
      </c>
      <c r="U787" s="12">
        <v>12.5</v>
      </c>
      <c r="V787" s="12">
        <v>74.88</v>
      </c>
      <c r="W787" s="13">
        <v>4</v>
      </c>
      <c r="X787" s="11"/>
      <c r="Y787" s="11">
        <v>16.510000000000002</v>
      </c>
      <c r="Z787" s="11">
        <v>1.74</v>
      </c>
      <c r="AA787" s="11">
        <v>22034.799999999999</v>
      </c>
      <c r="AB787" s="13">
        <v>22034800000</v>
      </c>
      <c r="AC787" s="5">
        <v>1.7427125270264103</v>
      </c>
      <c r="AD787">
        <v>17.149999999999999</v>
      </c>
      <c r="AE787">
        <v>9.4</v>
      </c>
      <c r="AF787">
        <v>12.43</v>
      </c>
      <c r="AG787" s="5">
        <v>6.246547122992653</v>
      </c>
      <c r="AH787" s="7"/>
      <c r="AI787" s="8"/>
      <c r="AJ787">
        <v>15511.73</v>
      </c>
      <c r="AK787">
        <v>15511730000</v>
      </c>
      <c r="AL787">
        <f t="shared" ref="AL787:AL792" si="126">IF(AJ787&lt;29957,1,0)</f>
        <v>1</v>
      </c>
      <c r="AM787">
        <f t="shared" ref="AM787:AM792" si="127">IF(AND(AJ787&gt;29957,AJ787&lt;96525),1,0)</f>
        <v>0</v>
      </c>
      <c r="AN787">
        <f t="shared" ref="AN787:AN792" si="128">IF(AJ787&gt;96525,1,0)</f>
        <v>0</v>
      </c>
      <c r="AO787" s="9">
        <v>20</v>
      </c>
      <c r="AP787" s="5">
        <v>1.301029995663981</v>
      </c>
      <c r="AQ787">
        <v>50512000</v>
      </c>
      <c r="AR787" s="5">
        <v>0</v>
      </c>
      <c r="AT787">
        <v>19850000</v>
      </c>
      <c r="AU787">
        <v>70362000</v>
      </c>
      <c r="AW787">
        <v>14211.7</v>
      </c>
      <c r="AX787">
        <v>14211700000</v>
      </c>
      <c r="CG787" s="13"/>
    </row>
    <row r="788" spans="1:85" x14ac:dyDescent="0.3">
      <c r="A788">
        <v>2014</v>
      </c>
      <c r="B788" t="s">
        <v>91</v>
      </c>
      <c r="C788">
        <v>0</v>
      </c>
      <c r="M788">
        <v>0</v>
      </c>
      <c r="N788">
        <v>0</v>
      </c>
      <c r="O788" s="11"/>
      <c r="P788" s="11"/>
      <c r="Q788" s="12">
        <v>50</v>
      </c>
      <c r="R788" s="11"/>
      <c r="S788" s="12"/>
      <c r="T788" s="14">
        <v>0</v>
      </c>
      <c r="U788" s="12"/>
      <c r="V788" s="12">
        <v>41.97</v>
      </c>
      <c r="W788" s="13"/>
      <c r="X788" s="11"/>
      <c r="Y788" s="11">
        <v>3.56</v>
      </c>
      <c r="Z788" s="11">
        <v>0.79</v>
      </c>
      <c r="AA788" s="11">
        <v>37022.1</v>
      </c>
      <c r="AB788" s="13">
        <v>37022100000</v>
      </c>
      <c r="AC788" s="5">
        <v>0.78545654770502771</v>
      </c>
      <c r="AD788">
        <v>12.95</v>
      </c>
      <c r="AE788">
        <v>6.52</v>
      </c>
      <c r="AF788">
        <v>10.46</v>
      </c>
      <c r="AG788" s="5">
        <v>59.762733738809658</v>
      </c>
      <c r="AH788" s="7">
        <v>1.1315459890251491</v>
      </c>
      <c r="AI788" s="8">
        <v>1.0299660747200148</v>
      </c>
      <c r="AJ788">
        <v>16860.45</v>
      </c>
      <c r="AK788">
        <v>16860450000</v>
      </c>
      <c r="AL788">
        <f t="shared" si="126"/>
        <v>1</v>
      </c>
      <c r="AM788">
        <f t="shared" si="127"/>
        <v>0</v>
      </c>
      <c r="AN788">
        <f t="shared" si="128"/>
        <v>0</v>
      </c>
      <c r="AO788" s="9">
        <v>70</v>
      </c>
      <c r="AP788" s="5">
        <v>1.8450980400142569</v>
      </c>
      <c r="AW788">
        <v>41884.9</v>
      </c>
      <c r="AX788">
        <v>41884900000</v>
      </c>
      <c r="CG788" s="13"/>
    </row>
    <row r="789" spans="1:85" x14ac:dyDescent="0.3">
      <c r="A789">
        <v>2014</v>
      </c>
      <c r="B789" t="s">
        <v>92</v>
      </c>
      <c r="C789">
        <v>0</v>
      </c>
      <c r="D789">
        <v>5</v>
      </c>
      <c r="E789">
        <v>4</v>
      </c>
      <c r="L789">
        <v>1</v>
      </c>
      <c r="M789">
        <v>0</v>
      </c>
      <c r="N789">
        <v>0</v>
      </c>
      <c r="O789" s="11">
        <v>14</v>
      </c>
      <c r="P789" s="11">
        <v>5</v>
      </c>
      <c r="Q789" s="12">
        <v>50</v>
      </c>
      <c r="R789" s="11">
        <v>2</v>
      </c>
      <c r="S789" s="12">
        <v>14.29</v>
      </c>
      <c r="T789" s="14">
        <v>7</v>
      </c>
      <c r="U789" s="12">
        <v>50</v>
      </c>
      <c r="V789" s="12">
        <v>40.86</v>
      </c>
      <c r="W789" s="13">
        <v>4</v>
      </c>
      <c r="X789" s="11">
        <v>10.77</v>
      </c>
      <c r="Y789" s="11">
        <v>0.15</v>
      </c>
      <c r="Z789" s="11">
        <v>0.56000000000000005</v>
      </c>
      <c r="AA789" s="11">
        <v>11269.5</v>
      </c>
      <c r="AB789" s="13">
        <v>11269500000</v>
      </c>
      <c r="AC789" s="5">
        <v>0.56208750390122697</v>
      </c>
      <c r="AD789">
        <v>0.32</v>
      </c>
      <c r="AE789">
        <v>0.17</v>
      </c>
      <c r="AF789">
        <v>0.22</v>
      </c>
      <c r="AG789" s="5">
        <v>11.415734458096461</v>
      </c>
      <c r="AH789" s="7">
        <v>0.30285573203851529</v>
      </c>
      <c r="AI789" s="8">
        <v>2.975886758291499</v>
      </c>
      <c r="AJ789">
        <v>2511.34</v>
      </c>
      <c r="AK789">
        <v>2511340000</v>
      </c>
      <c r="AL789">
        <f t="shared" si="126"/>
        <v>1</v>
      </c>
      <c r="AM789">
        <f t="shared" si="127"/>
        <v>0</v>
      </c>
      <c r="AN789">
        <f t="shared" si="128"/>
        <v>0</v>
      </c>
      <c r="AO789" s="9">
        <v>80</v>
      </c>
      <c r="AP789" s="5">
        <v>1.9030899869919433</v>
      </c>
      <c r="AQ789">
        <v>27964944</v>
      </c>
      <c r="AT789">
        <v>740000</v>
      </c>
      <c r="AU789">
        <v>28704944</v>
      </c>
      <c r="AW789">
        <v>13394.8</v>
      </c>
      <c r="AX789">
        <v>13394800000</v>
      </c>
      <c r="CG789" s="13"/>
    </row>
    <row r="790" spans="1:85" x14ac:dyDescent="0.3">
      <c r="A790">
        <v>2014</v>
      </c>
      <c r="B790" t="s">
        <v>93</v>
      </c>
      <c r="C790">
        <v>0</v>
      </c>
      <c r="D790">
        <v>4</v>
      </c>
      <c r="E790">
        <v>5</v>
      </c>
      <c r="L790">
        <v>1</v>
      </c>
      <c r="M790">
        <v>0</v>
      </c>
      <c r="N790">
        <v>0</v>
      </c>
      <c r="O790" s="11">
        <v>13</v>
      </c>
      <c r="P790" s="11">
        <v>6</v>
      </c>
      <c r="Q790" s="12">
        <v>42.86</v>
      </c>
      <c r="R790" s="11">
        <v>3</v>
      </c>
      <c r="S790" s="12">
        <v>23.08</v>
      </c>
      <c r="T790" s="14">
        <v>4</v>
      </c>
      <c r="U790" s="12">
        <v>30.77</v>
      </c>
      <c r="V790" s="12">
        <v>22.86</v>
      </c>
      <c r="W790" s="13">
        <v>7</v>
      </c>
      <c r="X790" s="11">
        <v>10.28</v>
      </c>
      <c r="Y790" s="11">
        <v>5.16</v>
      </c>
      <c r="Z790" s="11">
        <v>1.9</v>
      </c>
      <c r="AA790" s="11">
        <v>8175.6</v>
      </c>
      <c r="AB790" s="13">
        <v>8175600000</v>
      </c>
      <c r="AC790" s="5">
        <v>1.9016956380626533</v>
      </c>
      <c r="AD790">
        <v>20</v>
      </c>
      <c r="AE790">
        <v>8.08</v>
      </c>
      <c r="AF790">
        <v>16.420000000000002</v>
      </c>
      <c r="AG790" s="5">
        <v>27.72926027199248</v>
      </c>
      <c r="AH790" s="7">
        <v>0.69221120929486879</v>
      </c>
      <c r="AI790" s="8"/>
      <c r="AJ790">
        <v>4785.25</v>
      </c>
      <c r="AK790">
        <v>4785250000</v>
      </c>
      <c r="AL790">
        <f t="shared" si="126"/>
        <v>1</v>
      </c>
      <c r="AM790">
        <f t="shared" si="127"/>
        <v>0</v>
      </c>
      <c r="AN790">
        <f t="shared" si="128"/>
        <v>0</v>
      </c>
      <c r="AO790" s="9">
        <v>1</v>
      </c>
      <c r="AP790" s="5">
        <v>0</v>
      </c>
      <c r="AQ790">
        <v>38891342</v>
      </c>
      <c r="AT790">
        <v>9018000</v>
      </c>
      <c r="AU790">
        <v>47909342</v>
      </c>
      <c r="AW790">
        <v>11035.6</v>
      </c>
      <c r="AX790">
        <v>11035600000</v>
      </c>
      <c r="CG790" s="13"/>
    </row>
    <row r="791" spans="1:85" x14ac:dyDescent="0.3">
      <c r="A791">
        <v>2014</v>
      </c>
      <c r="B791" t="s">
        <v>94</v>
      </c>
      <c r="C791">
        <v>0</v>
      </c>
      <c r="D791">
        <v>4</v>
      </c>
      <c r="E791">
        <v>4</v>
      </c>
      <c r="F791">
        <v>17.399999999999999</v>
      </c>
      <c r="G791">
        <v>17400000</v>
      </c>
      <c r="H791">
        <v>13.9</v>
      </c>
      <c r="I791">
        <v>13900000</v>
      </c>
      <c r="J791">
        <v>3.4999999999999982</v>
      </c>
      <c r="K791">
        <v>3499999.9999999981</v>
      </c>
      <c r="L791">
        <v>1</v>
      </c>
      <c r="M791">
        <v>0</v>
      </c>
      <c r="N791">
        <v>1</v>
      </c>
      <c r="O791" s="11">
        <v>15</v>
      </c>
      <c r="P791" s="11">
        <v>5</v>
      </c>
      <c r="Q791" s="12">
        <v>50</v>
      </c>
      <c r="R791" s="11">
        <v>5</v>
      </c>
      <c r="S791" s="12">
        <v>33.33</v>
      </c>
      <c r="T791" s="14">
        <v>5</v>
      </c>
      <c r="U791" s="12">
        <v>33.33</v>
      </c>
      <c r="V791" s="12">
        <v>45.99</v>
      </c>
      <c r="W791" s="13">
        <v>5</v>
      </c>
      <c r="X791" s="11"/>
      <c r="Y791" s="11">
        <v>5.98</v>
      </c>
      <c r="Z791" s="11">
        <v>2.78</v>
      </c>
      <c r="AA791" s="11">
        <v>125146.9</v>
      </c>
      <c r="AB791" s="13">
        <v>125146900000</v>
      </c>
      <c r="AC791" s="5">
        <v>2.7773956900504353</v>
      </c>
      <c r="AD791">
        <v>16.920000000000002</v>
      </c>
      <c r="AE791">
        <v>4.6100000000000003</v>
      </c>
      <c r="AF791">
        <v>16.7</v>
      </c>
      <c r="AG791" s="5">
        <v>-0.98442660173181074</v>
      </c>
      <c r="AH791" s="7">
        <v>0.1373043200454368</v>
      </c>
      <c r="AI791" s="8"/>
      <c r="AJ791">
        <v>104635</v>
      </c>
      <c r="AK791">
        <v>104635000000</v>
      </c>
      <c r="AL791">
        <f t="shared" si="126"/>
        <v>0</v>
      </c>
      <c r="AM791">
        <f t="shared" si="127"/>
        <v>0</v>
      </c>
      <c r="AN791">
        <f t="shared" si="128"/>
        <v>1</v>
      </c>
      <c r="AO791" s="9">
        <v>67</v>
      </c>
      <c r="AP791" s="5">
        <v>1.8260748027008262</v>
      </c>
      <c r="AQ791">
        <v>80563279</v>
      </c>
      <c r="AS791">
        <f>24127505+2553990</f>
        <v>26681495</v>
      </c>
      <c r="AU791">
        <v>80563279</v>
      </c>
      <c r="AV791">
        <v>45.99</v>
      </c>
      <c r="AW791">
        <v>79540.7</v>
      </c>
      <c r="AX791">
        <v>79540700000</v>
      </c>
      <c r="CG791" s="13"/>
    </row>
    <row r="792" spans="1:85" x14ac:dyDescent="0.3">
      <c r="A792">
        <v>2014</v>
      </c>
      <c r="B792" t="s">
        <v>95</v>
      </c>
      <c r="C792">
        <v>0</v>
      </c>
      <c r="D792">
        <v>5</v>
      </c>
      <c r="E792">
        <v>4</v>
      </c>
      <c r="L792">
        <v>1</v>
      </c>
      <c r="M792">
        <v>0</v>
      </c>
      <c r="N792">
        <v>0</v>
      </c>
      <c r="O792" s="11">
        <v>11</v>
      </c>
      <c r="P792" s="11">
        <v>5</v>
      </c>
      <c r="Q792" s="12">
        <v>50</v>
      </c>
      <c r="R792" s="11">
        <v>4</v>
      </c>
      <c r="S792" s="12">
        <v>36.36</v>
      </c>
      <c r="T792" s="14">
        <v>2</v>
      </c>
      <c r="U792" s="12">
        <v>18.18</v>
      </c>
      <c r="V792" s="12">
        <v>68.89</v>
      </c>
      <c r="W792" s="13">
        <v>5</v>
      </c>
      <c r="X792" s="11"/>
      <c r="Y792" s="11">
        <v>17.190000000000001</v>
      </c>
      <c r="Z792" s="11">
        <v>2.68</v>
      </c>
      <c r="AA792" s="11">
        <v>10764.1</v>
      </c>
      <c r="AB792" s="13">
        <v>10764100000</v>
      </c>
      <c r="AC792" s="5">
        <v>2.6752064171323489</v>
      </c>
      <c r="AD792">
        <v>19.07</v>
      </c>
      <c r="AE792">
        <v>15.13</v>
      </c>
      <c r="AF792">
        <v>19</v>
      </c>
      <c r="AG792" s="5">
        <v>9.3963221306277696</v>
      </c>
      <c r="AH792" s="7">
        <v>2.3035277478292122</v>
      </c>
      <c r="AI792" s="8">
        <v>0.29678062578977271</v>
      </c>
      <c r="AJ792">
        <v>23091.63</v>
      </c>
      <c r="AK792">
        <v>23091630000</v>
      </c>
      <c r="AL792">
        <f t="shared" si="126"/>
        <v>1</v>
      </c>
      <c r="AM792">
        <f t="shared" si="127"/>
        <v>0</v>
      </c>
      <c r="AN792">
        <f t="shared" si="128"/>
        <v>0</v>
      </c>
      <c r="AO792" s="9">
        <v>1</v>
      </c>
      <c r="AP792" s="5">
        <v>0</v>
      </c>
      <c r="AQ792">
        <v>48914988</v>
      </c>
      <c r="AT792">
        <v>2986801</v>
      </c>
      <c r="AU792">
        <v>51901789</v>
      </c>
      <c r="AW792">
        <v>9084.5</v>
      </c>
      <c r="AX792">
        <v>9084500000</v>
      </c>
      <c r="CG792" s="13"/>
    </row>
    <row r="793" spans="1:85" x14ac:dyDescent="0.3">
      <c r="A793">
        <v>2014</v>
      </c>
      <c r="B793" t="s">
        <v>96</v>
      </c>
      <c r="C793">
        <v>0</v>
      </c>
      <c r="D793">
        <v>4</v>
      </c>
      <c r="E793">
        <v>7</v>
      </c>
      <c r="F793">
        <v>5.2</v>
      </c>
      <c r="G793">
        <v>5200000</v>
      </c>
      <c r="H793">
        <v>4.0999999999999996</v>
      </c>
      <c r="I793">
        <v>4099999.9999999995</v>
      </c>
      <c r="J793">
        <v>1.1000000000000005</v>
      </c>
      <c r="K793">
        <v>1100000.0000000005</v>
      </c>
      <c r="L793">
        <v>1</v>
      </c>
      <c r="M793">
        <v>0</v>
      </c>
      <c r="N793">
        <v>0</v>
      </c>
      <c r="O793" s="11">
        <v>12</v>
      </c>
      <c r="P793" s="11">
        <v>8</v>
      </c>
      <c r="Q793" s="12">
        <v>71.430000000000007</v>
      </c>
      <c r="R793" s="11">
        <v>3</v>
      </c>
      <c r="S793" s="12">
        <v>25</v>
      </c>
      <c r="T793" s="14">
        <v>1</v>
      </c>
      <c r="U793" s="12">
        <v>8.33</v>
      </c>
      <c r="V793" s="12">
        <v>35.78</v>
      </c>
      <c r="W793" s="13">
        <v>4</v>
      </c>
      <c r="X793" s="11"/>
      <c r="Y793" s="11">
        <v>8.09</v>
      </c>
      <c r="Z793" s="11">
        <v>1.53</v>
      </c>
      <c r="AA793" s="11"/>
      <c r="AB793" s="13"/>
      <c r="AC793" s="5">
        <v>1.5345166271001782</v>
      </c>
      <c r="AD793">
        <v>20.49</v>
      </c>
      <c r="AE793">
        <v>13.93</v>
      </c>
      <c r="AF793">
        <v>17.64</v>
      </c>
      <c r="AG793" s="5">
        <v>3.5658729209046345</v>
      </c>
      <c r="AH793" s="7"/>
      <c r="AI793" s="8"/>
      <c r="AO793" s="9">
        <v>47</v>
      </c>
      <c r="AP793" s="5">
        <v>1.6720978579357173</v>
      </c>
      <c r="AQ793">
        <v>66254565</v>
      </c>
      <c r="AT793">
        <v>34008719</v>
      </c>
      <c r="AU793">
        <v>100263284</v>
      </c>
      <c r="CG793" s="13"/>
    </row>
    <row r="794" spans="1:85" x14ac:dyDescent="0.3">
      <c r="A794">
        <v>2014</v>
      </c>
      <c r="B794" t="s">
        <v>97</v>
      </c>
      <c r="C794">
        <v>0</v>
      </c>
      <c r="D794">
        <v>5</v>
      </c>
      <c r="E794">
        <v>4</v>
      </c>
      <c r="F794">
        <v>4.0999999999999996</v>
      </c>
      <c r="G794">
        <v>4099999.9999999995</v>
      </c>
      <c r="H794">
        <v>3.2</v>
      </c>
      <c r="I794">
        <v>3200000</v>
      </c>
      <c r="J794">
        <v>0.89999999999999947</v>
      </c>
      <c r="K794">
        <v>899999.99999999942</v>
      </c>
      <c r="L794">
        <v>1</v>
      </c>
      <c r="M794">
        <v>0</v>
      </c>
      <c r="N794">
        <v>0</v>
      </c>
      <c r="O794" s="11">
        <v>13</v>
      </c>
      <c r="P794" s="11">
        <v>5</v>
      </c>
      <c r="Q794" s="12">
        <v>50</v>
      </c>
      <c r="R794" s="11">
        <v>5</v>
      </c>
      <c r="S794" s="12">
        <v>38.46</v>
      </c>
      <c r="T794" s="14">
        <v>3</v>
      </c>
      <c r="U794" s="12">
        <v>23.08</v>
      </c>
      <c r="V794" s="12">
        <v>52.43</v>
      </c>
      <c r="W794" s="13">
        <v>4</v>
      </c>
      <c r="X794" s="11"/>
      <c r="Y794" s="11">
        <v>6.03</v>
      </c>
      <c r="Z794" s="11">
        <v>3</v>
      </c>
      <c r="AA794" s="11"/>
      <c r="AB794" s="13"/>
      <c r="AC794" s="5">
        <v>3.0012573532682283</v>
      </c>
      <c r="AD794">
        <v>22.57</v>
      </c>
      <c r="AE794">
        <v>8.65</v>
      </c>
      <c r="AF794">
        <v>15.39</v>
      </c>
      <c r="AG794" s="5">
        <v>14.515784369323828</v>
      </c>
      <c r="AH794" s="7"/>
      <c r="AI794" s="8"/>
      <c r="AO794" s="9">
        <v>33</v>
      </c>
      <c r="AP794" s="5">
        <v>1.5185139398778873</v>
      </c>
      <c r="AQ794">
        <v>41007166</v>
      </c>
      <c r="AT794">
        <v>4200000</v>
      </c>
      <c r="AU794">
        <v>45207166</v>
      </c>
      <c r="CG794" s="13"/>
    </row>
    <row r="795" spans="1:85" x14ac:dyDescent="0.3">
      <c r="A795">
        <v>2014</v>
      </c>
      <c r="B795" t="s">
        <v>98</v>
      </c>
      <c r="C795">
        <v>1</v>
      </c>
      <c r="D795">
        <v>4</v>
      </c>
      <c r="E795">
        <v>4</v>
      </c>
      <c r="F795">
        <v>14.7</v>
      </c>
      <c r="G795">
        <v>14700000</v>
      </c>
      <c r="H795">
        <v>14.5</v>
      </c>
      <c r="I795">
        <v>14500000</v>
      </c>
      <c r="J795">
        <v>0.19999999999999929</v>
      </c>
      <c r="K795">
        <v>199999.9999999993</v>
      </c>
      <c r="L795">
        <v>1</v>
      </c>
      <c r="M795">
        <v>0</v>
      </c>
      <c r="N795">
        <v>1</v>
      </c>
      <c r="O795" s="11">
        <v>17</v>
      </c>
      <c r="P795" s="11">
        <v>6</v>
      </c>
      <c r="Q795" s="12">
        <v>66.67</v>
      </c>
      <c r="R795" s="11">
        <v>2</v>
      </c>
      <c r="S795" s="12">
        <v>11.76</v>
      </c>
      <c r="T795" s="14">
        <v>9</v>
      </c>
      <c r="U795" s="12">
        <v>52.94</v>
      </c>
      <c r="V795" s="12">
        <v>56.77</v>
      </c>
      <c r="W795" s="13">
        <v>8</v>
      </c>
      <c r="X795" s="11"/>
      <c r="Y795" s="11">
        <v>5.93</v>
      </c>
      <c r="Z795" s="11">
        <v>1.21</v>
      </c>
      <c r="AA795" s="11">
        <v>38273.599999999999</v>
      </c>
      <c r="AB795" s="13">
        <v>38273600000</v>
      </c>
      <c r="AC795" s="5">
        <v>1.206979284920952</v>
      </c>
      <c r="AD795">
        <v>9.7899999999999991</v>
      </c>
      <c r="AE795">
        <v>5.07</v>
      </c>
      <c r="AF795">
        <v>5.9</v>
      </c>
      <c r="AG795" s="5">
        <v>9.9507035815500586</v>
      </c>
      <c r="AH795" s="7"/>
      <c r="AI795" s="8"/>
      <c r="AJ795">
        <v>14525.11</v>
      </c>
      <c r="AK795">
        <v>14525110000</v>
      </c>
      <c r="AL795">
        <f>IF(AJ795&lt;29957,1,0)</f>
        <v>1</v>
      </c>
      <c r="AM795">
        <f>IF(AND(AJ795&gt;29957,AJ795&lt;96525),1,0)</f>
        <v>0</v>
      </c>
      <c r="AN795">
        <f>IF(AJ795&gt;96525,1,0)</f>
        <v>0</v>
      </c>
      <c r="AO795" s="9">
        <v>13</v>
      </c>
      <c r="AP795" s="5">
        <v>1.1139433523068367</v>
      </c>
      <c r="AQ795">
        <v>33861376</v>
      </c>
      <c r="AS795">
        <v>33861376</v>
      </c>
      <c r="AT795">
        <v>1220000</v>
      </c>
      <c r="AU795">
        <v>35081376</v>
      </c>
      <c r="AW795">
        <v>30346.5</v>
      </c>
      <c r="AX795">
        <v>30346500000</v>
      </c>
      <c r="CG795" s="13"/>
    </row>
    <row r="796" spans="1:85" x14ac:dyDescent="0.3">
      <c r="A796">
        <v>2014</v>
      </c>
      <c r="B796" t="s">
        <v>99</v>
      </c>
      <c r="C796">
        <v>1</v>
      </c>
      <c r="D796">
        <v>5</v>
      </c>
      <c r="E796">
        <v>4</v>
      </c>
      <c r="F796">
        <v>12.2</v>
      </c>
      <c r="G796">
        <v>12200000</v>
      </c>
      <c r="H796">
        <v>12.2</v>
      </c>
      <c r="I796">
        <v>12200000</v>
      </c>
      <c r="J796">
        <v>0</v>
      </c>
      <c r="L796">
        <v>1</v>
      </c>
      <c r="M796">
        <v>1</v>
      </c>
      <c r="N796">
        <v>0</v>
      </c>
      <c r="O796" s="11">
        <v>9</v>
      </c>
      <c r="P796" s="11">
        <v>6</v>
      </c>
      <c r="Q796" s="12">
        <v>37.5</v>
      </c>
      <c r="R796" s="11">
        <v>1</v>
      </c>
      <c r="S796" s="12">
        <v>11.11</v>
      </c>
      <c r="T796" s="14">
        <v>2</v>
      </c>
      <c r="U796" s="12">
        <v>22.22</v>
      </c>
      <c r="V796" s="12">
        <v>39.08</v>
      </c>
      <c r="W796" s="13">
        <v>4</v>
      </c>
      <c r="X796" s="11">
        <v>52.1</v>
      </c>
      <c r="Y796" s="11">
        <v>-0.83</v>
      </c>
      <c r="Z796" s="11"/>
      <c r="AA796" s="11">
        <v>11112.6</v>
      </c>
      <c r="AB796" s="13">
        <v>11112600000</v>
      </c>
      <c r="AD796">
        <v>-0.93</v>
      </c>
      <c r="AE796">
        <v>-0.73</v>
      </c>
      <c r="AF796">
        <v>-0.87</v>
      </c>
      <c r="AG796" s="5">
        <v>51.957650449917772</v>
      </c>
      <c r="AH796" s="7"/>
      <c r="AI796" s="8">
        <v>0.48515947033717971</v>
      </c>
      <c r="AJ796">
        <v>8069.78</v>
      </c>
      <c r="AK796">
        <v>8069780000</v>
      </c>
      <c r="AL796">
        <f>IF(AJ796&lt;29957,1,0)</f>
        <v>1</v>
      </c>
      <c r="AM796">
        <f>IF(AND(AJ796&gt;29957,AJ796&lt;96525),1,0)</f>
        <v>0</v>
      </c>
      <c r="AN796">
        <f>IF(AJ796&gt;96525,1,0)</f>
        <v>0</v>
      </c>
      <c r="AO796" s="9">
        <v>18</v>
      </c>
      <c r="AP796" s="5">
        <v>1.2552725051033058</v>
      </c>
      <c r="AQ796">
        <v>10742899</v>
      </c>
      <c r="AT796">
        <v>1801549</v>
      </c>
      <c r="AU796">
        <v>12544448</v>
      </c>
      <c r="AW796">
        <v>13126.2</v>
      </c>
      <c r="AX796">
        <v>13126200000</v>
      </c>
      <c r="CG796" s="13"/>
    </row>
    <row r="797" spans="1:85" x14ac:dyDescent="0.3">
      <c r="A797">
        <v>2014</v>
      </c>
      <c r="B797" t="s">
        <v>100</v>
      </c>
      <c r="C797">
        <v>1</v>
      </c>
      <c r="M797">
        <v>0</v>
      </c>
      <c r="N797">
        <v>0</v>
      </c>
      <c r="O797" s="11">
        <v>5</v>
      </c>
      <c r="P797" s="11">
        <v>0</v>
      </c>
      <c r="Q797" s="12"/>
      <c r="R797" s="11"/>
      <c r="S797" s="12">
        <v>0</v>
      </c>
      <c r="T797" s="14">
        <v>5</v>
      </c>
      <c r="U797" s="12">
        <v>100</v>
      </c>
      <c r="V797" s="12">
        <v>54.95</v>
      </c>
      <c r="W797" s="13"/>
      <c r="X797" s="11">
        <v>48.69</v>
      </c>
      <c r="Y797" s="11"/>
      <c r="Z797" s="11"/>
      <c r="AA797" s="11"/>
      <c r="AB797" s="13"/>
      <c r="AD797">
        <v>6.42</v>
      </c>
      <c r="AE797">
        <v>2.11</v>
      </c>
      <c r="AF797">
        <v>2.92</v>
      </c>
      <c r="AG797" s="5"/>
      <c r="AH797" s="7"/>
      <c r="AI797" s="8"/>
      <c r="AO797" s="9">
        <v>2</v>
      </c>
      <c r="AP797" s="5">
        <v>0.30102999566398114</v>
      </c>
      <c r="CG797" s="13"/>
    </row>
    <row r="798" spans="1:85" x14ac:dyDescent="0.3">
      <c r="A798">
        <v>2014</v>
      </c>
      <c r="B798" t="s">
        <v>101</v>
      </c>
      <c r="C798">
        <v>1</v>
      </c>
      <c r="M798">
        <v>0</v>
      </c>
      <c r="N798">
        <v>0</v>
      </c>
      <c r="O798" s="11"/>
      <c r="P798" s="11"/>
      <c r="Q798" s="12"/>
      <c r="R798" s="11"/>
      <c r="S798" s="12"/>
      <c r="T798" s="14">
        <v>0</v>
      </c>
      <c r="U798" s="12"/>
      <c r="V798" s="12" t="s">
        <v>366</v>
      </c>
      <c r="W798" s="13"/>
      <c r="X798" s="11"/>
      <c r="Y798" s="11">
        <v>-30.75</v>
      </c>
      <c r="Z798" s="11"/>
      <c r="AA798" s="11"/>
      <c r="AB798" s="13"/>
      <c r="AE798">
        <v>-142.69999999999999</v>
      </c>
      <c r="AG798" s="5">
        <v>48.466156338341321</v>
      </c>
      <c r="AH798" s="7"/>
      <c r="AI798" s="8"/>
      <c r="AO798" s="9">
        <v>7</v>
      </c>
      <c r="AP798" s="5">
        <v>0.8450980400142567</v>
      </c>
      <c r="CG798" s="13"/>
    </row>
    <row r="799" spans="1:85" x14ac:dyDescent="0.3">
      <c r="A799">
        <v>2014</v>
      </c>
      <c r="B799" t="s">
        <v>102</v>
      </c>
      <c r="C799">
        <v>0</v>
      </c>
      <c r="D799">
        <v>4</v>
      </c>
      <c r="E799">
        <v>4</v>
      </c>
      <c r="L799">
        <v>1</v>
      </c>
      <c r="M799">
        <v>0</v>
      </c>
      <c r="N799">
        <v>0</v>
      </c>
      <c r="O799" s="11">
        <v>10</v>
      </c>
      <c r="P799" s="11">
        <v>4</v>
      </c>
      <c r="Q799" s="12">
        <v>37.5</v>
      </c>
      <c r="R799" s="11">
        <v>4</v>
      </c>
      <c r="S799" s="12">
        <v>40</v>
      </c>
      <c r="T799" s="14">
        <v>2</v>
      </c>
      <c r="U799" s="12">
        <v>20</v>
      </c>
      <c r="V799" s="12">
        <v>68.56</v>
      </c>
      <c r="W799" s="13">
        <v>5</v>
      </c>
      <c r="X799" s="11"/>
      <c r="Y799" s="11">
        <v>4.18</v>
      </c>
      <c r="Z799" s="11">
        <v>3.01</v>
      </c>
      <c r="AA799" s="11">
        <v>37668.6</v>
      </c>
      <c r="AB799" s="13">
        <v>37668600000</v>
      </c>
      <c r="AC799" s="5">
        <v>3.0121774846857967</v>
      </c>
      <c r="AD799">
        <v>13.06</v>
      </c>
      <c r="AE799">
        <v>3.25</v>
      </c>
      <c r="AF799">
        <v>13.04</v>
      </c>
      <c r="AG799" s="5">
        <v>-7.914722681339831</v>
      </c>
      <c r="AH799" s="7"/>
      <c r="AI799" s="8"/>
      <c r="AJ799">
        <v>25210.3</v>
      </c>
      <c r="AK799">
        <v>25210300000</v>
      </c>
      <c r="AL799">
        <f>IF(AJ799&lt;29957,1,0)</f>
        <v>1</v>
      </c>
      <c r="AM799">
        <f>IF(AND(AJ799&gt;29957,AJ799&lt;96525),1,0)</f>
        <v>0</v>
      </c>
      <c r="AN799">
        <f>IF(AJ799&gt;96525,1,0)</f>
        <v>0</v>
      </c>
      <c r="AO799" s="9">
        <v>22</v>
      </c>
      <c r="AP799" s="5">
        <v>1.3424226808222062</v>
      </c>
      <c r="AQ799">
        <v>79360000</v>
      </c>
      <c r="AT799">
        <v>6820000</v>
      </c>
      <c r="AU799">
        <v>86180000</v>
      </c>
      <c r="AV799">
        <v>68.56</v>
      </c>
      <c r="AW799">
        <v>21977.7</v>
      </c>
      <c r="AX799">
        <v>21977700000</v>
      </c>
      <c r="CG799" s="13"/>
    </row>
    <row r="800" spans="1:85" x14ac:dyDescent="0.3">
      <c r="A800">
        <v>2014</v>
      </c>
      <c r="B800" t="s">
        <v>103</v>
      </c>
      <c r="C800">
        <v>0</v>
      </c>
      <c r="D800">
        <v>3</v>
      </c>
      <c r="E800">
        <v>7</v>
      </c>
      <c r="L800">
        <v>0</v>
      </c>
      <c r="M800">
        <v>0</v>
      </c>
      <c r="N800">
        <v>0</v>
      </c>
      <c r="O800" s="11">
        <v>8</v>
      </c>
      <c r="P800" s="11">
        <v>2</v>
      </c>
      <c r="Q800" s="12">
        <v>40</v>
      </c>
      <c r="R800" s="11">
        <v>2</v>
      </c>
      <c r="S800" s="12">
        <v>25</v>
      </c>
      <c r="T800" s="14">
        <v>4</v>
      </c>
      <c r="U800" s="12">
        <v>50</v>
      </c>
      <c r="V800" s="12">
        <v>75</v>
      </c>
      <c r="W800" s="13">
        <v>14</v>
      </c>
      <c r="X800" s="11"/>
      <c r="Y800" s="11">
        <v>2.2599999999999998</v>
      </c>
      <c r="Z800" s="11">
        <v>5.1100000000000003</v>
      </c>
      <c r="AA800" s="11"/>
      <c r="AB800" s="13"/>
      <c r="AC800" s="5">
        <v>5.1087179854300251</v>
      </c>
      <c r="AD800">
        <v>7.83</v>
      </c>
      <c r="AE800">
        <v>1.69</v>
      </c>
      <c r="AF800">
        <v>5.5</v>
      </c>
      <c r="AG800" s="5">
        <v>11.372960967630604</v>
      </c>
      <c r="AH800" s="7">
        <v>0.71925578988784022</v>
      </c>
      <c r="AI800" s="8"/>
      <c r="AJ800">
        <v>51759.81</v>
      </c>
      <c r="AK800">
        <v>51759810000</v>
      </c>
      <c r="AL800">
        <f>IF(AJ800&lt;29957,1,0)</f>
        <v>0</v>
      </c>
      <c r="AM800">
        <f>IF(AND(AJ800&gt;29957,AJ800&lt;96525),1,0)</f>
        <v>1</v>
      </c>
      <c r="AN800">
        <f>IF(AJ800&gt;96525,1,0)</f>
        <v>0</v>
      </c>
      <c r="AO800" s="9">
        <v>57</v>
      </c>
      <c r="AP800" s="5">
        <v>1.7558748556724912</v>
      </c>
      <c r="AQ800">
        <v>33119215</v>
      </c>
      <c r="AT800">
        <v>6925000</v>
      </c>
      <c r="AU800">
        <v>40044215</v>
      </c>
      <c r="AV800">
        <v>6.46</v>
      </c>
      <c r="AW800">
        <v>38891.5</v>
      </c>
      <c r="AX800">
        <v>38891500000</v>
      </c>
      <c r="CG800" s="13"/>
    </row>
    <row r="801" spans="1:85" x14ac:dyDescent="0.3">
      <c r="A801">
        <v>2014</v>
      </c>
      <c r="B801" t="s">
        <v>104</v>
      </c>
      <c r="C801">
        <v>0</v>
      </c>
      <c r="D801">
        <v>5</v>
      </c>
      <c r="E801">
        <v>4</v>
      </c>
      <c r="L801">
        <v>1</v>
      </c>
      <c r="M801">
        <v>0</v>
      </c>
      <c r="N801">
        <v>0</v>
      </c>
      <c r="O801" s="11">
        <v>16</v>
      </c>
      <c r="P801" s="11">
        <v>8</v>
      </c>
      <c r="Q801" s="12">
        <v>50</v>
      </c>
      <c r="R801" s="11">
        <v>2</v>
      </c>
      <c r="S801" s="12">
        <v>12.5</v>
      </c>
      <c r="T801" s="14">
        <v>6</v>
      </c>
      <c r="U801" s="12">
        <v>37.5</v>
      </c>
      <c r="V801" s="12">
        <v>17.59</v>
      </c>
      <c r="W801" s="13">
        <v>4</v>
      </c>
      <c r="X801" s="11">
        <v>49.54</v>
      </c>
      <c r="Y801" s="11">
        <v>4.9400000000000004</v>
      </c>
      <c r="Z801" s="11">
        <v>0.4</v>
      </c>
      <c r="AA801" s="11">
        <v>30228.799999999999</v>
      </c>
      <c r="AB801" s="13">
        <v>30228800000</v>
      </c>
      <c r="AC801" s="5">
        <v>0.39611485703367016</v>
      </c>
      <c r="AD801">
        <v>20.5</v>
      </c>
      <c r="AE801">
        <v>4</v>
      </c>
      <c r="AF801">
        <v>5.61</v>
      </c>
      <c r="AG801" s="5">
        <v>-0.90064722372905215</v>
      </c>
      <c r="AH801" s="7"/>
      <c r="AI801" s="8"/>
      <c r="AJ801">
        <v>3400.66</v>
      </c>
      <c r="AK801">
        <v>3400660000</v>
      </c>
      <c r="AL801">
        <f>IF(AJ801&lt;29957,1,0)</f>
        <v>1</v>
      </c>
      <c r="AM801">
        <f>IF(AND(AJ801&gt;29957,AJ801&lt;96525),1,0)</f>
        <v>0</v>
      </c>
      <c r="AN801">
        <f>IF(AJ801&gt;96525,1,0)</f>
        <v>0</v>
      </c>
      <c r="AO801" s="9">
        <v>31</v>
      </c>
      <c r="AP801" s="5">
        <v>1.4913616938342726</v>
      </c>
      <c r="AQ801">
        <v>63604280</v>
      </c>
      <c r="AT801">
        <v>14680000</v>
      </c>
      <c r="AU801">
        <v>78284280</v>
      </c>
      <c r="AV801">
        <v>5.51</v>
      </c>
      <c r="AW801">
        <v>25388.2</v>
      </c>
      <c r="AX801">
        <v>25388200000</v>
      </c>
      <c r="CG801" s="13"/>
    </row>
    <row r="802" spans="1:85" x14ac:dyDescent="0.3">
      <c r="A802">
        <v>2014</v>
      </c>
      <c r="B802" t="s">
        <v>105</v>
      </c>
      <c r="C802">
        <v>0</v>
      </c>
      <c r="D802">
        <v>5</v>
      </c>
      <c r="E802">
        <v>7</v>
      </c>
      <c r="L802">
        <v>1</v>
      </c>
      <c r="M802">
        <v>0</v>
      </c>
      <c r="N802">
        <v>0</v>
      </c>
      <c r="O802" s="11">
        <v>19</v>
      </c>
      <c r="P802" s="11">
        <v>10</v>
      </c>
      <c r="Q802" s="12">
        <v>46.67</v>
      </c>
      <c r="R802" s="11">
        <v>2</v>
      </c>
      <c r="S802" s="12">
        <v>10.53</v>
      </c>
      <c r="T802" s="14">
        <v>7</v>
      </c>
      <c r="U802" s="12">
        <v>36.840000000000003</v>
      </c>
      <c r="V802" s="12">
        <v>71.7</v>
      </c>
      <c r="W802" s="13">
        <v>7</v>
      </c>
      <c r="X802" s="11">
        <v>56.79</v>
      </c>
      <c r="Y802" s="11">
        <v>-15.93</v>
      </c>
      <c r="Z802" s="11">
        <v>1.17</v>
      </c>
      <c r="AA802" s="11">
        <v>672667.1</v>
      </c>
      <c r="AB802" s="13">
        <v>672667100000</v>
      </c>
      <c r="AC802" s="5">
        <v>1.1709539122945811</v>
      </c>
      <c r="AD802">
        <v>-20.96</v>
      </c>
      <c r="AE802">
        <v>-2.65</v>
      </c>
      <c r="AF802">
        <v>-3.22</v>
      </c>
      <c r="AG802" s="5">
        <v>7.1211874938794928</v>
      </c>
      <c r="AH802" s="7"/>
      <c r="AI802" s="8">
        <v>2.9216066951916011E-3</v>
      </c>
      <c r="AJ802">
        <v>96532.38</v>
      </c>
      <c r="AK802">
        <v>96532380000</v>
      </c>
      <c r="AL802">
        <f>IF(AJ802&lt;29957,1,0)</f>
        <v>0</v>
      </c>
      <c r="AM802">
        <f>IF(AND(AJ802&gt;29957,AJ802&lt;96525),1,0)</f>
        <v>0</v>
      </c>
      <c r="AN802">
        <f>IF(AJ802&gt;96525,1,0)</f>
        <v>1</v>
      </c>
      <c r="AO802" s="9">
        <v>18</v>
      </c>
      <c r="AP802" s="5">
        <v>1.2552725051033058</v>
      </c>
      <c r="AQ802">
        <v>106208441</v>
      </c>
      <c r="AR802" s="5">
        <v>21.9</v>
      </c>
      <c r="AT802">
        <v>1610000</v>
      </c>
      <c r="AU802">
        <v>107818441</v>
      </c>
      <c r="AW802">
        <v>109892.4</v>
      </c>
      <c r="AX802">
        <v>109892400000</v>
      </c>
      <c r="CG802" s="13"/>
    </row>
    <row r="803" spans="1:85" x14ac:dyDescent="0.3">
      <c r="A803">
        <v>2014</v>
      </c>
      <c r="B803" t="s">
        <v>106</v>
      </c>
      <c r="C803">
        <v>0</v>
      </c>
      <c r="M803">
        <v>0</v>
      </c>
      <c r="N803">
        <v>0</v>
      </c>
      <c r="O803" s="11"/>
      <c r="P803" s="11"/>
      <c r="Q803" s="12"/>
      <c r="R803" s="11"/>
      <c r="S803" s="12"/>
      <c r="T803" s="14">
        <v>0</v>
      </c>
      <c r="U803" s="12"/>
      <c r="V803" s="12" t="s">
        <v>366</v>
      </c>
      <c r="W803" s="13"/>
      <c r="X803" s="11"/>
      <c r="Y803" s="11">
        <v>5.44</v>
      </c>
      <c r="Z803" s="11"/>
      <c r="AA803" s="11">
        <v>9571.7000000000007</v>
      </c>
      <c r="AB803" s="13">
        <v>9571700000</v>
      </c>
      <c r="AD803">
        <v>0</v>
      </c>
      <c r="AF803">
        <v>0</v>
      </c>
      <c r="AG803" s="5"/>
      <c r="AH803" s="7"/>
      <c r="AI803" s="8"/>
      <c r="AO803" s="9">
        <v>1</v>
      </c>
      <c r="AP803" s="5">
        <v>0</v>
      </c>
      <c r="CG803" s="13"/>
    </row>
    <row r="804" spans="1:85" x14ac:dyDescent="0.3">
      <c r="A804">
        <v>2014</v>
      </c>
      <c r="B804" t="s">
        <v>107</v>
      </c>
      <c r="C804">
        <v>1</v>
      </c>
      <c r="D804">
        <v>5</v>
      </c>
      <c r="E804">
        <v>4</v>
      </c>
      <c r="L804">
        <v>1</v>
      </c>
      <c r="M804">
        <v>1</v>
      </c>
      <c r="N804">
        <v>0</v>
      </c>
      <c r="O804" s="11">
        <v>11</v>
      </c>
      <c r="P804" s="11">
        <v>5</v>
      </c>
      <c r="Q804" s="12">
        <v>50</v>
      </c>
      <c r="R804" s="11">
        <v>1</v>
      </c>
      <c r="S804" s="12">
        <v>9.09</v>
      </c>
      <c r="T804" s="14">
        <v>5</v>
      </c>
      <c r="U804" s="12">
        <v>45.45</v>
      </c>
      <c r="V804" s="12">
        <v>41.96</v>
      </c>
      <c r="W804" s="13">
        <v>6</v>
      </c>
      <c r="X804" s="11">
        <v>44.54</v>
      </c>
      <c r="Y804" s="11">
        <v>13.79</v>
      </c>
      <c r="Z804" s="11">
        <v>2.95</v>
      </c>
      <c r="AA804" s="11">
        <v>19475.900000000001</v>
      </c>
      <c r="AB804" s="13">
        <v>19475900000</v>
      </c>
      <c r="AC804" s="5">
        <v>2.9524401148665249</v>
      </c>
      <c r="AD804">
        <v>15.45</v>
      </c>
      <c r="AE804">
        <v>7.73</v>
      </c>
      <c r="AF804">
        <v>9.44</v>
      </c>
      <c r="AG804" s="5">
        <v>6.1584407419050695</v>
      </c>
      <c r="AH804" s="7"/>
      <c r="AI804" s="8">
        <v>3.553555035683615E-2</v>
      </c>
      <c r="AJ804">
        <v>15221.21</v>
      </c>
      <c r="AK804">
        <v>15221210000</v>
      </c>
      <c r="AL804">
        <f>IF(AJ804&lt;29957,1,0)</f>
        <v>1</v>
      </c>
      <c r="AM804">
        <f>IF(AND(AJ804&gt;29957,AJ804&lt;96525),1,0)</f>
        <v>0</v>
      </c>
      <c r="AN804">
        <f>IF(AJ804&gt;96525,1,0)</f>
        <v>0</v>
      </c>
      <c r="AO804" s="9">
        <v>20</v>
      </c>
      <c r="AP804" s="5">
        <v>1.301029995663981</v>
      </c>
      <c r="AQ804">
        <v>10140000</v>
      </c>
      <c r="AT804">
        <v>6880000</v>
      </c>
      <c r="AU804">
        <v>17020000</v>
      </c>
      <c r="AW804">
        <v>11115.2</v>
      </c>
      <c r="AX804">
        <v>11115200000</v>
      </c>
      <c r="CG804" s="13"/>
    </row>
    <row r="805" spans="1:85" x14ac:dyDescent="0.3">
      <c r="A805">
        <v>2014</v>
      </c>
      <c r="B805" t="s">
        <v>108</v>
      </c>
      <c r="C805">
        <v>0</v>
      </c>
      <c r="D805">
        <v>3</v>
      </c>
      <c r="E805">
        <v>4</v>
      </c>
      <c r="F805">
        <v>6.6</v>
      </c>
      <c r="G805">
        <v>6600000</v>
      </c>
      <c r="H805">
        <v>6.6</v>
      </c>
      <c r="I805">
        <v>6600000</v>
      </c>
      <c r="J805">
        <v>0</v>
      </c>
      <c r="L805">
        <v>1</v>
      </c>
      <c r="M805">
        <v>0</v>
      </c>
      <c r="N805">
        <v>0</v>
      </c>
      <c r="O805" s="11">
        <v>7</v>
      </c>
      <c r="P805" s="11">
        <v>3</v>
      </c>
      <c r="Q805" s="12">
        <v>42.86</v>
      </c>
      <c r="R805" s="11">
        <v>2</v>
      </c>
      <c r="S805" s="12">
        <v>28.57</v>
      </c>
      <c r="T805" s="14">
        <v>2</v>
      </c>
      <c r="U805" s="12">
        <v>28.57</v>
      </c>
      <c r="V805" s="12">
        <v>50.32</v>
      </c>
      <c r="W805" s="13">
        <v>6</v>
      </c>
      <c r="X805" s="11">
        <v>99.84</v>
      </c>
      <c r="Y805" s="11">
        <v>-4.49</v>
      </c>
      <c r="Z805" s="11"/>
      <c r="AA805" s="11">
        <v>132100.1</v>
      </c>
      <c r="AB805" s="13">
        <v>132100100000</v>
      </c>
      <c r="AD805">
        <v>-7.08</v>
      </c>
      <c r="AE805">
        <v>-0.63</v>
      </c>
      <c r="AF805">
        <v>-0.81</v>
      </c>
      <c r="AG805" s="5">
        <v>-19.15225238489306</v>
      </c>
      <c r="AH805" s="7"/>
      <c r="AI805" s="8">
        <v>0.10173003861973688</v>
      </c>
      <c r="AJ805">
        <v>1803.04</v>
      </c>
      <c r="AK805">
        <v>1803040000</v>
      </c>
      <c r="AL805">
        <f>IF(AJ805&lt;29957,1,0)</f>
        <v>1</v>
      </c>
      <c r="AM805">
        <f>IF(AND(AJ805&gt;29957,AJ805&lt;96525),1,0)</f>
        <v>0</v>
      </c>
      <c r="AN805">
        <f>IF(AJ805&gt;96525,1,0)</f>
        <v>0</v>
      </c>
      <c r="AO805" s="9">
        <v>1</v>
      </c>
      <c r="AP805" s="5">
        <v>0</v>
      </c>
      <c r="AQ805">
        <v>60200000</v>
      </c>
      <c r="AT805">
        <v>315000</v>
      </c>
      <c r="AU805">
        <v>60515000</v>
      </c>
      <c r="AW805">
        <v>14537.3</v>
      </c>
      <c r="AX805">
        <v>14537300000</v>
      </c>
      <c r="CG805" s="13"/>
    </row>
    <row r="806" spans="1:85" x14ac:dyDescent="0.3">
      <c r="A806">
        <v>2014</v>
      </c>
      <c r="B806" t="s">
        <v>109</v>
      </c>
      <c r="C806">
        <v>0</v>
      </c>
      <c r="D806">
        <v>5</v>
      </c>
      <c r="E806">
        <v>4</v>
      </c>
      <c r="L806">
        <v>1</v>
      </c>
      <c r="M806">
        <v>0</v>
      </c>
      <c r="N806">
        <v>0</v>
      </c>
      <c r="O806" s="11">
        <v>12</v>
      </c>
      <c r="P806" s="11">
        <v>4</v>
      </c>
      <c r="Q806" s="12">
        <v>41.67</v>
      </c>
      <c r="R806" s="11">
        <v>4</v>
      </c>
      <c r="S806" s="12">
        <v>33.33</v>
      </c>
      <c r="T806" s="14">
        <v>4</v>
      </c>
      <c r="U806" s="12">
        <v>33.33</v>
      </c>
      <c r="V806" s="12">
        <v>75</v>
      </c>
      <c r="W806" s="13">
        <v>4</v>
      </c>
      <c r="X806" s="11"/>
      <c r="Y806" s="11">
        <v>2.42</v>
      </c>
      <c r="Z806" s="11">
        <v>5.58</v>
      </c>
      <c r="AA806" s="11"/>
      <c r="AB806" s="13"/>
      <c r="AC806" s="5">
        <v>5.5797290164721121</v>
      </c>
      <c r="AD806">
        <v>6.43</v>
      </c>
      <c r="AE806">
        <v>3.92</v>
      </c>
      <c r="AF806">
        <v>6.43</v>
      </c>
      <c r="AG806" s="5">
        <v>15.215513695813105</v>
      </c>
      <c r="AH806" s="7"/>
      <c r="AI806" s="8"/>
      <c r="AO806" s="9">
        <v>30</v>
      </c>
      <c r="AP806" s="5">
        <v>1.4771212547196624</v>
      </c>
      <c r="AT806">
        <v>8000000</v>
      </c>
      <c r="AU806">
        <v>8000000</v>
      </c>
      <c r="AV806">
        <v>40.119999999999997</v>
      </c>
      <c r="CG806" s="13"/>
    </row>
    <row r="807" spans="1:85" x14ac:dyDescent="0.3">
      <c r="A807">
        <v>2014</v>
      </c>
      <c r="B807" t="s">
        <v>110</v>
      </c>
      <c r="C807">
        <v>0</v>
      </c>
      <c r="M807">
        <v>0</v>
      </c>
      <c r="N807">
        <v>0</v>
      </c>
      <c r="O807" s="11"/>
      <c r="P807" s="11"/>
      <c r="Q807" s="12">
        <v>45.45</v>
      </c>
      <c r="R807" s="11"/>
      <c r="S807" s="12"/>
      <c r="T807" s="14">
        <v>0</v>
      </c>
      <c r="U807" s="12"/>
      <c r="V807" s="12">
        <v>72.459999999999994</v>
      </c>
      <c r="W807" s="13"/>
      <c r="X807" s="11"/>
      <c r="Y807" s="11">
        <v>12.65</v>
      </c>
      <c r="Z807" s="11">
        <v>9.98</v>
      </c>
      <c r="AA807" s="11"/>
      <c r="AB807" s="13"/>
      <c r="AC807" s="5">
        <v>9.9762212511266934</v>
      </c>
      <c r="AD807">
        <v>42.67</v>
      </c>
      <c r="AE807">
        <v>15.66</v>
      </c>
      <c r="AF807">
        <v>42.67</v>
      </c>
      <c r="AG807" s="5">
        <v>52.790622392097816</v>
      </c>
      <c r="AH807" s="7"/>
      <c r="AI807" s="8"/>
      <c r="AO807" s="9">
        <v>56</v>
      </c>
      <c r="AP807" s="5">
        <v>1.7481880270062005</v>
      </c>
      <c r="CG807" s="13"/>
    </row>
    <row r="808" spans="1:85" x14ac:dyDescent="0.3">
      <c r="A808">
        <v>2014</v>
      </c>
      <c r="B808" t="s">
        <v>111</v>
      </c>
      <c r="C808">
        <v>0</v>
      </c>
      <c r="M808">
        <v>0</v>
      </c>
      <c r="N808">
        <v>0</v>
      </c>
      <c r="O808" s="11">
        <v>15</v>
      </c>
      <c r="P808" s="11">
        <v>9</v>
      </c>
      <c r="Q808" s="12">
        <v>47.06</v>
      </c>
      <c r="R808" s="11"/>
      <c r="S808" s="12">
        <v>0</v>
      </c>
      <c r="T808" s="14">
        <v>6</v>
      </c>
      <c r="U808" s="12">
        <v>40</v>
      </c>
      <c r="V808" s="12">
        <v>50.67</v>
      </c>
      <c r="W808" s="13">
        <v>6</v>
      </c>
      <c r="X808" s="11"/>
      <c r="Y808" s="11">
        <v>15.38</v>
      </c>
      <c r="Z808" s="11">
        <v>10.31</v>
      </c>
      <c r="AA808" s="11">
        <v>61815.5</v>
      </c>
      <c r="AB808" s="13">
        <v>61815500000</v>
      </c>
      <c r="AC808" s="5">
        <v>10.311360290587714</v>
      </c>
      <c r="AD808">
        <v>21.87</v>
      </c>
      <c r="AE808">
        <v>7.23</v>
      </c>
      <c r="AF808">
        <v>21.82</v>
      </c>
      <c r="AG808" s="5">
        <v>-2.9388139088902583</v>
      </c>
      <c r="AH808" s="7">
        <v>9.8043601443440404E-2</v>
      </c>
      <c r="AI808" s="8"/>
      <c r="AJ808">
        <v>253965.06</v>
      </c>
      <c r="AK808">
        <v>253965060000</v>
      </c>
      <c r="AL808">
        <f>IF(AJ808&lt;29957,1,0)</f>
        <v>0</v>
      </c>
      <c r="AM808">
        <f>IF(AND(AJ808&gt;29957,AJ808&lt;96525),1,0)</f>
        <v>0</v>
      </c>
      <c r="AN808">
        <f>IF(AJ808&gt;96525,1,0)</f>
        <v>1</v>
      </c>
      <c r="AO808" s="9">
        <v>90</v>
      </c>
      <c r="AP808" s="5">
        <v>1.9542425094393248</v>
      </c>
      <c r="AV808">
        <v>75</v>
      </c>
      <c r="AW808">
        <v>34635</v>
      </c>
      <c r="AX808">
        <v>34635000000</v>
      </c>
      <c r="CG808" s="13"/>
    </row>
    <row r="809" spans="1:85" x14ac:dyDescent="0.3">
      <c r="A809">
        <v>2014</v>
      </c>
      <c r="B809" t="s">
        <v>112</v>
      </c>
      <c r="C809">
        <v>0</v>
      </c>
      <c r="D809">
        <v>4</v>
      </c>
      <c r="E809">
        <v>5</v>
      </c>
      <c r="F809">
        <v>6.6</v>
      </c>
      <c r="G809">
        <v>6600000</v>
      </c>
      <c r="H809">
        <v>6.5</v>
      </c>
      <c r="I809">
        <v>6500000</v>
      </c>
      <c r="J809">
        <v>9.9999999999999645E-2</v>
      </c>
      <c r="K809">
        <v>99999.999999999651</v>
      </c>
      <c r="L809">
        <v>1</v>
      </c>
      <c r="M809">
        <v>0</v>
      </c>
      <c r="N809">
        <v>0</v>
      </c>
      <c r="O809" s="11">
        <v>12</v>
      </c>
      <c r="P809" s="11">
        <v>7</v>
      </c>
      <c r="Q809" s="12">
        <v>50</v>
      </c>
      <c r="R809" s="11">
        <v>3</v>
      </c>
      <c r="S809" s="12">
        <v>25</v>
      </c>
      <c r="T809" s="14">
        <v>2</v>
      </c>
      <c r="U809" s="12">
        <v>16.670000000000002</v>
      </c>
      <c r="V809" s="12">
        <v>48.3</v>
      </c>
      <c r="W809" s="13">
        <v>4</v>
      </c>
      <c r="X809" s="11"/>
      <c r="Y809" s="11">
        <v>17.32</v>
      </c>
      <c r="Z809" s="11">
        <v>5.28</v>
      </c>
      <c r="AA809" s="11"/>
      <c r="AB809" s="13"/>
      <c r="AC809" s="5">
        <v>5.2753407213277477</v>
      </c>
      <c r="AD809">
        <v>15.99</v>
      </c>
      <c r="AE809">
        <v>10.18</v>
      </c>
      <c r="AF809">
        <v>13.64</v>
      </c>
      <c r="AG809" s="5">
        <v>19.085195837626401</v>
      </c>
      <c r="AH809" s="7">
        <v>4.9764014581479552</v>
      </c>
      <c r="AI809" s="8"/>
      <c r="AJ809">
        <v>144740.06</v>
      </c>
      <c r="AK809">
        <v>144740060000</v>
      </c>
      <c r="AL809">
        <f>IF(AJ809&lt;29957,1,0)</f>
        <v>0</v>
      </c>
      <c r="AM809">
        <f>IF(AND(AJ809&gt;29957,AJ809&lt;96525),1,0)</f>
        <v>0</v>
      </c>
      <c r="AN809">
        <f>IF(AJ809&gt;96525,1,0)</f>
        <v>1</v>
      </c>
      <c r="AO809" s="9">
        <v>37</v>
      </c>
      <c r="AP809" s="5">
        <v>1.5682017240669948</v>
      </c>
      <c r="AQ809">
        <v>128817460</v>
      </c>
      <c r="AT809">
        <v>860000</v>
      </c>
      <c r="AU809">
        <v>129677460</v>
      </c>
      <c r="AW809">
        <v>52860.3</v>
      </c>
      <c r="AX809">
        <v>52860300000</v>
      </c>
      <c r="CG809" s="13"/>
    </row>
    <row r="810" spans="1:85" x14ac:dyDescent="0.3">
      <c r="A810">
        <v>2014</v>
      </c>
      <c r="B810" t="s">
        <v>113</v>
      </c>
      <c r="C810">
        <v>0</v>
      </c>
      <c r="D810">
        <v>4</v>
      </c>
      <c r="E810">
        <v>5</v>
      </c>
      <c r="F810">
        <v>14</v>
      </c>
      <c r="G810">
        <v>14000000</v>
      </c>
      <c r="H810">
        <v>11.9</v>
      </c>
      <c r="I810">
        <v>11900000</v>
      </c>
      <c r="J810">
        <v>2.0999999999999996</v>
      </c>
      <c r="K810">
        <v>2099999.9999999995</v>
      </c>
      <c r="L810">
        <v>1</v>
      </c>
      <c r="M810">
        <v>1</v>
      </c>
      <c r="N810">
        <v>0</v>
      </c>
      <c r="O810" s="11">
        <v>10</v>
      </c>
      <c r="P810" s="11">
        <v>5</v>
      </c>
      <c r="Q810" s="12">
        <v>50</v>
      </c>
      <c r="R810" s="11">
        <v>4</v>
      </c>
      <c r="S810" s="12">
        <v>40</v>
      </c>
      <c r="T810" s="14">
        <v>1</v>
      </c>
      <c r="U810" s="12">
        <v>10</v>
      </c>
      <c r="V810" s="12">
        <v>71.05</v>
      </c>
      <c r="W810" s="13">
        <v>5</v>
      </c>
      <c r="X810" s="11"/>
      <c r="Y810" s="11">
        <v>4.42</v>
      </c>
      <c r="Z810" s="11">
        <v>2.86</v>
      </c>
      <c r="AA810" s="11">
        <v>19793.599999999999</v>
      </c>
      <c r="AB810" s="13">
        <v>19793600000</v>
      </c>
      <c r="AC810" s="5">
        <v>2.8642340604303098</v>
      </c>
      <c r="AD810">
        <v>16.63</v>
      </c>
      <c r="AE810">
        <v>9.75</v>
      </c>
      <c r="AF810">
        <v>13.4</v>
      </c>
      <c r="AG810" s="5">
        <v>15.325140414670251</v>
      </c>
      <c r="AH810" s="7">
        <v>0.26759968803886636</v>
      </c>
      <c r="AI810" s="8">
        <v>7.0909147282384444</v>
      </c>
      <c r="AJ810">
        <v>27078.43</v>
      </c>
      <c r="AK810">
        <v>27078430000</v>
      </c>
      <c r="AL810">
        <f>IF(AJ810&lt;29957,1,0)</f>
        <v>1</v>
      </c>
      <c r="AM810">
        <f>IF(AND(AJ810&gt;29957,AJ810&lt;96525),1,0)</f>
        <v>0</v>
      </c>
      <c r="AN810">
        <f>IF(AJ810&gt;96525,1,0)</f>
        <v>0</v>
      </c>
      <c r="AO810" s="9">
        <v>78</v>
      </c>
      <c r="AP810" s="5">
        <v>1.8920946026904801</v>
      </c>
      <c r="AQ810">
        <v>72312279</v>
      </c>
      <c r="AR810" s="5">
        <v>16</v>
      </c>
      <c r="AT810">
        <v>17680000</v>
      </c>
      <c r="AU810">
        <v>89992279</v>
      </c>
      <c r="AV810">
        <v>25.1</v>
      </c>
      <c r="AW810">
        <v>44532.800000000003</v>
      </c>
      <c r="AX810">
        <v>44532800000</v>
      </c>
      <c r="CG810" s="13"/>
    </row>
    <row r="811" spans="1:85" x14ac:dyDescent="0.3">
      <c r="A811">
        <v>2014</v>
      </c>
      <c r="B811" t="s">
        <v>114</v>
      </c>
      <c r="C811">
        <v>0</v>
      </c>
      <c r="M811">
        <v>0</v>
      </c>
      <c r="N811">
        <v>0</v>
      </c>
      <c r="O811" s="11"/>
      <c r="P811" s="11"/>
      <c r="Q811" s="12"/>
      <c r="R811" s="11"/>
      <c r="S811" s="12"/>
      <c r="T811" s="14">
        <v>0</v>
      </c>
      <c r="U811" s="12"/>
      <c r="V811" s="12" t="s">
        <v>366</v>
      </c>
      <c r="W811" s="13"/>
      <c r="X811" s="11"/>
      <c r="Y811" s="11">
        <v>4.18</v>
      </c>
      <c r="Z811" s="11"/>
      <c r="AA811" s="11"/>
      <c r="AB811" s="13"/>
      <c r="AD811">
        <v>32.65</v>
      </c>
      <c r="AE811">
        <v>9.69</v>
      </c>
      <c r="AF811">
        <v>23.83</v>
      </c>
      <c r="AG811" s="5">
        <v>13.569017550131971</v>
      </c>
      <c r="AH811" s="7"/>
      <c r="AI811" s="8"/>
      <c r="AO811" s="9">
        <v>23</v>
      </c>
      <c r="AP811" s="5">
        <v>1.3617278360175928</v>
      </c>
      <c r="CG811" s="13"/>
    </row>
    <row r="812" spans="1:85" x14ac:dyDescent="0.3">
      <c r="A812">
        <v>2014</v>
      </c>
      <c r="B812" t="s">
        <v>115</v>
      </c>
      <c r="C812">
        <v>0</v>
      </c>
      <c r="D812">
        <v>7</v>
      </c>
      <c r="E812">
        <v>4</v>
      </c>
      <c r="L812">
        <v>1</v>
      </c>
      <c r="M812">
        <v>0</v>
      </c>
      <c r="N812">
        <v>0</v>
      </c>
      <c r="O812" s="11">
        <v>15</v>
      </c>
      <c r="P812" s="11">
        <v>7</v>
      </c>
      <c r="Q812" s="12">
        <v>46.15</v>
      </c>
      <c r="R812" s="11">
        <v>2</v>
      </c>
      <c r="S812" s="12">
        <v>13.33</v>
      </c>
      <c r="T812" s="14">
        <v>6</v>
      </c>
      <c r="U812" s="12">
        <v>40</v>
      </c>
      <c r="V812" s="12">
        <v>63.31</v>
      </c>
      <c r="W812" s="13">
        <v>5</v>
      </c>
      <c r="X812" s="11"/>
      <c r="Y812" s="11">
        <v>10.35</v>
      </c>
      <c r="Z812" s="11">
        <v>9.67</v>
      </c>
      <c r="AA812" s="11">
        <v>91570.3</v>
      </c>
      <c r="AB812" s="13">
        <v>91570300000</v>
      </c>
      <c r="AC812" s="5">
        <v>9.6719189414504392</v>
      </c>
      <c r="AD812">
        <v>21.69</v>
      </c>
      <c r="AE812">
        <v>9.32</v>
      </c>
      <c r="AF812">
        <v>13.21</v>
      </c>
      <c r="AG812" s="5">
        <v>18.092630136117762</v>
      </c>
      <c r="AH812" s="7">
        <v>0.14700355620776845</v>
      </c>
      <c r="AI812" s="8">
        <v>7.819438727639481</v>
      </c>
      <c r="AJ812">
        <v>291976.51</v>
      </c>
      <c r="AK812">
        <v>291976510000</v>
      </c>
      <c r="AL812">
        <f t="shared" ref="AL812:AL822" si="129">IF(AJ812&lt;29957,1,0)</f>
        <v>0</v>
      </c>
      <c r="AM812">
        <f t="shared" ref="AM812:AM822" si="130">IF(AND(AJ812&gt;29957,AJ812&lt;96525),1,0)</f>
        <v>0</v>
      </c>
      <c r="AN812">
        <f t="shared" ref="AN812:AN822" si="131">IF(AJ812&gt;96525,1,0)</f>
        <v>1</v>
      </c>
      <c r="AO812" s="9">
        <v>14</v>
      </c>
      <c r="AP812" s="5">
        <v>1.1461280356782377</v>
      </c>
      <c r="AQ812">
        <v>186218000</v>
      </c>
      <c r="AR812" s="5">
        <v>38.200000000000003</v>
      </c>
      <c r="AT812">
        <v>53763000</v>
      </c>
      <c r="AU812">
        <v>239981000</v>
      </c>
      <c r="AW812">
        <v>85495</v>
      </c>
      <c r="AX812">
        <v>85495000000</v>
      </c>
      <c r="CG812" s="13"/>
    </row>
    <row r="813" spans="1:85" x14ac:dyDescent="0.3">
      <c r="A813">
        <v>2014</v>
      </c>
      <c r="B813" t="s">
        <v>116</v>
      </c>
      <c r="C813">
        <v>0</v>
      </c>
      <c r="D813">
        <v>4</v>
      </c>
      <c r="E813">
        <v>5</v>
      </c>
      <c r="L813">
        <v>1</v>
      </c>
      <c r="M813">
        <v>0</v>
      </c>
      <c r="N813">
        <v>0</v>
      </c>
      <c r="O813" s="11">
        <v>14</v>
      </c>
      <c r="P813" s="11">
        <v>7</v>
      </c>
      <c r="Q813" s="12">
        <v>50</v>
      </c>
      <c r="R813" s="11">
        <v>3</v>
      </c>
      <c r="S813" s="12">
        <v>21.43</v>
      </c>
      <c r="T813" s="14">
        <v>4</v>
      </c>
      <c r="U813" s="12">
        <v>28.57</v>
      </c>
      <c r="V813" s="12">
        <v>74.89</v>
      </c>
      <c r="W813" s="13">
        <v>4</v>
      </c>
      <c r="X813" s="11"/>
      <c r="Y813" s="11">
        <v>3.38</v>
      </c>
      <c r="Z813" s="11">
        <v>7.38</v>
      </c>
      <c r="AA813" s="11">
        <v>112240.1</v>
      </c>
      <c r="AB813" s="13">
        <v>112240100000</v>
      </c>
      <c r="AC813" s="5">
        <v>7.3755550323221</v>
      </c>
      <c r="AD813">
        <v>7.25</v>
      </c>
      <c r="AE813">
        <v>2.68</v>
      </c>
      <c r="AF813">
        <v>3.79</v>
      </c>
      <c r="AG813" s="5">
        <v>13.273477689396515</v>
      </c>
      <c r="AH813" s="7">
        <v>2.2882236507295435E-2</v>
      </c>
      <c r="AI813" s="8">
        <v>0.18180749662080634</v>
      </c>
      <c r="AJ813">
        <v>93003.87</v>
      </c>
      <c r="AK813">
        <v>93003870000</v>
      </c>
      <c r="AL813">
        <f t="shared" si="129"/>
        <v>0</v>
      </c>
      <c r="AM813">
        <f t="shared" si="130"/>
        <v>1</v>
      </c>
      <c r="AN813">
        <f t="shared" si="131"/>
        <v>0</v>
      </c>
      <c r="AO813" s="9">
        <v>26</v>
      </c>
      <c r="AP813" s="5">
        <v>1.414973347970818</v>
      </c>
      <c r="AQ813">
        <v>87782000</v>
      </c>
      <c r="AR813" s="5">
        <v>91.4</v>
      </c>
      <c r="AT813">
        <v>790000</v>
      </c>
      <c r="AU813">
        <v>88572000</v>
      </c>
      <c r="AW813">
        <v>93108.2</v>
      </c>
      <c r="AX813">
        <v>93108200000</v>
      </c>
      <c r="CG813" s="13"/>
    </row>
    <row r="814" spans="1:85" x14ac:dyDescent="0.3">
      <c r="A814">
        <v>2014</v>
      </c>
      <c r="B814" t="s">
        <v>117</v>
      </c>
      <c r="C814">
        <v>0</v>
      </c>
      <c r="D814">
        <v>7</v>
      </c>
      <c r="E814">
        <v>4</v>
      </c>
      <c r="L814">
        <v>1</v>
      </c>
      <c r="M814">
        <v>0</v>
      </c>
      <c r="N814">
        <v>1</v>
      </c>
      <c r="O814" s="11">
        <v>15</v>
      </c>
      <c r="P814" s="11">
        <v>7</v>
      </c>
      <c r="Q814" s="12">
        <v>43.75</v>
      </c>
      <c r="R814" s="11">
        <v>4</v>
      </c>
      <c r="S814" s="12">
        <v>26.67</v>
      </c>
      <c r="T814" s="14">
        <v>4</v>
      </c>
      <c r="U814" s="12">
        <v>26.67</v>
      </c>
      <c r="V814" s="12">
        <v>74.959999999999994</v>
      </c>
      <c r="W814" s="13">
        <v>4</v>
      </c>
      <c r="X814" s="11"/>
      <c r="Y814" s="11">
        <v>18.2</v>
      </c>
      <c r="Z814" s="11">
        <v>2.38</v>
      </c>
      <c r="AA814" s="11">
        <v>64812.800000000003</v>
      </c>
      <c r="AB814" s="13">
        <v>64812800000</v>
      </c>
      <c r="AC814" s="5">
        <v>2.3792836390087206</v>
      </c>
      <c r="AD814">
        <v>12.93</v>
      </c>
      <c r="AE814">
        <v>3.99</v>
      </c>
      <c r="AF814">
        <v>5.87</v>
      </c>
      <c r="AG814" s="5">
        <v>14.851320073751531</v>
      </c>
      <c r="AH814" s="7"/>
      <c r="AI814" s="8">
        <v>0.25361421605881795</v>
      </c>
      <c r="AJ814">
        <v>32953.269999999997</v>
      </c>
      <c r="AK814">
        <v>32953269999.999996</v>
      </c>
      <c r="AL814">
        <f t="shared" si="129"/>
        <v>0</v>
      </c>
      <c r="AM814">
        <f t="shared" si="130"/>
        <v>1</v>
      </c>
      <c r="AN814">
        <f t="shared" si="131"/>
        <v>0</v>
      </c>
      <c r="AO814" s="9">
        <v>29</v>
      </c>
      <c r="AP814" s="5">
        <v>1.4623979978989561</v>
      </c>
      <c r="AQ814">
        <v>29779578</v>
      </c>
      <c r="AR814" s="5">
        <v>38.1</v>
      </c>
      <c r="AS814">
        <v>29779578</v>
      </c>
      <c r="AT814">
        <v>61808940</v>
      </c>
      <c r="AU814">
        <v>91588518</v>
      </c>
      <c r="AW814">
        <v>18359.900000000001</v>
      </c>
      <c r="AX814">
        <v>18359900000</v>
      </c>
      <c r="CG814" s="13"/>
    </row>
    <row r="815" spans="1:85" x14ac:dyDescent="0.3">
      <c r="A815">
        <v>2014</v>
      </c>
      <c r="B815" t="s">
        <v>118</v>
      </c>
      <c r="C815">
        <v>0</v>
      </c>
      <c r="D815">
        <v>4</v>
      </c>
      <c r="E815">
        <v>5</v>
      </c>
      <c r="L815">
        <v>0</v>
      </c>
      <c r="M815">
        <v>0</v>
      </c>
      <c r="N815">
        <v>0</v>
      </c>
      <c r="O815" s="11">
        <v>12</v>
      </c>
      <c r="P815" s="11">
        <v>6</v>
      </c>
      <c r="Q815" s="12">
        <v>45.45</v>
      </c>
      <c r="R815" s="11">
        <v>3</v>
      </c>
      <c r="S815" s="12">
        <v>25</v>
      </c>
      <c r="T815" s="14">
        <v>3</v>
      </c>
      <c r="U815" s="12">
        <v>25</v>
      </c>
      <c r="V815" s="12">
        <v>48.86</v>
      </c>
      <c r="W815" s="13">
        <v>6</v>
      </c>
      <c r="X815" s="11">
        <v>24.68</v>
      </c>
      <c r="Y815" s="11">
        <v>6.62</v>
      </c>
      <c r="Z815" s="11">
        <v>1.5</v>
      </c>
      <c r="AA815" s="11">
        <v>10022.799999999999</v>
      </c>
      <c r="AB815" s="13">
        <v>10022800000</v>
      </c>
      <c r="AC815" s="5">
        <v>1.5029167425314638</v>
      </c>
      <c r="AD815">
        <v>23.92</v>
      </c>
      <c r="AE815">
        <v>8.85</v>
      </c>
      <c r="AF815">
        <v>11.24</v>
      </c>
      <c r="AG815" s="5">
        <v>42.50576675545134</v>
      </c>
      <c r="AH815" s="7">
        <v>0.83884814881058833</v>
      </c>
      <c r="AI815" s="8">
        <v>1.7885888034340906E-3</v>
      </c>
      <c r="AJ815">
        <v>3941.64</v>
      </c>
      <c r="AK815">
        <v>3941640000</v>
      </c>
      <c r="AL815">
        <f t="shared" si="129"/>
        <v>1</v>
      </c>
      <c r="AM815">
        <f t="shared" si="130"/>
        <v>0</v>
      </c>
      <c r="AN815">
        <f t="shared" si="131"/>
        <v>0</v>
      </c>
      <c r="AO815" s="9">
        <v>23</v>
      </c>
      <c r="AP815" s="5">
        <v>1.3617278360175928</v>
      </c>
      <c r="AQ815">
        <v>134842000</v>
      </c>
      <c r="AT815">
        <v>1680000</v>
      </c>
      <c r="AU815">
        <v>136522000</v>
      </c>
      <c r="AV815">
        <v>0.88</v>
      </c>
      <c r="AW815">
        <v>13286.7</v>
      </c>
      <c r="AX815">
        <v>13286700000</v>
      </c>
      <c r="CG815" s="13"/>
    </row>
    <row r="816" spans="1:85" x14ac:dyDescent="0.3">
      <c r="A816">
        <v>2014</v>
      </c>
      <c r="B816" t="s">
        <v>119</v>
      </c>
      <c r="C816">
        <v>0</v>
      </c>
      <c r="D816">
        <v>4</v>
      </c>
      <c r="E816">
        <v>4</v>
      </c>
      <c r="L816">
        <v>1</v>
      </c>
      <c r="M816">
        <v>1</v>
      </c>
      <c r="N816">
        <v>0</v>
      </c>
      <c r="O816" s="11">
        <v>12</v>
      </c>
      <c r="P816" s="11">
        <v>6</v>
      </c>
      <c r="Q816" s="12">
        <v>58.33</v>
      </c>
      <c r="R816" s="11">
        <v>1</v>
      </c>
      <c r="S816" s="12">
        <v>8.33</v>
      </c>
      <c r="T816" s="14">
        <v>5</v>
      </c>
      <c r="U816" s="12">
        <v>41.67</v>
      </c>
      <c r="V816" s="12">
        <v>64.510000000000005</v>
      </c>
      <c r="W816" s="13">
        <v>4</v>
      </c>
      <c r="X816" s="11"/>
      <c r="Y816" s="11">
        <v>5.76</v>
      </c>
      <c r="Z816" s="11">
        <v>1</v>
      </c>
      <c r="AA816" s="11">
        <v>28081.599999999999</v>
      </c>
      <c r="AB816" s="13">
        <v>28081600000</v>
      </c>
      <c r="AC816" s="5">
        <v>1.0022511780356769</v>
      </c>
      <c r="AD816">
        <v>7.05</v>
      </c>
      <c r="AE816">
        <v>4.25</v>
      </c>
      <c r="AF816">
        <v>5.23</v>
      </c>
      <c r="AG816" s="5">
        <v>3.2646252239943765</v>
      </c>
      <c r="AH816" s="7">
        <v>6.7111198462194814E-3</v>
      </c>
      <c r="AI816" s="8"/>
      <c r="AJ816">
        <v>15610.51</v>
      </c>
      <c r="AK816">
        <v>15610510000</v>
      </c>
      <c r="AL816">
        <f t="shared" si="129"/>
        <v>1</v>
      </c>
      <c r="AM816">
        <f t="shared" si="130"/>
        <v>0</v>
      </c>
      <c r="AN816">
        <f t="shared" si="131"/>
        <v>0</v>
      </c>
      <c r="AO816" s="9">
        <v>40</v>
      </c>
      <c r="AP816" s="5">
        <v>1.6020599913279623</v>
      </c>
      <c r="AQ816">
        <v>17461642</v>
      </c>
      <c r="AR816" s="5">
        <v>41.1</v>
      </c>
      <c r="AT816">
        <v>26040000</v>
      </c>
      <c r="AU816">
        <v>43501642</v>
      </c>
      <c r="AV816">
        <v>4.91</v>
      </c>
      <c r="AW816">
        <v>17848</v>
      </c>
      <c r="AX816">
        <v>17848000000</v>
      </c>
      <c r="CG816" s="13"/>
    </row>
    <row r="817" spans="1:85" x14ac:dyDescent="0.3">
      <c r="A817">
        <v>2014</v>
      </c>
      <c r="B817" t="s">
        <v>120</v>
      </c>
      <c r="C817">
        <v>0</v>
      </c>
      <c r="D817">
        <v>3</v>
      </c>
      <c r="E817">
        <v>8</v>
      </c>
      <c r="L817">
        <v>1</v>
      </c>
      <c r="M817">
        <v>0</v>
      </c>
      <c r="N817">
        <v>0</v>
      </c>
      <c r="O817" s="11">
        <v>14</v>
      </c>
      <c r="P817" s="11">
        <v>7</v>
      </c>
      <c r="Q817" s="12">
        <v>46.15</v>
      </c>
      <c r="R817" s="11">
        <v>2</v>
      </c>
      <c r="S817" s="12">
        <v>14.29</v>
      </c>
      <c r="T817" s="14">
        <v>5</v>
      </c>
      <c r="U817" s="12">
        <v>35.71</v>
      </c>
      <c r="V817" s="12">
        <v>25.52</v>
      </c>
      <c r="W817" s="13">
        <v>5</v>
      </c>
      <c r="X817" s="11"/>
      <c r="Y817" s="11">
        <v>8.11</v>
      </c>
      <c r="Z817" s="11">
        <v>2.4500000000000002</v>
      </c>
      <c r="AA817" s="11">
        <v>480084.7</v>
      </c>
      <c r="AB817" s="13">
        <v>480084700000</v>
      </c>
      <c r="AC817" s="5">
        <v>2.4493058109228012</v>
      </c>
      <c r="AD817">
        <v>9.9</v>
      </c>
      <c r="AE817">
        <v>5.83</v>
      </c>
      <c r="AF817">
        <v>7.31</v>
      </c>
      <c r="AG817" s="5">
        <v>4.7684227586439292</v>
      </c>
      <c r="AH817" s="7">
        <v>8.5863203956507816E-2</v>
      </c>
      <c r="AI817" s="8">
        <v>1.4305428557862702E-2</v>
      </c>
      <c r="AJ817">
        <v>249256.45</v>
      </c>
      <c r="AK817">
        <v>249256450000</v>
      </c>
      <c r="AL817">
        <f t="shared" si="129"/>
        <v>0</v>
      </c>
      <c r="AM817">
        <f t="shared" si="130"/>
        <v>0</v>
      </c>
      <c r="AN817">
        <f t="shared" si="131"/>
        <v>1</v>
      </c>
      <c r="AO817" s="9">
        <v>67</v>
      </c>
      <c r="AP817" s="5">
        <v>1.8260748027008262</v>
      </c>
      <c r="AQ817">
        <v>116708000</v>
      </c>
      <c r="AT817">
        <v>90925000</v>
      </c>
      <c r="AU817">
        <v>207633000</v>
      </c>
      <c r="AW817">
        <v>365610.5</v>
      </c>
      <c r="AX817">
        <v>365610500000</v>
      </c>
      <c r="CG817" s="13"/>
    </row>
    <row r="818" spans="1:85" x14ac:dyDescent="0.3">
      <c r="A818">
        <v>2014</v>
      </c>
      <c r="B818" t="s">
        <v>121</v>
      </c>
      <c r="C818">
        <v>1</v>
      </c>
      <c r="D818">
        <v>3</v>
      </c>
      <c r="E818">
        <v>6</v>
      </c>
      <c r="L818">
        <v>1</v>
      </c>
      <c r="M818">
        <v>0</v>
      </c>
      <c r="N818">
        <v>0</v>
      </c>
      <c r="O818" s="11">
        <v>10</v>
      </c>
      <c r="P818" s="11">
        <v>5</v>
      </c>
      <c r="Q818" s="12">
        <v>54.55</v>
      </c>
      <c r="R818" s="11">
        <v>3</v>
      </c>
      <c r="S818" s="12">
        <v>30</v>
      </c>
      <c r="T818" s="14">
        <v>2</v>
      </c>
      <c r="U818" s="12">
        <v>20</v>
      </c>
      <c r="V818" s="12">
        <v>30.16</v>
      </c>
      <c r="W818" s="13">
        <v>5</v>
      </c>
      <c r="X818" s="11">
        <v>0.02</v>
      </c>
      <c r="Y818" s="11">
        <v>17.28</v>
      </c>
      <c r="Z818" s="11">
        <v>1.07</v>
      </c>
      <c r="AA818" s="11">
        <v>146557.6</v>
      </c>
      <c r="AB818" s="13">
        <v>146557600000</v>
      </c>
      <c r="AC818" s="5">
        <v>1.0683251353975112</v>
      </c>
      <c r="AD818">
        <v>8.83</v>
      </c>
      <c r="AE818">
        <v>3.92</v>
      </c>
      <c r="AF818">
        <v>4.45</v>
      </c>
      <c r="AG818" s="5">
        <v>2.8326831166498612</v>
      </c>
      <c r="AH818" s="7"/>
      <c r="AI818" s="8"/>
      <c r="AJ818">
        <v>47948.87</v>
      </c>
      <c r="AK818">
        <v>47948870000</v>
      </c>
      <c r="AL818">
        <f t="shared" si="129"/>
        <v>0</v>
      </c>
      <c r="AM818">
        <f t="shared" si="130"/>
        <v>1</v>
      </c>
      <c r="AN818">
        <f t="shared" si="131"/>
        <v>0</v>
      </c>
      <c r="AO818" s="9">
        <v>66</v>
      </c>
      <c r="AP818" s="5">
        <v>1.8195439355418683</v>
      </c>
      <c r="AQ818">
        <v>101528508</v>
      </c>
      <c r="AR818" s="5">
        <v>68.8</v>
      </c>
      <c r="AT818">
        <v>5045000</v>
      </c>
      <c r="AU818">
        <v>106573508</v>
      </c>
      <c r="AW818">
        <v>34380.300000000003</v>
      </c>
      <c r="AX818">
        <v>34380300000</v>
      </c>
      <c r="CG818" s="13"/>
    </row>
    <row r="819" spans="1:85" x14ac:dyDescent="0.3">
      <c r="A819">
        <v>2014</v>
      </c>
      <c r="B819" t="s">
        <v>122</v>
      </c>
      <c r="C819">
        <v>0</v>
      </c>
      <c r="D819">
        <v>5</v>
      </c>
      <c r="E819">
        <v>4</v>
      </c>
      <c r="L819">
        <v>1</v>
      </c>
      <c r="M819">
        <v>0</v>
      </c>
      <c r="N819">
        <v>1</v>
      </c>
      <c r="O819" s="11">
        <v>8</v>
      </c>
      <c r="P819" s="11">
        <v>5</v>
      </c>
      <c r="Q819" s="12">
        <v>55.56</v>
      </c>
      <c r="R819" s="11">
        <v>1</v>
      </c>
      <c r="S819" s="12">
        <v>12.5</v>
      </c>
      <c r="T819" s="14">
        <v>2</v>
      </c>
      <c r="U819" s="12">
        <v>25</v>
      </c>
      <c r="V819" s="12">
        <v>51.56</v>
      </c>
      <c r="W819" s="13">
        <v>4</v>
      </c>
      <c r="X819" s="11"/>
      <c r="Y819" s="11">
        <v>4.6900000000000004</v>
      </c>
      <c r="Z819" s="11">
        <v>2.42</v>
      </c>
      <c r="AA819" s="11">
        <v>15275.3</v>
      </c>
      <c r="AB819" s="13">
        <v>15275300000</v>
      </c>
      <c r="AC819" s="5">
        <v>2.424242542678491</v>
      </c>
      <c r="AD819">
        <v>11.87</v>
      </c>
      <c r="AE819">
        <v>6.19</v>
      </c>
      <c r="AF819">
        <v>11.75</v>
      </c>
      <c r="AG819" s="5">
        <v>-9.2334617387754783</v>
      </c>
      <c r="AH819" s="7">
        <v>1.4551714155742113</v>
      </c>
      <c r="AI819" s="8">
        <v>0.31636408750672018</v>
      </c>
      <c r="AJ819">
        <v>16435.12</v>
      </c>
      <c r="AK819">
        <v>16435119999.999998</v>
      </c>
      <c r="AL819">
        <f t="shared" si="129"/>
        <v>1</v>
      </c>
      <c r="AM819">
        <f t="shared" si="130"/>
        <v>0</v>
      </c>
      <c r="AN819">
        <f t="shared" si="131"/>
        <v>0</v>
      </c>
      <c r="AO819" s="9">
        <v>92</v>
      </c>
      <c r="AP819" s="5">
        <v>1.9637878273455551</v>
      </c>
      <c r="AQ819">
        <v>22242000</v>
      </c>
      <c r="AS819">
        <v>22242000</v>
      </c>
      <c r="AT819">
        <v>18095000</v>
      </c>
      <c r="AU819">
        <v>40337000</v>
      </c>
      <c r="AW819">
        <v>18685.2</v>
      </c>
      <c r="AX819">
        <v>18685200000</v>
      </c>
      <c r="CG819" s="13"/>
    </row>
    <row r="820" spans="1:85" x14ac:dyDescent="0.3">
      <c r="A820">
        <v>2014</v>
      </c>
      <c r="B820" t="s">
        <v>123</v>
      </c>
      <c r="C820">
        <v>0</v>
      </c>
      <c r="D820">
        <v>5</v>
      </c>
      <c r="E820">
        <v>6</v>
      </c>
      <c r="L820">
        <v>1</v>
      </c>
      <c r="M820">
        <v>0</v>
      </c>
      <c r="N820">
        <v>1</v>
      </c>
      <c r="O820" s="11">
        <v>12</v>
      </c>
      <c r="P820" s="11">
        <v>6</v>
      </c>
      <c r="Q820" s="12">
        <v>45.45</v>
      </c>
      <c r="R820" s="11">
        <v>4</v>
      </c>
      <c r="S820" s="12">
        <v>33.33</v>
      </c>
      <c r="T820" s="14">
        <v>2</v>
      </c>
      <c r="U820" s="12">
        <v>16.670000000000002</v>
      </c>
      <c r="V820" s="12">
        <v>55</v>
      </c>
      <c r="W820" s="13">
        <v>5</v>
      </c>
      <c r="X820" s="11"/>
      <c r="Y820" s="11">
        <v>4.97</v>
      </c>
      <c r="Z820" s="11">
        <v>1.52</v>
      </c>
      <c r="AA820" s="11">
        <v>18324</v>
      </c>
      <c r="AB820" s="13">
        <v>18324000000</v>
      </c>
      <c r="AC820" s="5">
        <v>1.5231795570019608</v>
      </c>
      <c r="AD820">
        <v>21.33</v>
      </c>
      <c r="AE820">
        <v>6.61</v>
      </c>
      <c r="AF820">
        <v>9.0500000000000007</v>
      </c>
      <c r="AG820" s="5">
        <v>8.8202490264891154</v>
      </c>
      <c r="AH820" s="7"/>
      <c r="AI820" s="8">
        <v>2.5654165764699126</v>
      </c>
      <c r="AJ820">
        <v>8928.0400000000009</v>
      </c>
      <c r="AK820">
        <v>8928040000</v>
      </c>
      <c r="AL820">
        <f t="shared" si="129"/>
        <v>1</v>
      </c>
      <c r="AM820">
        <f t="shared" si="130"/>
        <v>0</v>
      </c>
      <c r="AN820">
        <f t="shared" si="131"/>
        <v>0</v>
      </c>
      <c r="AO820" s="9">
        <v>24</v>
      </c>
      <c r="AP820" s="5">
        <v>1.3802112417116059</v>
      </c>
      <c r="AQ820">
        <v>133572000</v>
      </c>
      <c r="AS820">
        <v>32721000</v>
      </c>
      <c r="AT820">
        <v>5170000</v>
      </c>
      <c r="AU820">
        <v>138742000</v>
      </c>
      <c r="AW820">
        <v>15991.8</v>
      </c>
      <c r="AX820">
        <v>15991800000</v>
      </c>
      <c r="CG820" s="13"/>
    </row>
    <row r="821" spans="1:85" x14ac:dyDescent="0.3">
      <c r="A821">
        <v>2014</v>
      </c>
      <c r="B821" t="s">
        <v>124</v>
      </c>
      <c r="C821">
        <v>0</v>
      </c>
      <c r="D821">
        <v>3</v>
      </c>
      <c r="E821">
        <v>5</v>
      </c>
      <c r="L821">
        <v>0</v>
      </c>
      <c r="M821">
        <v>0</v>
      </c>
      <c r="N821">
        <v>0</v>
      </c>
      <c r="O821" s="11">
        <v>12</v>
      </c>
      <c r="P821" s="11">
        <v>4</v>
      </c>
      <c r="Q821" s="12">
        <v>27.27</v>
      </c>
      <c r="R821" s="11">
        <v>1</v>
      </c>
      <c r="S821" s="12">
        <v>8.33</v>
      </c>
      <c r="T821" s="14">
        <v>7</v>
      </c>
      <c r="U821" s="12">
        <v>58.33</v>
      </c>
      <c r="V821" s="12">
        <v>59.03</v>
      </c>
      <c r="W821" s="13">
        <v>5</v>
      </c>
      <c r="X821" s="11"/>
      <c r="Y821" s="11">
        <v>8.1300000000000008</v>
      </c>
      <c r="Z821" s="11">
        <v>2.81</v>
      </c>
      <c r="AA821" s="11">
        <v>8481.2999999999993</v>
      </c>
      <c r="AB821" s="13">
        <v>8481299999.999999</v>
      </c>
      <c r="AC821" s="5">
        <v>2.8089330024813894</v>
      </c>
      <c r="AD821">
        <v>15.84</v>
      </c>
      <c r="AE821">
        <v>10.45</v>
      </c>
      <c r="AF821">
        <v>15.29</v>
      </c>
      <c r="AG821" s="5">
        <v>1.6134545703151777</v>
      </c>
      <c r="AH821" s="7">
        <v>0.33544468046250991</v>
      </c>
      <c r="AI821" s="8"/>
      <c r="AJ821">
        <v>14725.76</v>
      </c>
      <c r="AK821">
        <v>14725760000</v>
      </c>
      <c r="AL821">
        <f t="shared" si="129"/>
        <v>1</v>
      </c>
      <c r="AM821">
        <f t="shared" si="130"/>
        <v>0</v>
      </c>
      <c r="AN821">
        <f t="shared" si="131"/>
        <v>0</v>
      </c>
      <c r="AO821" s="9">
        <v>1</v>
      </c>
      <c r="AP821" s="5">
        <v>0</v>
      </c>
      <c r="AQ821">
        <v>3943000</v>
      </c>
      <c r="AT821">
        <v>5028000</v>
      </c>
      <c r="AU821">
        <v>8971000</v>
      </c>
      <c r="AV821">
        <v>51.33</v>
      </c>
      <c r="AW821">
        <v>12196.2</v>
      </c>
      <c r="AX821">
        <v>12196200000</v>
      </c>
      <c r="CG821" s="13"/>
    </row>
    <row r="822" spans="1:85" x14ac:dyDescent="0.3">
      <c r="A822">
        <v>2014</v>
      </c>
      <c r="B822" t="s">
        <v>125</v>
      </c>
      <c r="C822">
        <v>0</v>
      </c>
      <c r="D822">
        <v>3</v>
      </c>
      <c r="E822">
        <v>4</v>
      </c>
      <c r="L822">
        <v>0</v>
      </c>
      <c r="M822">
        <v>0</v>
      </c>
      <c r="N822">
        <v>0</v>
      </c>
      <c r="O822" s="11">
        <v>12</v>
      </c>
      <c r="P822" s="11">
        <v>4</v>
      </c>
      <c r="Q822" s="12">
        <v>33.33</v>
      </c>
      <c r="R822" s="11">
        <v>4</v>
      </c>
      <c r="S822" s="12">
        <v>33.33</v>
      </c>
      <c r="T822" s="14">
        <v>4</v>
      </c>
      <c r="U822" s="12">
        <v>33.33</v>
      </c>
      <c r="V822" s="12">
        <v>70.03</v>
      </c>
      <c r="W822" s="13">
        <v>4</v>
      </c>
      <c r="X822" s="11"/>
      <c r="Y822" s="11">
        <v>5.88</v>
      </c>
      <c r="Z822" s="11">
        <v>1.39</v>
      </c>
      <c r="AA822" s="11">
        <v>71118.2</v>
      </c>
      <c r="AB822" s="13">
        <v>71118200000</v>
      </c>
      <c r="AC822" s="5">
        <v>1.3918981616124373</v>
      </c>
      <c r="AD822">
        <v>6.22</v>
      </c>
      <c r="AE822">
        <v>3.15</v>
      </c>
      <c r="AF822">
        <v>3.76</v>
      </c>
      <c r="AG822" s="5">
        <v>8.7258696770101043</v>
      </c>
      <c r="AH822" s="7"/>
      <c r="AI822" s="8"/>
      <c r="AJ822">
        <v>26111.34</v>
      </c>
      <c r="AK822">
        <v>26111340000</v>
      </c>
      <c r="AL822">
        <f t="shared" si="129"/>
        <v>1</v>
      </c>
      <c r="AM822">
        <f t="shared" si="130"/>
        <v>0</v>
      </c>
      <c r="AN822">
        <f t="shared" si="131"/>
        <v>0</v>
      </c>
      <c r="AO822" s="9">
        <v>27</v>
      </c>
      <c r="AP822" s="5">
        <v>1.4313637641589871</v>
      </c>
      <c r="AQ822">
        <v>60303000</v>
      </c>
      <c r="AR822" s="5">
        <v>9</v>
      </c>
      <c r="AT822">
        <v>10312000</v>
      </c>
      <c r="AU822">
        <v>70615000</v>
      </c>
      <c r="AW822">
        <v>54315.1</v>
      </c>
      <c r="AX822">
        <v>54315100000</v>
      </c>
      <c r="CG822" s="13"/>
    </row>
    <row r="823" spans="1:85" x14ac:dyDescent="0.3">
      <c r="A823">
        <v>2014</v>
      </c>
      <c r="B823" t="s">
        <v>126</v>
      </c>
      <c r="C823">
        <v>0</v>
      </c>
      <c r="M823">
        <v>0</v>
      </c>
      <c r="N823">
        <v>0</v>
      </c>
      <c r="O823" s="11"/>
      <c r="P823" s="11"/>
      <c r="Q823" s="12"/>
      <c r="R823" s="11"/>
      <c r="S823" s="12"/>
      <c r="T823" s="14">
        <v>0</v>
      </c>
      <c r="U823" s="12"/>
      <c r="V823" s="12" t="s">
        <v>366</v>
      </c>
      <c r="W823" s="13"/>
      <c r="X823" s="11"/>
      <c r="Y823" s="11"/>
      <c r="Z823" s="11"/>
      <c r="AA823" s="11"/>
      <c r="AB823" s="13"/>
      <c r="AD823">
        <v>3.8</v>
      </c>
      <c r="AE823">
        <v>0.88</v>
      </c>
      <c r="AF823">
        <v>1.1100000000000001</v>
      </c>
      <c r="AG823" s="5"/>
      <c r="AH823" s="7"/>
      <c r="AI823" s="8"/>
      <c r="AO823" s="9">
        <v>2</v>
      </c>
      <c r="AP823" s="5">
        <v>0.30102999566398114</v>
      </c>
      <c r="CG823" s="13"/>
    </row>
    <row r="824" spans="1:85" x14ac:dyDescent="0.3">
      <c r="A824">
        <v>2014</v>
      </c>
      <c r="B824" t="s">
        <v>127</v>
      </c>
      <c r="C824">
        <v>1</v>
      </c>
      <c r="M824">
        <v>0</v>
      </c>
      <c r="N824">
        <v>0</v>
      </c>
      <c r="O824" s="11">
        <v>13</v>
      </c>
      <c r="P824" s="11">
        <v>5</v>
      </c>
      <c r="Q824" s="12">
        <v>38.46</v>
      </c>
      <c r="R824" s="11">
        <v>1</v>
      </c>
      <c r="S824" s="12">
        <v>7.69</v>
      </c>
      <c r="T824" s="14">
        <v>7</v>
      </c>
      <c r="U824" s="12">
        <v>53.85</v>
      </c>
      <c r="V824" s="12">
        <v>43.01</v>
      </c>
      <c r="W824" s="13">
        <v>4</v>
      </c>
      <c r="X824" s="11"/>
      <c r="Y824" s="11">
        <v>31.86</v>
      </c>
      <c r="Z824" s="11">
        <v>2.9</v>
      </c>
      <c r="AA824" s="11"/>
      <c r="AB824" s="13"/>
      <c r="AC824" s="5">
        <v>2.8986461381065851</v>
      </c>
      <c r="AD824">
        <v>13.05</v>
      </c>
      <c r="AE824">
        <v>8.2799999999999994</v>
      </c>
      <c r="AF824">
        <v>10.53</v>
      </c>
      <c r="AG824" s="5">
        <v>24.495829627671068</v>
      </c>
      <c r="AH824" s="7"/>
      <c r="AI824" s="8"/>
      <c r="AO824" s="9">
        <v>22</v>
      </c>
      <c r="AP824" s="5">
        <v>1.3424226808222062</v>
      </c>
      <c r="AV824">
        <v>43.01</v>
      </c>
      <c r="CG824" s="13"/>
    </row>
    <row r="825" spans="1:85" x14ac:dyDescent="0.3">
      <c r="A825">
        <v>2014</v>
      </c>
      <c r="B825" t="s">
        <v>128</v>
      </c>
      <c r="C825">
        <v>0</v>
      </c>
      <c r="D825">
        <v>4</v>
      </c>
      <c r="E825">
        <v>4</v>
      </c>
      <c r="F825">
        <v>0.5</v>
      </c>
      <c r="G825">
        <v>500000</v>
      </c>
      <c r="H825">
        <v>0.3</v>
      </c>
      <c r="I825">
        <v>300000</v>
      </c>
      <c r="J825">
        <v>0.2</v>
      </c>
      <c r="K825">
        <v>200000</v>
      </c>
      <c r="L825">
        <v>1</v>
      </c>
      <c r="M825">
        <v>0</v>
      </c>
      <c r="N825">
        <v>0</v>
      </c>
      <c r="O825" s="11">
        <v>13</v>
      </c>
      <c r="P825" s="11">
        <v>6</v>
      </c>
      <c r="Q825" s="12">
        <v>40</v>
      </c>
      <c r="R825" s="11">
        <v>1</v>
      </c>
      <c r="S825" s="12">
        <v>7.69</v>
      </c>
      <c r="T825" s="14">
        <v>6</v>
      </c>
      <c r="U825" s="12">
        <v>46.15</v>
      </c>
      <c r="V825" s="12">
        <v>37.729999999999997</v>
      </c>
      <c r="W825" s="13">
        <v>5</v>
      </c>
      <c r="X825" s="11"/>
      <c r="Y825" s="11">
        <v>37.89</v>
      </c>
      <c r="Z825" s="11">
        <v>1.18</v>
      </c>
      <c r="AA825" s="11">
        <v>56300.9</v>
      </c>
      <c r="AB825" s="13">
        <v>56300900000</v>
      </c>
      <c r="AC825" s="5">
        <v>1.1836037100191876</v>
      </c>
      <c r="AD825">
        <v>12.73</v>
      </c>
      <c r="AE825">
        <v>7.6</v>
      </c>
      <c r="AF825">
        <v>8.7100000000000009</v>
      </c>
      <c r="AG825" s="5">
        <v>-10.442379815888172</v>
      </c>
      <c r="AH825" s="7"/>
      <c r="AI825" s="8">
        <v>8.0899218608723802E-2</v>
      </c>
      <c r="AJ825">
        <v>34327.06</v>
      </c>
      <c r="AK825">
        <v>34327059999.999996</v>
      </c>
      <c r="AL825">
        <f>IF(AJ825&lt;29957,1,0)</f>
        <v>0</v>
      </c>
      <c r="AM825">
        <f>IF(AND(AJ825&gt;29957,AJ825&lt;96525),1,0)</f>
        <v>1</v>
      </c>
      <c r="AN825">
        <f>IF(AJ825&gt;96525,1,0)</f>
        <v>0</v>
      </c>
      <c r="AO825" s="9">
        <v>16</v>
      </c>
      <c r="AP825" s="5">
        <v>1.2041199826559246</v>
      </c>
      <c r="AW825">
        <v>10646</v>
      </c>
      <c r="AX825">
        <v>10646000000</v>
      </c>
      <c r="CG825" s="13"/>
    </row>
    <row r="826" spans="1:85" x14ac:dyDescent="0.3">
      <c r="A826">
        <v>2014</v>
      </c>
      <c r="B826" t="s">
        <v>129</v>
      </c>
      <c r="C826">
        <v>0</v>
      </c>
      <c r="M826">
        <v>0</v>
      </c>
      <c r="N826">
        <v>0</v>
      </c>
      <c r="O826" s="11"/>
      <c r="P826" s="11"/>
      <c r="Q826" s="12"/>
      <c r="R826" s="11"/>
      <c r="S826" s="12"/>
      <c r="T826" s="14">
        <v>0</v>
      </c>
      <c r="U826" s="12"/>
      <c r="V826" s="12" t="s">
        <v>366</v>
      </c>
      <c r="W826" s="13"/>
      <c r="X826" s="11"/>
      <c r="Y826" s="11"/>
      <c r="Z826" s="11"/>
      <c r="AA826" s="11"/>
      <c r="AB826" s="13"/>
      <c r="AD826">
        <v>-22.22</v>
      </c>
      <c r="AE826">
        <v>-0.06</v>
      </c>
      <c r="AF826">
        <v>-22.22</v>
      </c>
      <c r="AG826" s="5"/>
      <c r="AH826" s="7"/>
      <c r="AI826" s="8"/>
      <c r="AO826" s="9">
        <v>6</v>
      </c>
      <c r="AP826" s="5">
        <v>0.77815125038364352</v>
      </c>
      <c r="CG826" s="13"/>
    </row>
    <row r="827" spans="1:85" x14ac:dyDescent="0.3">
      <c r="A827">
        <v>2014</v>
      </c>
      <c r="B827" t="s">
        <v>130</v>
      </c>
      <c r="C827">
        <v>1</v>
      </c>
      <c r="M827">
        <v>0</v>
      </c>
      <c r="N827">
        <v>1</v>
      </c>
      <c r="O827" s="11">
        <v>11</v>
      </c>
      <c r="P827" s="11">
        <v>6</v>
      </c>
      <c r="Q827" s="12">
        <v>50</v>
      </c>
      <c r="R827" s="11">
        <v>2</v>
      </c>
      <c r="S827" s="12">
        <v>18.18</v>
      </c>
      <c r="T827" s="14">
        <v>3</v>
      </c>
      <c r="U827" s="12">
        <v>27.27</v>
      </c>
      <c r="V827" s="12">
        <v>57.89</v>
      </c>
      <c r="W827" s="13">
        <v>9</v>
      </c>
      <c r="X827" s="11"/>
      <c r="Y827" s="11">
        <v>-3.12</v>
      </c>
      <c r="Z827" s="11">
        <v>0.46</v>
      </c>
      <c r="AA827" s="11">
        <v>51671.5</v>
      </c>
      <c r="AB827" s="13">
        <v>51671500000</v>
      </c>
      <c r="AC827" s="5">
        <v>0.45735027352430846</v>
      </c>
      <c r="AD827">
        <v>-15.17</v>
      </c>
      <c r="AE827">
        <v>-4.33</v>
      </c>
      <c r="AF827">
        <v>-9.06</v>
      </c>
      <c r="AG827" s="5">
        <v>-15.540731674000341</v>
      </c>
      <c r="AH827" s="7"/>
      <c r="AI827" s="8">
        <v>0.14747008573131409</v>
      </c>
      <c r="AJ827">
        <v>4680.47</v>
      </c>
      <c r="AK827">
        <v>4680470000</v>
      </c>
      <c r="AL827">
        <f>IF(AJ827&lt;29957,1,0)</f>
        <v>1</v>
      </c>
      <c r="AM827">
        <f>IF(AND(AJ827&gt;29957,AJ827&lt;96525),1,0)</f>
        <v>0</v>
      </c>
      <c r="AN827">
        <f>IF(AJ827&gt;96525,1,0)</f>
        <v>0</v>
      </c>
      <c r="AO827" s="9">
        <v>28</v>
      </c>
      <c r="AP827" s="5">
        <v>1.447158031342219</v>
      </c>
      <c r="AQ827">
        <v>28288000</v>
      </c>
      <c r="AR827" s="5">
        <v>100</v>
      </c>
      <c r="AS827">
        <v>20929000</v>
      </c>
      <c r="AT827">
        <v>3200000</v>
      </c>
      <c r="AU827">
        <v>31488000</v>
      </c>
      <c r="AW827">
        <v>62200.800000000003</v>
      </c>
      <c r="AX827">
        <v>62200800000</v>
      </c>
      <c r="CG827" s="13"/>
    </row>
    <row r="828" spans="1:85" x14ac:dyDescent="0.3">
      <c r="A828">
        <v>2014</v>
      </c>
      <c r="B828" t="s">
        <v>131</v>
      </c>
      <c r="C828">
        <v>1</v>
      </c>
      <c r="D828">
        <v>5</v>
      </c>
      <c r="E828">
        <v>8</v>
      </c>
      <c r="L828">
        <v>1</v>
      </c>
      <c r="M828">
        <v>0</v>
      </c>
      <c r="N828">
        <v>1</v>
      </c>
      <c r="O828" s="11">
        <v>13</v>
      </c>
      <c r="P828" s="11">
        <v>9</v>
      </c>
      <c r="Q828" s="12">
        <v>53.85</v>
      </c>
      <c r="R828" s="11">
        <v>0</v>
      </c>
      <c r="S828" s="12">
        <v>0</v>
      </c>
      <c r="T828" s="14">
        <v>4</v>
      </c>
      <c r="U828" s="12">
        <v>30.77</v>
      </c>
      <c r="V828" s="12">
        <v>61.75</v>
      </c>
      <c r="W828" s="13">
        <v>5</v>
      </c>
      <c r="X828" s="11"/>
      <c r="Y828" s="11">
        <v>19.71</v>
      </c>
      <c r="Z828" s="11">
        <v>6.83</v>
      </c>
      <c r="AA828" s="11">
        <v>344393.8</v>
      </c>
      <c r="AB828" s="13">
        <v>344393800000</v>
      </c>
      <c r="AC828" s="5">
        <v>6.8332350421416503</v>
      </c>
      <c r="AD828">
        <v>39.369999999999997</v>
      </c>
      <c r="AE828">
        <v>21.55</v>
      </c>
      <c r="AF828">
        <v>37.020000000000003</v>
      </c>
      <c r="AG828" s="5">
        <v>25.654136302404972</v>
      </c>
      <c r="AH828" s="7">
        <v>0.47514813185555105</v>
      </c>
      <c r="AI828" s="8"/>
      <c r="AJ828">
        <v>882301.84</v>
      </c>
      <c r="AK828">
        <v>882301840000</v>
      </c>
      <c r="AL828">
        <f>IF(AJ828&lt;29957,1,0)</f>
        <v>0</v>
      </c>
      <c r="AM828">
        <f>IF(AND(AJ828&gt;29957,AJ828&lt;96525),1,0)</f>
        <v>0</v>
      </c>
      <c r="AN828">
        <f>IF(AJ828&gt;96525,1,0)</f>
        <v>1</v>
      </c>
      <c r="AO828" s="9">
        <v>23</v>
      </c>
      <c r="AP828" s="5">
        <v>1.3617278360175928</v>
      </c>
      <c r="AQ828">
        <v>135400000</v>
      </c>
      <c r="AS828">
        <v>120700000</v>
      </c>
      <c r="AT828">
        <v>35720000</v>
      </c>
      <c r="AU828">
        <v>171120000</v>
      </c>
      <c r="AV828">
        <v>17.09</v>
      </c>
      <c r="AW828">
        <v>367012.2</v>
      </c>
      <c r="AX828">
        <v>367012200000</v>
      </c>
      <c r="CG828" s="13"/>
    </row>
    <row r="829" spans="1:85" x14ac:dyDescent="0.3">
      <c r="A829">
        <v>2014</v>
      </c>
      <c r="B829" t="s">
        <v>132</v>
      </c>
      <c r="C829">
        <v>0</v>
      </c>
      <c r="D829">
        <v>4</v>
      </c>
      <c r="E829">
        <v>4</v>
      </c>
      <c r="L829">
        <v>1</v>
      </c>
      <c r="M829">
        <v>0</v>
      </c>
      <c r="N829">
        <v>0</v>
      </c>
      <c r="O829" s="11">
        <v>10</v>
      </c>
      <c r="P829" s="11">
        <v>5</v>
      </c>
      <c r="Q829" s="12">
        <v>54.55</v>
      </c>
      <c r="R829" s="11">
        <v>1</v>
      </c>
      <c r="S829" s="12">
        <v>10</v>
      </c>
      <c r="T829" s="14">
        <v>4</v>
      </c>
      <c r="U829" s="12">
        <v>40</v>
      </c>
      <c r="V829" s="12">
        <v>58.63</v>
      </c>
      <c r="W829" s="13">
        <v>5</v>
      </c>
      <c r="X829" s="11"/>
      <c r="Y829" s="11">
        <v>5.48</v>
      </c>
      <c r="Z829" s="11">
        <v>0.87</v>
      </c>
      <c r="AA829" s="11">
        <v>28282.6</v>
      </c>
      <c r="AB829" s="13">
        <v>28282600000</v>
      </c>
      <c r="AC829" s="5">
        <v>0.87005412218851486</v>
      </c>
      <c r="AD829">
        <v>8.74</v>
      </c>
      <c r="AE829">
        <v>2.92</v>
      </c>
      <c r="AF829">
        <v>3.89</v>
      </c>
      <c r="AG829" s="5">
        <v>-11.718348565589153</v>
      </c>
      <c r="AH829" s="7">
        <v>0.11902426263815315</v>
      </c>
      <c r="AI829" s="8"/>
      <c r="AJ829">
        <v>7961.86</v>
      </c>
      <c r="AK829">
        <v>7961860000</v>
      </c>
      <c r="AL829">
        <f>IF(AJ829&lt;29957,1,0)</f>
        <v>1</v>
      </c>
      <c r="AM829">
        <f>IF(AND(AJ829&gt;29957,AJ829&lt;96525),1,0)</f>
        <v>0</v>
      </c>
      <c r="AN829">
        <f>IF(AJ829&gt;96525,1,0)</f>
        <v>0</v>
      </c>
      <c r="AO829" s="9">
        <v>42</v>
      </c>
      <c r="AP829" s="5">
        <v>1.6232492903979003</v>
      </c>
      <c r="AQ829">
        <v>39444607</v>
      </c>
      <c r="AT829">
        <v>1840000</v>
      </c>
      <c r="AU829">
        <v>41284607</v>
      </c>
      <c r="AV829">
        <v>29.58</v>
      </c>
      <c r="AW829">
        <v>12797.1</v>
      </c>
      <c r="AX829">
        <v>12797100000</v>
      </c>
      <c r="CG829" s="13"/>
    </row>
    <row r="830" spans="1:85" x14ac:dyDescent="0.3">
      <c r="A830">
        <v>2014</v>
      </c>
      <c r="B830" t="s">
        <v>133</v>
      </c>
      <c r="C830">
        <v>0</v>
      </c>
      <c r="D830">
        <v>4</v>
      </c>
      <c r="E830">
        <v>4</v>
      </c>
      <c r="L830">
        <v>1</v>
      </c>
      <c r="M830">
        <v>0</v>
      </c>
      <c r="N830">
        <v>0</v>
      </c>
      <c r="O830" s="11">
        <v>12</v>
      </c>
      <c r="P830" s="11">
        <v>9</v>
      </c>
      <c r="Q830" s="12">
        <v>72.73</v>
      </c>
      <c r="R830" s="11">
        <v>2</v>
      </c>
      <c r="S830" s="12">
        <v>16.670000000000002</v>
      </c>
      <c r="T830" s="14">
        <v>1</v>
      </c>
      <c r="U830" s="12">
        <v>8.33</v>
      </c>
      <c r="V830" s="12">
        <v>51.57</v>
      </c>
      <c r="W830" s="13">
        <v>6</v>
      </c>
      <c r="X830" s="11"/>
      <c r="Y830" s="11"/>
      <c r="Z830" s="11"/>
      <c r="AA830" s="11">
        <v>28367.7</v>
      </c>
      <c r="AB830" s="13">
        <v>28367700000</v>
      </c>
      <c r="AG830" s="5"/>
      <c r="AH830" s="7"/>
      <c r="AI830" s="8"/>
      <c r="AJ830">
        <v>6891.94</v>
      </c>
      <c r="AK830">
        <v>6891940000</v>
      </c>
      <c r="AL830">
        <f>IF(AJ830&lt;29957,1,0)</f>
        <v>1</v>
      </c>
      <c r="AM830">
        <f>IF(AND(AJ830&gt;29957,AJ830&lt;96525),1,0)</f>
        <v>0</v>
      </c>
      <c r="AN830">
        <f>IF(AJ830&gt;96525,1,0)</f>
        <v>0</v>
      </c>
      <c r="AO830" s="9">
        <v>54</v>
      </c>
      <c r="AP830" s="5">
        <v>1.7323937598229684</v>
      </c>
      <c r="AQ830">
        <v>133174373</v>
      </c>
      <c r="AT830">
        <v>10281527</v>
      </c>
      <c r="AU830">
        <v>143455900</v>
      </c>
      <c r="AW830">
        <v>21063.4</v>
      </c>
      <c r="AX830">
        <v>21063400000</v>
      </c>
      <c r="CG830" s="13"/>
    </row>
    <row r="831" spans="1:85" x14ac:dyDescent="0.3">
      <c r="A831">
        <v>2014</v>
      </c>
      <c r="B831" t="s">
        <v>134</v>
      </c>
      <c r="C831">
        <v>1</v>
      </c>
      <c r="D831">
        <v>5</v>
      </c>
      <c r="E831">
        <v>4</v>
      </c>
      <c r="F831">
        <v>8.6</v>
      </c>
      <c r="G831">
        <v>8600000</v>
      </c>
      <c r="H831">
        <v>8.6</v>
      </c>
      <c r="I831">
        <v>8600000</v>
      </c>
      <c r="J831">
        <v>0</v>
      </c>
      <c r="L831">
        <v>1</v>
      </c>
      <c r="M831">
        <v>0</v>
      </c>
      <c r="N831">
        <v>1</v>
      </c>
      <c r="O831" s="11">
        <v>13</v>
      </c>
      <c r="P831" s="11">
        <v>5</v>
      </c>
      <c r="Q831" s="12">
        <v>42.86</v>
      </c>
      <c r="R831" s="11">
        <v>1</v>
      </c>
      <c r="S831" s="12">
        <v>7.69</v>
      </c>
      <c r="T831" s="14">
        <v>7</v>
      </c>
      <c r="U831" s="12">
        <v>53.85</v>
      </c>
      <c r="V831" s="12">
        <v>47.51</v>
      </c>
      <c r="W831" s="13">
        <v>8</v>
      </c>
      <c r="X831" s="11"/>
      <c r="Y831" s="11">
        <v>-7.23</v>
      </c>
      <c r="Z831" s="11">
        <v>3.99</v>
      </c>
      <c r="AA831" s="11">
        <v>36072.300000000003</v>
      </c>
      <c r="AB831" s="13">
        <v>36072300000</v>
      </c>
      <c r="AC831" s="5">
        <v>3.9860193673146735</v>
      </c>
      <c r="AD831">
        <v>-10.52</v>
      </c>
      <c r="AE831">
        <v>-3.65</v>
      </c>
      <c r="AF831">
        <v>-4.9800000000000004</v>
      </c>
      <c r="AG831" s="5">
        <v>39.770068255467947</v>
      </c>
      <c r="AH831" s="7"/>
      <c r="AI831" s="8">
        <v>0.27417856984920175</v>
      </c>
      <c r="AJ831">
        <v>43129.69</v>
      </c>
      <c r="AK831">
        <v>43129690000</v>
      </c>
      <c r="AL831">
        <f>IF(AJ831&lt;29957,1,0)</f>
        <v>0</v>
      </c>
      <c r="AM831">
        <f>IF(AND(AJ831&gt;29957,AJ831&lt;96525),1,0)</f>
        <v>1</v>
      </c>
      <c r="AN831">
        <f>IF(AJ831&gt;96525,1,0)</f>
        <v>0</v>
      </c>
      <c r="AO831" s="9">
        <v>55</v>
      </c>
      <c r="AP831" s="5">
        <v>1.7403626894942439</v>
      </c>
      <c r="AQ831">
        <v>21120697</v>
      </c>
      <c r="AS831">
        <v>21120697</v>
      </c>
      <c r="AT831">
        <v>1015000</v>
      </c>
      <c r="AU831">
        <v>22135697</v>
      </c>
      <c r="AW831">
        <v>18316</v>
      </c>
      <c r="AX831">
        <v>18316000000</v>
      </c>
      <c r="CG831" s="13"/>
    </row>
    <row r="832" spans="1:85" x14ac:dyDescent="0.3">
      <c r="A832">
        <v>2014</v>
      </c>
      <c r="B832" t="s">
        <v>135</v>
      </c>
      <c r="C832">
        <v>0</v>
      </c>
      <c r="D832">
        <v>4</v>
      </c>
      <c r="E832">
        <v>5</v>
      </c>
      <c r="F832">
        <v>3.4</v>
      </c>
      <c r="G832">
        <v>3400000</v>
      </c>
      <c r="H832">
        <v>3.3</v>
      </c>
      <c r="I832">
        <v>3300000</v>
      </c>
      <c r="J832">
        <v>0.10000000000000009</v>
      </c>
      <c r="K832">
        <v>100000.00000000009</v>
      </c>
      <c r="L832">
        <v>1</v>
      </c>
      <c r="M832">
        <v>0</v>
      </c>
      <c r="N832">
        <v>0</v>
      </c>
      <c r="O832" s="11">
        <v>9</v>
      </c>
      <c r="P832" s="11">
        <v>4</v>
      </c>
      <c r="Q832" s="12">
        <v>44.44</v>
      </c>
      <c r="R832" s="11">
        <v>3</v>
      </c>
      <c r="S832" s="12">
        <v>33.33</v>
      </c>
      <c r="T832" s="14">
        <v>2</v>
      </c>
      <c r="U832" s="12">
        <v>22.22</v>
      </c>
      <c r="V832" s="12">
        <v>74.98</v>
      </c>
      <c r="W832" s="13">
        <v>11</v>
      </c>
      <c r="X832" s="11">
        <v>41.72</v>
      </c>
      <c r="Y832" s="11">
        <v>3.02</v>
      </c>
      <c r="Z832" s="11"/>
      <c r="AA832" s="11"/>
      <c r="AB832" s="13"/>
      <c r="AD832">
        <v>49.3</v>
      </c>
      <c r="AE832">
        <v>9.8800000000000008</v>
      </c>
      <c r="AF832">
        <v>12.56</v>
      </c>
      <c r="AG832" s="5">
        <v>15.179872705469972</v>
      </c>
      <c r="AH832" s="7"/>
      <c r="AI832" s="8"/>
      <c r="AO832" s="9">
        <v>29</v>
      </c>
      <c r="AP832" s="5">
        <v>1.4623979978989561</v>
      </c>
      <c r="AQ832">
        <v>16770675</v>
      </c>
      <c r="AR832" s="5">
        <v>9.9</v>
      </c>
      <c r="AT832">
        <v>505000</v>
      </c>
      <c r="AU832">
        <v>17275675</v>
      </c>
      <c r="CG832" s="13"/>
    </row>
    <row r="833" spans="1:85" x14ac:dyDescent="0.3">
      <c r="A833">
        <v>2014</v>
      </c>
      <c r="B833" t="s">
        <v>136</v>
      </c>
      <c r="C833">
        <v>0</v>
      </c>
      <c r="D833">
        <v>5</v>
      </c>
      <c r="E833">
        <v>6</v>
      </c>
      <c r="F833">
        <v>137.19999999999999</v>
      </c>
      <c r="G833">
        <v>137200000</v>
      </c>
      <c r="H833">
        <v>104.9</v>
      </c>
      <c r="I833">
        <v>104900000</v>
      </c>
      <c r="J833">
        <v>32.299999999999983</v>
      </c>
      <c r="K833">
        <v>32299999.999999981</v>
      </c>
      <c r="L833">
        <v>0</v>
      </c>
      <c r="M833">
        <v>0</v>
      </c>
      <c r="N833">
        <v>0</v>
      </c>
      <c r="O833" s="11">
        <v>11</v>
      </c>
      <c r="P833" s="11">
        <v>5</v>
      </c>
      <c r="Q833" s="12">
        <v>45.45</v>
      </c>
      <c r="R833" s="11">
        <v>3</v>
      </c>
      <c r="S833" s="12">
        <v>27.27</v>
      </c>
      <c r="T833" s="14">
        <v>3</v>
      </c>
      <c r="U833" s="12">
        <v>27.27</v>
      </c>
      <c r="V833" s="12">
        <v>61.68</v>
      </c>
      <c r="W833" s="13">
        <v>4</v>
      </c>
      <c r="X833" s="11"/>
      <c r="Y833" s="11">
        <v>4.95</v>
      </c>
      <c r="Z833" s="11">
        <v>5.47</v>
      </c>
      <c r="AA833" s="11">
        <v>54455.9</v>
      </c>
      <c r="AB833" s="13">
        <v>54455900000</v>
      </c>
      <c r="AC833" s="5">
        <v>5.4732462353405928</v>
      </c>
      <c r="AD833">
        <v>28.75</v>
      </c>
      <c r="AE833">
        <v>8.94</v>
      </c>
      <c r="AF833">
        <v>17.37</v>
      </c>
      <c r="AG833" s="5">
        <v>12.486608320405232</v>
      </c>
      <c r="AH833" s="7">
        <v>0.79537953061827782</v>
      </c>
      <c r="AI833" s="8">
        <v>1.2491359402192879</v>
      </c>
      <c r="AJ833">
        <v>98720.73</v>
      </c>
      <c r="AK833">
        <v>98720730000</v>
      </c>
      <c r="AL833">
        <f>IF(AJ833&lt;29957,1,0)</f>
        <v>0</v>
      </c>
      <c r="AM833">
        <f>IF(AND(AJ833&gt;29957,AJ833&lt;96525),1,0)</f>
        <v>0</v>
      </c>
      <c r="AN833">
        <f>IF(AJ833&gt;96525,1,0)</f>
        <v>1</v>
      </c>
      <c r="AO833" s="9">
        <v>31</v>
      </c>
      <c r="AP833" s="5">
        <v>1.4913616938342726</v>
      </c>
      <c r="AQ833">
        <v>157432000</v>
      </c>
      <c r="AT833">
        <v>3720000</v>
      </c>
      <c r="AU833">
        <v>161152000</v>
      </c>
      <c r="AW833">
        <v>94271.8</v>
      </c>
      <c r="AX833">
        <v>94271800000</v>
      </c>
      <c r="CG833" s="13"/>
    </row>
    <row r="834" spans="1:85" x14ac:dyDescent="0.3">
      <c r="A834">
        <v>2014</v>
      </c>
      <c r="B834" t="s">
        <v>137</v>
      </c>
      <c r="C834">
        <v>0</v>
      </c>
      <c r="M834">
        <v>0</v>
      </c>
      <c r="N834">
        <v>0</v>
      </c>
      <c r="O834" s="11">
        <v>10</v>
      </c>
      <c r="P834" s="11">
        <v>3</v>
      </c>
      <c r="Q834" s="12">
        <v>36.36</v>
      </c>
      <c r="R834" s="11">
        <v>2</v>
      </c>
      <c r="S834" s="12">
        <v>20</v>
      </c>
      <c r="T834" s="14">
        <v>5</v>
      </c>
      <c r="U834" s="12">
        <v>50</v>
      </c>
      <c r="V834" s="12">
        <v>68.91</v>
      </c>
      <c r="W834" s="13">
        <v>7</v>
      </c>
      <c r="X834" s="11"/>
      <c r="Y834" s="11">
        <v>-3.7</v>
      </c>
      <c r="Z834" s="11">
        <v>1.1499999999999999</v>
      </c>
      <c r="AA834" s="11"/>
      <c r="AB834" s="13"/>
      <c r="AC834" s="5">
        <v>1.154047028820204</v>
      </c>
      <c r="AD834">
        <v>-7.19</v>
      </c>
      <c r="AE834">
        <v>-2.21</v>
      </c>
      <c r="AF834">
        <v>-2.94</v>
      </c>
      <c r="AG834" s="5">
        <v>24.927558931787924</v>
      </c>
      <c r="AH834" s="7"/>
      <c r="AI834" s="8"/>
      <c r="AO834" s="9">
        <v>66</v>
      </c>
      <c r="AP834" s="5">
        <v>1.8195439355418683</v>
      </c>
      <c r="AR834" s="5">
        <v>0</v>
      </c>
      <c r="AV834">
        <v>69.39</v>
      </c>
      <c r="CG834" s="13"/>
    </row>
    <row r="835" spans="1:85" x14ac:dyDescent="0.3">
      <c r="A835">
        <v>2014</v>
      </c>
      <c r="B835" t="s">
        <v>138</v>
      </c>
      <c r="C835">
        <v>0</v>
      </c>
      <c r="D835">
        <v>5</v>
      </c>
      <c r="F835">
        <v>3</v>
      </c>
      <c r="G835">
        <v>3000000</v>
      </c>
      <c r="H835">
        <v>2.1</v>
      </c>
      <c r="I835">
        <v>2100000</v>
      </c>
      <c r="J835">
        <v>0.89999999999999991</v>
      </c>
      <c r="K835">
        <v>899999.99999999988</v>
      </c>
      <c r="L835">
        <v>1</v>
      </c>
      <c r="M835">
        <v>0</v>
      </c>
      <c r="N835">
        <v>0</v>
      </c>
      <c r="O835" s="11">
        <v>8</v>
      </c>
      <c r="P835" s="11">
        <v>4</v>
      </c>
      <c r="Q835" s="12">
        <v>55.56</v>
      </c>
      <c r="R835" s="11">
        <v>2</v>
      </c>
      <c r="S835" s="12">
        <v>25</v>
      </c>
      <c r="T835" s="14">
        <v>2</v>
      </c>
      <c r="U835" s="12">
        <v>25</v>
      </c>
      <c r="V835" s="12">
        <v>40.03</v>
      </c>
      <c r="W835" s="13">
        <v>5</v>
      </c>
      <c r="X835" s="11"/>
      <c r="Y835" s="11">
        <v>2.52</v>
      </c>
      <c r="Z835" s="11">
        <v>2.6</v>
      </c>
      <c r="AA835" s="11">
        <v>4947.3</v>
      </c>
      <c r="AB835" s="13">
        <v>4947300000</v>
      </c>
      <c r="AC835" s="5">
        <v>2.6014261850125</v>
      </c>
      <c r="AD835">
        <v>27.18</v>
      </c>
      <c r="AE835">
        <v>9.6</v>
      </c>
      <c r="AF835">
        <v>14.81</v>
      </c>
      <c r="AG835" s="5">
        <v>7.5185624259062838</v>
      </c>
      <c r="AH835" s="7"/>
      <c r="AI835" s="8">
        <v>0.13405292479108635</v>
      </c>
      <c r="AJ835">
        <v>4724.4799999999996</v>
      </c>
      <c r="AK835">
        <v>4724480000</v>
      </c>
      <c r="AL835">
        <f>IF(AJ835&lt;29957,1,0)</f>
        <v>1</v>
      </c>
      <c r="AM835">
        <f>IF(AND(AJ835&gt;29957,AJ835&lt;96525),1,0)</f>
        <v>0</v>
      </c>
      <c r="AN835">
        <f>IF(AJ835&gt;96525,1,0)</f>
        <v>0</v>
      </c>
      <c r="AO835" s="9">
        <v>22</v>
      </c>
      <c r="AP835" s="5">
        <v>1.3424226808222062</v>
      </c>
      <c r="AQ835">
        <v>48635000</v>
      </c>
      <c r="AT835">
        <v>6245000</v>
      </c>
      <c r="AU835">
        <v>54880000</v>
      </c>
      <c r="AW835">
        <v>20740.3</v>
      </c>
      <c r="AX835">
        <v>20740300000</v>
      </c>
      <c r="CG835" s="13"/>
    </row>
    <row r="836" spans="1:85" x14ac:dyDescent="0.3">
      <c r="A836">
        <v>2014</v>
      </c>
      <c r="B836" t="s">
        <v>139</v>
      </c>
      <c r="C836">
        <v>0</v>
      </c>
      <c r="D836">
        <v>4</v>
      </c>
      <c r="E836">
        <v>5</v>
      </c>
      <c r="F836">
        <v>14.9</v>
      </c>
      <c r="G836">
        <v>14900000</v>
      </c>
      <c r="H836">
        <v>14.7</v>
      </c>
      <c r="I836">
        <v>14700000</v>
      </c>
      <c r="J836">
        <v>0.20000000000000107</v>
      </c>
      <c r="K836">
        <v>200000.00000000108</v>
      </c>
      <c r="L836">
        <v>1</v>
      </c>
      <c r="M836">
        <v>1</v>
      </c>
      <c r="N836">
        <v>1</v>
      </c>
      <c r="O836" s="11">
        <v>13</v>
      </c>
      <c r="P836" s="11">
        <v>7</v>
      </c>
      <c r="Q836" s="12">
        <v>46.67</v>
      </c>
      <c r="R836" s="11">
        <v>3</v>
      </c>
      <c r="S836" s="12">
        <v>23.08</v>
      </c>
      <c r="T836" s="14">
        <v>3</v>
      </c>
      <c r="U836" s="12">
        <v>23.08</v>
      </c>
      <c r="V836" s="12">
        <v>39.92</v>
      </c>
      <c r="W836" s="13">
        <v>6</v>
      </c>
      <c r="X836" s="11"/>
      <c r="Y836" s="11">
        <v>7.65</v>
      </c>
      <c r="Z836" s="11">
        <v>8.11</v>
      </c>
      <c r="AA836" s="11">
        <v>101367.8</v>
      </c>
      <c r="AB836" s="13">
        <v>101367800000</v>
      </c>
      <c r="AC836" s="5">
        <v>8.1118283530261515</v>
      </c>
      <c r="AG836" s="5">
        <v>5.1324984651642476</v>
      </c>
      <c r="AH836" s="7"/>
      <c r="AI836" s="8"/>
      <c r="AO836" s="9">
        <v>30</v>
      </c>
      <c r="AP836" s="5">
        <v>1.4771212547196624</v>
      </c>
      <c r="AQ836">
        <v>1108366158</v>
      </c>
      <c r="AS836">
        <v>378845352</v>
      </c>
      <c r="AT836">
        <v>8026250</v>
      </c>
      <c r="AU836">
        <v>1116392408</v>
      </c>
      <c r="CG836" s="13"/>
    </row>
    <row r="837" spans="1:85" x14ac:dyDescent="0.3">
      <c r="A837">
        <v>2014</v>
      </c>
      <c r="B837" t="s">
        <v>140</v>
      </c>
      <c r="C837">
        <v>1</v>
      </c>
      <c r="D837">
        <v>5</v>
      </c>
      <c r="E837">
        <v>6</v>
      </c>
      <c r="L837">
        <v>1</v>
      </c>
      <c r="M837">
        <v>0</v>
      </c>
      <c r="N837">
        <v>1</v>
      </c>
      <c r="O837" s="11">
        <v>15</v>
      </c>
      <c r="P837" s="11">
        <v>7</v>
      </c>
      <c r="Q837" s="12">
        <v>50</v>
      </c>
      <c r="R837" s="11">
        <v>0</v>
      </c>
      <c r="S837" s="12">
        <v>0</v>
      </c>
      <c r="T837" s="14">
        <v>8</v>
      </c>
      <c r="U837" s="12">
        <v>53.33</v>
      </c>
      <c r="V837" s="12">
        <v>63.9</v>
      </c>
      <c r="W837" s="13">
        <v>7</v>
      </c>
      <c r="X837" s="11"/>
      <c r="Y837" s="11">
        <v>16.18</v>
      </c>
      <c r="Z837" s="11">
        <v>4.59</v>
      </c>
      <c r="AA837" s="11">
        <v>18481.2</v>
      </c>
      <c r="AB837" s="13">
        <v>18481200000</v>
      </c>
      <c r="AC837" s="5">
        <v>4.5898144223361035</v>
      </c>
      <c r="AD837">
        <v>31.27</v>
      </c>
      <c r="AE837">
        <v>21.89</v>
      </c>
      <c r="AF837">
        <v>31.27</v>
      </c>
      <c r="AG837" s="5">
        <v>16.993872254160685</v>
      </c>
      <c r="AH837" s="7"/>
      <c r="AI837" s="8">
        <v>3.0629613585546321E-3</v>
      </c>
      <c r="AJ837">
        <v>39508.660000000003</v>
      </c>
      <c r="AK837">
        <v>39508660000</v>
      </c>
      <c r="AL837">
        <f t="shared" ref="AL837:AL843" si="132">IF(AJ837&lt;29957,1,0)</f>
        <v>0</v>
      </c>
      <c r="AM837">
        <f t="shared" ref="AM837:AM843" si="133">IF(AND(AJ837&gt;29957,AJ837&lt;96525),1,0)</f>
        <v>1</v>
      </c>
      <c r="AN837">
        <f t="shared" ref="AN837:AN843" si="134">IF(AJ837&gt;96525,1,0)</f>
        <v>0</v>
      </c>
      <c r="AO837" s="9">
        <v>22</v>
      </c>
      <c r="AP837" s="5">
        <v>1.3424226808222062</v>
      </c>
      <c r="AQ837">
        <v>34610000</v>
      </c>
      <c r="AR837" s="5">
        <v>0</v>
      </c>
      <c r="AS837">
        <v>23460000</v>
      </c>
      <c r="AT837">
        <v>13049400</v>
      </c>
      <c r="AU837">
        <v>47659400</v>
      </c>
      <c r="AW837">
        <v>25816.799999999999</v>
      </c>
      <c r="AX837">
        <v>25816800000</v>
      </c>
      <c r="CG837" s="13"/>
    </row>
    <row r="838" spans="1:85" x14ac:dyDescent="0.3">
      <c r="A838">
        <v>2014</v>
      </c>
      <c r="B838" t="s">
        <v>141</v>
      </c>
      <c r="C838">
        <v>0</v>
      </c>
      <c r="D838">
        <v>4</v>
      </c>
      <c r="E838">
        <v>4</v>
      </c>
      <c r="F838">
        <v>7.9</v>
      </c>
      <c r="G838">
        <v>7900000</v>
      </c>
      <c r="H838">
        <v>6</v>
      </c>
      <c r="I838">
        <v>6000000</v>
      </c>
      <c r="J838">
        <v>1.9000000000000004</v>
      </c>
      <c r="K838">
        <v>1900000.0000000005</v>
      </c>
      <c r="L838">
        <v>1</v>
      </c>
      <c r="M838">
        <v>0</v>
      </c>
      <c r="N838">
        <v>0</v>
      </c>
      <c r="O838" s="11">
        <v>7</v>
      </c>
      <c r="P838" s="11">
        <v>3</v>
      </c>
      <c r="Q838" s="12">
        <v>50</v>
      </c>
      <c r="R838" s="11">
        <v>2</v>
      </c>
      <c r="S838" s="12">
        <v>28.57</v>
      </c>
      <c r="T838" s="14">
        <v>2</v>
      </c>
      <c r="U838" s="12">
        <v>28.57</v>
      </c>
      <c r="V838" s="12">
        <v>38.67</v>
      </c>
      <c r="W838" s="13">
        <v>5</v>
      </c>
      <c r="X838" s="11">
        <v>50.23</v>
      </c>
      <c r="Y838" s="11">
        <v>1.63</v>
      </c>
      <c r="Z838" s="11">
        <v>1.34</v>
      </c>
      <c r="AA838" s="11">
        <v>16717.099999999999</v>
      </c>
      <c r="AB838" s="13">
        <v>16717099999.999998</v>
      </c>
      <c r="AC838" s="5">
        <v>1.3398688867406017</v>
      </c>
      <c r="AD838">
        <v>10.44</v>
      </c>
      <c r="AE838">
        <v>2.27</v>
      </c>
      <c r="AF838">
        <v>3.73</v>
      </c>
      <c r="AG838" s="5">
        <v>235.41201952607244</v>
      </c>
      <c r="AH838" s="7"/>
      <c r="AI838" s="8"/>
      <c r="AJ838">
        <v>10286.83</v>
      </c>
      <c r="AK838">
        <v>10286830000</v>
      </c>
      <c r="AL838">
        <f t="shared" si="132"/>
        <v>1</v>
      </c>
      <c r="AM838">
        <f t="shared" si="133"/>
        <v>0</v>
      </c>
      <c r="AN838">
        <f t="shared" si="134"/>
        <v>0</v>
      </c>
      <c r="AO838" s="9">
        <v>27</v>
      </c>
      <c r="AP838" s="5">
        <v>1.4313637641589871</v>
      </c>
      <c r="AQ838">
        <v>22832535</v>
      </c>
      <c r="AT838">
        <v>450000</v>
      </c>
      <c r="AU838">
        <v>23282535</v>
      </c>
      <c r="AW838">
        <v>26140</v>
      </c>
      <c r="AX838">
        <v>26140000000</v>
      </c>
      <c r="CG838" s="13"/>
    </row>
    <row r="839" spans="1:85" x14ac:dyDescent="0.3">
      <c r="A839">
        <v>2014</v>
      </c>
      <c r="B839" t="s">
        <v>142</v>
      </c>
      <c r="C839">
        <v>0</v>
      </c>
      <c r="D839">
        <v>4</v>
      </c>
      <c r="E839">
        <v>5</v>
      </c>
      <c r="F839">
        <v>5</v>
      </c>
      <c r="G839">
        <v>5000000</v>
      </c>
      <c r="H839">
        <v>5</v>
      </c>
      <c r="I839">
        <v>5000000</v>
      </c>
      <c r="J839">
        <v>0</v>
      </c>
      <c r="L839">
        <v>1</v>
      </c>
      <c r="M839">
        <v>0</v>
      </c>
      <c r="N839">
        <v>0</v>
      </c>
      <c r="O839" s="11">
        <v>14</v>
      </c>
      <c r="P839" s="11">
        <v>8</v>
      </c>
      <c r="Q839" s="12">
        <v>61.54</v>
      </c>
      <c r="R839" s="11">
        <v>3</v>
      </c>
      <c r="S839" s="12">
        <v>21.43</v>
      </c>
      <c r="T839" s="14">
        <v>3</v>
      </c>
      <c r="U839" s="12">
        <v>21.43</v>
      </c>
      <c r="V839" s="12">
        <v>44.63</v>
      </c>
      <c r="W839" s="13">
        <v>5</v>
      </c>
      <c r="X839" s="11"/>
      <c r="Y839" s="11">
        <v>-4.22</v>
      </c>
      <c r="Z839" s="11">
        <v>0.96</v>
      </c>
      <c r="AA839" s="11">
        <v>26417.1</v>
      </c>
      <c r="AB839" s="13">
        <v>26417100000</v>
      </c>
      <c r="AC839" s="5">
        <v>0.95700365761533657</v>
      </c>
      <c r="AD839">
        <v>-7.88</v>
      </c>
      <c r="AE839">
        <v>-2.58</v>
      </c>
      <c r="AF839">
        <v>-3.07</v>
      </c>
      <c r="AG839" s="5">
        <v>3.1527618746791863</v>
      </c>
      <c r="AH839" s="7">
        <v>0.17096961461662619</v>
      </c>
      <c r="AI839" s="8"/>
      <c r="AJ839">
        <v>7136.05</v>
      </c>
      <c r="AK839">
        <v>7136050000</v>
      </c>
      <c r="AL839">
        <f t="shared" si="132"/>
        <v>1</v>
      </c>
      <c r="AM839">
        <f t="shared" si="133"/>
        <v>0</v>
      </c>
      <c r="AN839">
        <f t="shared" si="134"/>
        <v>0</v>
      </c>
      <c r="AO839" s="9">
        <v>27</v>
      </c>
      <c r="AP839" s="5">
        <v>1.4313637641589871</v>
      </c>
      <c r="AQ839">
        <v>9000000</v>
      </c>
      <c r="AT839">
        <v>412000</v>
      </c>
      <c r="AU839">
        <v>9412000</v>
      </c>
      <c r="AW839">
        <v>16157.6</v>
      </c>
      <c r="AX839">
        <v>16157600000</v>
      </c>
      <c r="CG839" s="13"/>
    </row>
    <row r="840" spans="1:85" x14ac:dyDescent="0.3">
      <c r="A840">
        <v>2014</v>
      </c>
      <c r="B840" t="s">
        <v>143</v>
      </c>
      <c r="C840">
        <v>0</v>
      </c>
      <c r="D840">
        <v>4</v>
      </c>
      <c r="E840">
        <v>4</v>
      </c>
      <c r="F840">
        <v>14.9</v>
      </c>
      <c r="G840">
        <v>14900000</v>
      </c>
      <c r="H840">
        <v>14.3</v>
      </c>
      <c r="I840">
        <v>14300000</v>
      </c>
      <c r="J840">
        <v>0.59999999999999964</v>
      </c>
      <c r="K840">
        <v>599999.99999999965</v>
      </c>
      <c r="L840">
        <v>1</v>
      </c>
      <c r="M840">
        <v>1</v>
      </c>
      <c r="N840">
        <v>0</v>
      </c>
      <c r="O840" s="11">
        <v>11</v>
      </c>
      <c r="P840" s="11">
        <v>7</v>
      </c>
      <c r="Q840" s="12">
        <v>50</v>
      </c>
      <c r="R840" s="11">
        <v>4</v>
      </c>
      <c r="S840" s="12">
        <v>36.36</v>
      </c>
      <c r="T840" s="14">
        <v>0</v>
      </c>
      <c r="U840" s="12">
        <v>0</v>
      </c>
      <c r="V840" s="12">
        <v>57.07</v>
      </c>
      <c r="W840" s="13">
        <v>6</v>
      </c>
      <c r="X840" s="11"/>
      <c r="Y840" s="11">
        <v>2.61</v>
      </c>
      <c r="Z840" s="11">
        <v>0.94</v>
      </c>
      <c r="AA840" s="11">
        <v>19117.400000000001</v>
      </c>
      <c r="AB840" s="13">
        <v>19117400000</v>
      </c>
      <c r="AC840" s="5">
        <v>0.94330304035834955</v>
      </c>
      <c r="AD840">
        <v>8.1</v>
      </c>
      <c r="AE840">
        <v>3</v>
      </c>
      <c r="AF840">
        <v>3.79</v>
      </c>
      <c r="AG840" s="5">
        <v>20.679554086658413</v>
      </c>
      <c r="AH840" s="7">
        <v>0.17317365036434568</v>
      </c>
      <c r="AI840" s="8">
        <v>5.350871219123041E-3</v>
      </c>
      <c r="AJ840">
        <v>5439.76</v>
      </c>
      <c r="AK840">
        <v>5439760000</v>
      </c>
      <c r="AL840">
        <f t="shared" si="132"/>
        <v>1</v>
      </c>
      <c r="AM840">
        <f t="shared" si="133"/>
        <v>0</v>
      </c>
      <c r="AN840">
        <f t="shared" si="134"/>
        <v>0</v>
      </c>
      <c r="AO840" s="9">
        <v>29</v>
      </c>
      <c r="AP840" s="5">
        <v>1.4623979978989561</v>
      </c>
      <c r="AQ840">
        <v>39755000</v>
      </c>
      <c r="AR840" s="5">
        <v>38.5</v>
      </c>
      <c r="AT840">
        <v>1990000</v>
      </c>
      <c r="AU840">
        <v>41745000</v>
      </c>
      <c r="AV840">
        <v>1.26</v>
      </c>
      <c r="AW840">
        <v>19546.8</v>
      </c>
      <c r="AX840">
        <v>19546800000</v>
      </c>
      <c r="CG840" s="13"/>
    </row>
    <row r="841" spans="1:85" x14ac:dyDescent="0.3">
      <c r="A841">
        <v>2014</v>
      </c>
      <c r="B841" t="s">
        <v>144</v>
      </c>
      <c r="C841">
        <v>0</v>
      </c>
      <c r="D841">
        <v>4</v>
      </c>
      <c r="E841">
        <v>4</v>
      </c>
      <c r="L841">
        <v>1</v>
      </c>
      <c r="M841">
        <v>0</v>
      </c>
      <c r="N841">
        <v>0</v>
      </c>
      <c r="O841" s="11">
        <v>12</v>
      </c>
      <c r="P841" s="11">
        <v>7</v>
      </c>
      <c r="Q841" s="12">
        <v>58.33</v>
      </c>
      <c r="R841" s="11">
        <v>1</v>
      </c>
      <c r="S841" s="12">
        <v>8.33</v>
      </c>
      <c r="T841" s="14">
        <v>4</v>
      </c>
      <c r="U841" s="12">
        <v>33.33</v>
      </c>
      <c r="V841" s="12">
        <v>37</v>
      </c>
      <c r="W841" s="13">
        <v>6</v>
      </c>
      <c r="X841" s="11"/>
      <c r="Y841" s="11">
        <v>2.87</v>
      </c>
      <c r="Z841" s="11">
        <v>0.8</v>
      </c>
      <c r="AA841" s="11">
        <v>1412833</v>
      </c>
      <c r="AB841" s="13">
        <v>1412833000000</v>
      </c>
      <c r="AC841" s="5">
        <v>0.79670638410533101</v>
      </c>
      <c r="AD841">
        <v>6.65</v>
      </c>
      <c r="AE841">
        <v>1.99</v>
      </c>
      <c r="AF841">
        <v>2.62</v>
      </c>
      <c r="AG841" s="5">
        <v>9.4409385743764016</v>
      </c>
      <c r="AH841" s="7">
        <v>0.33149421676395835</v>
      </c>
      <c r="AI841" s="8"/>
      <c r="AJ841">
        <v>253117.88</v>
      </c>
      <c r="AK841">
        <v>253117880000</v>
      </c>
      <c r="AL841">
        <f t="shared" si="132"/>
        <v>0</v>
      </c>
      <c r="AM841">
        <f t="shared" si="133"/>
        <v>0</v>
      </c>
      <c r="AN841">
        <f t="shared" si="134"/>
        <v>1</v>
      </c>
      <c r="AO841" s="9">
        <v>56</v>
      </c>
      <c r="AP841" s="5">
        <v>1.7481880270062005</v>
      </c>
      <c r="AQ841">
        <v>261979614</v>
      </c>
      <c r="AT841">
        <v>75790000</v>
      </c>
      <c r="AU841">
        <v>337769614</v>
      </c>
      <c r="AW841">
        <v>1067082.3999999999</v>
      </c>
      <c r="AX841">
        <v>1067082399999.9999</v>
      </c>
      <c r="CG841" s="13"/>
    </row>
    <row r="842" spans="1:85" x14ac:dyDescent="0.3">
      <c r="A842">
        <v>2014</v>
      </c>
      <c r="B842" t="s">
        <v>145</v>
      </c>
      <c r="C842">
        <v>0</v>
      </c>
      <c r="D842">
        <v>5</v>
      </c>
      <c r="E842">
        <v>5</v>
      </c>
      <c r="L842">
        <v>1</v>
      </c>
      <c r="M842">
        <v>0</v>
      </c>
      <c r="N842">
        <v>0</v>
      </c>
      <c r="O842" s="11">
        <v>14</v>
      </c>
      <c r="P842" s="11">
        <v>8</v>
      </c>
      <c r="Q842" s="12">
        <v>61.54</v>
      </c>
      <c r="R842" s="11">
        <v>3</v>
      </c>
      <c r="S842" s="12">
        <v>21.43</v>
      </c>
      <c r="T842" s="14">
        <v>3</v>
      </c>
      <c r="U842" s="12">
        <v>21.43</v>
      </c>
      <c r="V842" s="12">
        <v>39.86</v>
      </c>
      <c r="W842" s="13">
        <v>7</v>
      </c>
      <c r="X842" s="11">
        <v>83</v>
      </c>
      <c r="Y842" s="11">
        <v>-4.76</v>
      </c>
      <c r="Z842" s="11">
        <v>0.82</v>
      </c>
      <c r="AA842" s="11">
        <v>186922.3</v>
      </c>
      <c r="AB842" s="13">
        <v>186922300000</v>
      </c>
      <c r="AC842" s="5">
        <v>0.82198474866072535</v>
      </c>
      <c r="AD842">
        <v>-58.25</v>
      </c>
      <c r="AE842">
        <v>-2.7</v>
      </c>
      <c r="AF842">
        <v>-4.08</v>
      </c>
      <c r="AG842" s="5">
        <v>13.662670355328874</v>
      </c>
      <c r="AH842" s="7"/>
      <c r="AI842" s="8"/>
      <c r="AJ842">
        <v>9099.16</v>
      </c>
      <c r="AK842">
        <v>9099160000</v>
      </c>
      <c r="AL842">
        <f t="shared" si="132"/>
        <v>1</v>
      </c>
      <c r="AM842">
        <f t="shared" si="133"/>
        <v>0</v>
      </c>
      <c r="AN842">
        <f t="shared" si="134"/>
        <v>0</v>
      </c>
      <c r="AO842" s="9">
        <v>47</v>
      </c>
      <c r="AP842" s="5">
        <v>1.6720978579357173</v>
      </c>
      <c r="AQ842">
        <v>178817807</v>
      </c>
      <c r="AR842" s="5">
        <v>70</v>
      </c>
      <c r="AT842">
        <v>5170000</v>
      </c>
      <c r="AU842">
        <v>183987807</v>
      </c>
      <c r="AW842">
        <v>103699.2</v>
      </c>
      <c r="AX842">
        <v>103699200000</v>
      </c>
      <c r="CG842" s="13"/>
    </row>
    <row r="843" spans="1:85" x14ac:dyDescent="0.3">
      <c r="A843">
        <v>2014</v>
      </c>
      <c r="B843" t="s">
        <v>146</v>
      </c>
      <c r="C843">
        <v>0</v>
      </c>
      <c r="D843">
        <v>5</v>
      </c>
      <c r="E843">
        <v>5</v>
      </c>
      <c r="L843">
        <v>1</v>
      </c>
      <c r="M843">
        <v>0</v>
      </c>
      <c r="N843">
        <v>1</v>
      </c>
      <c r="O843" s="11">
        <v>10</v>
      </c>
      <c r="P843" s="11">
        <v>5</v>
      </c>
      <c r="Q843" s="12">
        <v>45.45</v>
      </c>
      <c r="R843" s="11">
        <v>4</v>
      </c>
      <c r="S843" s="12">
        <v>40</v>
      </c>
      <c r="T843" s="14">
        <v>1</v>
      </c>
      <c r="U843" s="12">
        <v>10</v>
      </c>
      <c r="V843" s="12">
        <v>67.25</v>
      </c>
      <c r="W843" s="13">
        <v>7</v>
      </c>
      <c r="X843" s="11"/>
      <c r="Y843" s="11">
        <v>11.34</v>
      </c>
      <c r="Z843" s="11">
        <v>39.97</v>
      </c>
      <c r="AA843" s="11">
        <v>140343.4</v>
      </c>
      <c r="AB843" s="13">
        <v>140343400000</v>
      </c>
      <c r="AC843" s="5">
        <v>39.97029704128245</v>
      </c>
      <c r="AD843">
        <v>110.37</v>
      </c>
      <c r="AE843">
        <v>26.94</v>
      </c>
      <c r="AF843">
        <v>109.18</v>
      </c>
      <c r="AG843" s="5">
        <v>8.0776401737906589</v>
      </c>
      <c r="AH843" s="7">
        <v>0.23937567287838521</v>
      </c>
      <c r="AI843" s="8">
        <v>11.746441220984964</v>
      </c>
      <c r="AJ843">
        <v>1234105.1100000001</v>
      </c>
      <c r="AK843">
        <v>1234105110000</v>
      </c>
      <c r="AL843">
        <f t="shared" si="132"/>
        <v>0</v>
      </c>
      <c r="AM843">
        <f t="shared" si="133"/>
        <v>0</v>
      </c>
      <c r="AN843">
        <f t="shared" si="134"/>
        <v>1</v>
      </c>
      <c r="AO843" s="9">
        <v>48</v>
      </c>
      <c r="AP843" s="5">
        <v>1.6812412373755872</v>
      </c>
      <c r="AQ843">
        <v>198728000</v>
      </c>
      <c r="AS843">
        <f>61447000+45630000</f>
        <v>107077000</v>
      </c>
      <c r="AT843">
        <v>12550000</v>
      </c>
      <c r="AU843">
        <v>211278000</v>
      </c>
      <c r="AV843">
        <v>67.25</v>
      </c>
      <c r="AW843">
        <v>338769.2</v>
      </c>
      <c r="AX843">
        <v>338769200000</v>
      </c>
      <c r="CG843" s="13"/>
    </row>
    <row r="844" spans="1:85" x14ac:dyDescent="0.3">
      <c r="A844">
        <v>2014</v>
      </c>
      <c r="B844" t="s">
        <v>147</v>
      </c>
      <c r="C844">
        <v>0</v>
      </c>
      <c r="D844">
        <v>5</v>
      </c>
      <c r="E844">
        <v>6</v>
      </c>
      <c r="F844">
        <v>18.899999999999999</v>
      </c>
      <c r="G844">
        <v>18900000</v>
      </c>
      <c r="H844">
        <v>7.8</v>
      </c>
      <c r="I844">
        <v>7800000</v>
      </c>
      <c r="J844">
        <v>11.099999999999998</v>
      </c>
      <c r="K844">
        <v>11099999.999999998</v>
      </c>
      <c r="L844">
        <v>1</v>
      </c>
      <c r="M844">
        <v>1</v>
      </c>
      <c r="N844">
        <v>1</v>
      </c>
      <c r="O844" s="11">
        <v>11</v>
      </c>
      <c r="P844" s="11">
        <v>5</v>
      </c>
      <c r="Q844" s="12">
        <v>55.56</v>
      </c>
      <c r="R844" s="11">
        <v>1</v>
      </c>
      <c r="S844" s="12">
        <v>9.09</v>
      </c>
      <c r="T844" s="14">
        <v>5</v>
      </c>
      <c r="U844" s="12">
        <v>45.45</v>
      </c>
      <c r="V844" s="12">
        <v>64.92</v>
      </c>
      <c r="W844" s="13">
        <v>4</v>
      </c>
      <c r="X844" s="11"/>
      <c r="Y844" s="11">
        <v>40.72</v>
      </c>
      <c r="Z844" s="11">
        <v>1.46</v>
      </c>
      <c r="AA844" s="11"/>
      <c r="AB844" s="13"/>
      <c r="AC844" s="5">
        <v>1.4555103908423856</v>
      </c>
      <c r="AD844">
        <v>19.87</v>
      </c>
      <c r="AE844">
        <v>17.940000000000001</v>
      </c>
      <c r="AF844">
        <v>19.87</v>
      </c>
      <c r="AG844" s="5">
        <v>9.4434295170921825</v>
      </c>
      <c r="AH844" s="7"/>
      <c r="AI844" s="8"/>
      <c r="AO844" s="9">
        <v>30</v>
      </c>
      <c r="AP844" s="5">
        <v>1.4771212547196624</v>
      </c>
      <c r="AQ844">
        <v>32196497</v>
      </c>
      <c r="AS844">
        <v>32196497</v>
      </c>
      <c r="AT844">
        <v>4960000</v>
      </c>
      <c r="AU844">
        <v>37156497</v>
      </c>
      <c r="CG844" s="13"/>
    </row>
    <row r="845" spans="1:85" x14ac:dyDescent="0.3">
      <c r="A845">
        <v>2014</v>
      </c>
      <c r="B845" t="s">
        <v>148</v>
      </c>
      <c r="C845">
        <v>0</v>
      </c>
      <c r="E845">
        <v>4</v>
      </c>
      <c r="M845">
        <v>0</v>
      </c>
      <c r="N845">
        <v>0</v>
      </c>
      <c r="O845" s="11">
        <v>9</v>
      </c>
      <c r="P845" s="11">
        <v>2</v>
      </c>
      <c r="Q845" s="12">
        <v>28.57</v>
      </c>
      <c r="R845" s="11">
        <v>1</v>
      </c>
      <c r="S845" s="12">
        <v>11.11</v>
      </c>
      <c r="T845" s="14">
        <v>6</v>
      </c>
      <c r="U845" s="12">
        <v>66.67</v>
      </c>
      <c r="V845" s="12">
        <v>75</v>
      </c>
      <c r="W845" s="13">
        <v>4</v>
      </c>
      <c r="X845" s="11"/>
      <c r="Y845" s="11">
        <v>4.84</v>
      </c>
      <c r="Z845" s="11">
        <v>3.34</v>
      </c>
      <c r="AA845" s="11"/>
      <c r="AB845" s="13"/>
      <c r="AC845" s="5">
        <v>3.3431804047060658</v>
      </c>
      <c r="AD845">
        <v>11.42</v>
      </c>
      <c r="AE845">
        <v>5.29</v>
      </c>
      <c r="AF845">
        <v>11.42</v>
      </c>
      <c r="AG845" s="5">
        <v>2.6112328492029184</v>
      </c>
      <c r="AH845" s="7"/>
      <c r="AI845" s="8"/>
      <c r="AO845" s="9">
        <v>44</v>
      </c>
      <c r="AP845" s="5">
        <v>1.6434526764861872</v>
      </c>
      <c r="AV845">
        <v>75</v>
      </c>
      <c r="CG845" s="13"/>
    </row>
    <row r="846" spans="1:85" x14ac:dyDescent="0.3">
      <c r="A846">
        <v>2014</v>
      </c>
      <c r="B846" t="s">
        <v>149</v>
      </c>
      <c r="C846">
        <v>0</v>
      </c>
      <c r="D846">
        <v>3</v>
      </c>
      <c r="L846">
        <v>0</v>
      </c>
      <c r="M846">
        <v>0</v>
      </c>
      <c r="N846">
        <v>0</v>
      </c>
      <c r="O846" s="11">
        <v>10</v>
      </c>
      <c r="P846" s="11">
        <v>7</v>
      </c>
      <c r="Q846" s="12">
        <v>55.56</v>
      </c>
      <c r="R846" s="11">
        <v>2</v>
      </c>
      <c r="S846" s="12">
        <v>20</v>
      </c>
      <c r="T846" s="14">
        <v>1</v>
      </c>
      <c r="U846" s="12">
        <v>10</v>
      </c>
      <c r="V846" s="12">
        <v>74.959999999999994</v>
      </c>
      <c r="W846" s="13">
        <v>5</v>
      </c>
      <c r="X846" s="11"/>
      <c r="Y846" s="11">
        <v>1.86</v>
      </c>
      <c r="Z846" s="11">
        <v>0.96</v>
      </c>
      <c r="AA846" s="11"/>
      <c r="AB846" s="13"/>
      <c r="AC846" s="5">
        <v>0.95872210974087757</v>
      </c>
      <c r="AD846">
        <v>6.32</v>
      </c>
      <c r="AE846">
        <v>3.47</v>
      </c>
      <c r="AF846">
        <v>5.8</v>
      </c>
      <c r="AG846" s="5">
        <v>11.217887051532625</v>
      </c>
      <c r="AH846" s="7"/>
      <c r="AI846" s="8"/>
      <c r="AO846" s="9">
        <v>21</v>
      </c>
      <c r="AP846" s="5">
        <v>1.3222192947339191</v>
      </c>
      <c r="AQ846">
        <v>7177753</v>
      </c>
      <c r="AT846">
        <v>560000</v>
      </c>
      <c r="AU846">
        <v>7737753</v>
      </c>
      <c r="CG846" s="13"/>
    </row>
    <row r="847" spans="1:85" x14ac:dyDescent="0.3">
      <c r="A847">
        <v>2014</v>
      </c>
      <c r="B847" t="s">
        <v>150</v>
      </c>
      <c r="C847">
        <v>0</v>
      </c>
      <c r="D847">
        <v>4</v>
      </c>
      <c r="E847">
        <v>5</v>
      </c>
      <c r="L847">
        <v>1</v>
      </c>
      <c r="M847">
        <v>0</v>
      </c>
      <c r="N847">
        <v>0</v>
      </c>
      <c r="O847" s="11">
        <v>13</v>
      </c>
      <c r="P847" s="11">
        <v>4</v>
      </c>
      <c r="Q847" s="12">
        <v>30.77</v>
      </c>
      <c r="R847" s="11">
        <v>2</v>
      </c>
      <c r="S847" s="12">
        <v>15.38</v>
      </c>
      <c r="T847" s="14">
        <v>7</v>
      </c>
      <c r="U847" s="12">
        <v>53.85</v>
      </c>
      <c r="V847" s="12">
        <v>72.459999999999994</v>
      </c>
      <c r="W847" s="13">
        <v>4</v>
      </c>
      <c r="X847" s="11">
        <v>95.91</v>
      </c>
      <c r="Y847" s="11">
        <v>5.23</v>
      </c>
      <c r="Z847" s="11">
        <v>1.08</v>
      </c>
      <c r="AA847" s="11">
        <v>273591</v>
      </c>
      <c r="AB847" s="13">
        <v>273591000000</v>
      </c>
      <c r="AC847" s="5">
        <v>1.0762021061791893</v>
      </c>
      <c r="AD847">
        <v>8.25</v>
      </c>
      <c r="AE847">
        <v>1.49</v>
      </c>
      <c r="AF847">
        <v>1.68</v>
      </c>
      <c r="AG847" s="5">
        <v>-2.6991528527135591</v>
      </c>
      <c r="AH847" s="7"/>
      <c r="AI847" s="8"/>
      <c r="AJ847">
        <v>27216.91</v>
      </c>
      <c r="AK847">
        <v>27216910000</v>
      </c>
      <c r="AL847">
        <f t="shared" ref="AL847:AL854" si="135">IF(AJ847&lt;29957,1,0)</f>
        <v>1</v>
      </c>
      <c r="AM847">
        <f t="shared" ref="AM847:AM854" si="136">IF(AND(AJ847&gt;29957,AJ847&lt;96525),1,0)</f>
        <v>0</v>
      </c>
      <c r="AN847">
        <f t="shared" ref="AN847:AN854" si="137">IF(AJ847&gt;96525,1,0)</f>
        <v>0</v>
      </c>
      <c r="AO847" s="9">
        <v>16</v>
      </c>
      <c r="AP847" s="5">
        <v>1.2041199826559246</v>
      </c>
      <c r="AQ847">
        <v>109802587</v>
      </c>
      <c r="AR847" s="5">
        <v>4.4000000000000004</v>
      </c>
      <c r="AT847">
        <v>13040000</v>
      </c>
      <c r="AU847">
        <v>122842587</v>
      </c>
      <c r="AW847">
        <v>59783.1</v>
      </c>
      <c r="AX847">
        <v>59783100000</v>
      </c>
      <c r="CG847" s="13"/>
    </row>
    <row r="848" spans="1:85" x14ac:dyDescent="0.3">
      <c r="A848">
        <v>2014</v>
      </c>
      <c r="B848" t="s">
        <v>151</v>
      </c>
      <c r="C848">
        <v>0</v>
      </c>
      <c r="D848">
        <v>4</v>
      </c>
      <c r="E848">
        <v>4</v>
      </c>
      <c r="F848">
        <v>18.600000000000001</v>
      </c>
      <c r="G848">
        <v>18600000</v>
      </c>
      <c r="H848">
        <v>13.5</v>
      </c>
      <c r="I848">
        <v>13500000</v>
      </c>
      <c r="J848">
        <v>5.1000000000000014</v>
      </c>
      <c r="K848">
        <v>5100000.0000000019</v>
      </c>
      <c r="L848">
        <v>1</v>
      </c>
      <c r="M848">
        <v>0</v>
      </c>
      <c r="N848">
        <v>0</v>
      </c>
      <c r="O848" s="11">
        <v>12</v>
      </c>
      <c r="P848" s="11">
        <v>5</v>
      </c>
      <c r="Q848" s="12">
        <v>45.45</v>
      </c>
      <c r="R848" s="11">
        <v>2</v>
      </c>
      <c r="S848" s="12">
        <v>16.670000000000002</v>
      </c>
      <c r="T848" s="14">
        <v>5</v>
      </c>
      <c r="U848" s="12">
        <v>41.67</v>
      </c>
      <c r="V848" s="12">
        <v>62.25</v>
      </c>
      <c r="W848" s="13">
        <v>5</v>
      </c>
      <c r="X848" s="11">
        <v>15.78</v>
      </c>
      <c r="Y848" s="11">
        <v>11.95</v>
      </c>
      <c r="Z848" s="11">
        <v>1.99</v>
      </c>
      <c r="AA848" s="11">
        <v>157121.60000000001</v>
      </c>
      <c r="AB848" s="13">
        <v>157121600000</v>
      </c>
      <c r="AC848" s="5">
        <v>1.9884502846694463</v>
      </c>
      <c r="AD848">
        <v>13.23</v>
      </c>
      <c r="AE848">
        <v>3.2</v>
      </c>
      <c r="AF848">
        <v>3.43</v>
      </c>
      <c r="AG848" s="5">
        <v>1.2109328386543863</v>
      </c>
      <c r="AH848" s="7"/>
      <c r="AI848" s="8">
        <v>8.4139671855279763E-2</v>
      </c>
      <c r="AJ848">
        <v>30793.53</v>
      </c>
      <c r="AK848">
        <v>30793530000</v>
      </c>
      <c r="AL848">
        <f t="shared" si="135"/>
        <v>0</v>
      </c>
      <c r="AM848">
        <f t="shared" si="136"/>
        <v>1</v>
      </c>
      <c r="AN848">
        <f t="shared" si="137"/>
        <v>0</v>
      </c>
      <c r="AO848" s="9">
        <v>104</v>
      </c>
      <c r="AP848" s="5">
        <v>2.0170333392987803</v>
      </c>
      <c r="AQ848">
        <v>23923352</v>
      </c>
      <c r="AT848">
        <v>1560000</v>
      </c>
      <c r="AU848">
        <v>25483352</v>
      </c>
      <c r="AW848">
        <v>38488.800000000003</v>
      </c>
      <c r="AX848">
        <v>38488800000</v>
      </c>
      <c r="CG848" s="13"/>
    </row>
    <row r="849" spans="1:85" x14ac:dyDescent="0.3">
      <c r="A849">
        <v>2014</v>
      </c>
      <c r="B849" t="s">
        <v>152</v>
      </c>
      <c r="C849">
        <v>0</v>
      </c>
      <c r="D849">
        <v>6</v>
      </c>
      <c r="E849">
        <v>8</v>
      </c>
      <c r="L849">
        <v>0</v>
      </c>
      <c r="M849">
        <v>0</v>
      </c>
      <c r="N849">
        <v>0</v>
      </c>
      <c r="O849" s="11">
        <v>24</v>
      </c>
      <c r="P849" s="11">
        <v>14</v>
      </c>
      <c r="Q849" s="12">
        <v>52.17</v>
      </c>
      <c r="R849" s="11">
        <v>4</v>
      </c>
      <c r="S849" s="12">
        <v>16.670000000000002</v>
      </c>
      <c r="T849" s="14">
        <v>6</v>
      </c>
      <c r="U849" s="12">
        <v>25</v>
      </c>
      <c r="V849" s="12" t="s">
        <v>366</v>
      </c>
      <c r="W849" s="13">
        <v>7</v>
      </c>
      <c r="X849" s="11"/>
      <c r="Y849" s="11">
        <v>17.64</v>
      </c>
      <c r="Z849" s="11">
        <v>10.71</v>
      </c>
      <c r="AA849" s="11">
        <v>414022.2</v>
      </c>
      <c r="AB849" s="13">
        <v>414022200000</v>
      </c>
      <c r="AC849" s="5">
        <v>10.708649453981403</v>
      </c>
      <c r="AD849">
        <v>35.28</v>
      </c>
      <c r="AE849">
        <v>23.14</v>
      </c>
      <c r="AF849">
        <v>35.04</v>
      </c>
      <c r="AG849" s="5">
        <v>12.108147342500873</v>
      </c>
      <c r="AH849" s="7">
        <v>0.23650827778972264</v>
      </c>
      <c r="AI849" s="8">
        <v>1.6052752277849425</v>
      </c>
      <c r="AJ849">
        <v>2554039.34</v>
      </c>
      <c r="AK849">
        <v>2554039340000</v>
      </c>
      <c r="AL849">
        <f t="shared" si="135"/>
        <v>0</v>
      </c>
      <c r="AM849">
        <f t="shared" si="136"/>
        <v>0</v>
      </c>
      <c r="AN849">
        <f t="shared" si="137"/>
        <v>1</v>
      </c>
      <c r="AO849" s="9">
        <v>36</v>
      </c>
      <c r="AP849" s="5">
        <v>1.556302500767287</v>
      </c>
      <c r="AQ849">
        <v>177272000</v>
      </c>
      <c r="AT849">
        <v>11483000</v>
      </c>
      <c r="AU849">
        <v>188755000</v>
      </c>
      <c r="AW849">
        <v>531605.80000000005</v>
      </c>
      <c r="AX849">
        <v>531605800000.00006</v>
      </c>
      <c r="CG849" s="13"/>
    </row>
    <row r="850" spans="1:85" x14ac:dyDescent="0.3">
      <c r="A850">
        <v>2014</v>
      </c>
      <c r="B850" t="s">
        <v>153</v>
      </c>
      <c r="C850">
        <v>0</v>
      </c>
      <c r="D850">
        <v>4</v>
      </c>
      <c r="E850">
        <v>4</v>
      </c>
      <c r="L850">
        <v>1</v>
      </c>
      <c r="M850">
        <v>0</v>
      </c>
      <c r="N850">
        <v>0</v>
      </c>
      <c r="O850" s="11">
        <v>7</v>
      </c>
      <c r="P850" s="11">
        <v>3</v>
      </c>
      <c r="Q850" s="12">
        <v>50</v>
      </c>
      <c r="R850" s="11">
        <v>1</v>
      </c>
      <c r="S850" s="12">
        <v>14.29</v>
      </c>
      <c r="T850" s="14">
        <v>3</v>
      </c>
      <c r="U850" s="12">
        <v>42.86</v>
      </c>
      <c r="V850" s="12">
        <v>69.569999999999993</v>
      </c>
      <c r="W850" s="13">
        <v>7</v>
      </c>
      <c r="X850" s="11"/>
      <c r="Y850" s="11">
        <v>-0.94</v>
      </c>
      <c r="Z850" s="11">
        <v>0.41</v>
      </c>
      <c r="AA850" s="11">
        <v>18825.5</v>
      </c>
      <c r="AB850" s="13">
        <v>18825500000</v>
      </c>
      <c r="AC850" s="5">
        <v>0.40826562237018532</v>
      </c>
      <c r="AD850">
        <v>-3.69</v>
      </c>
      <c r="AE850">
        <v>-0.81</v>
      </c>
      <c r="AF850">
        <v>-1.26</v>
      </c>
      <c r="AG850" s="5">
        <v>-4.3927820751231197</v>
      </c>
      <c r="AH850" s="7"/>
      <c r="AI850" s="8"/>
      <c r="AJ850">
        <v>1612.21</v>
      </c>
      <c r="AK850">
        <v>1612210000</v>
      </c>
      <c r="AL850">
        <f t="shared" si="135"/>
        <v>1</v>
      </c>
      <c r="AM850">
        <f t="shared" si="136"/>
        <v>0</v>
      </c>
      <c r="AN850">
        <f t="shared" si="137"/>
        <v>0</v>
      </c>
      <c r="AO850" s="9">
        <v>64</v>
      </c>
      <c r="AP850" s="5">
        <v>1.8061799739838869</v>
      </c>
      <c r="AQ850">
        <v>8180480</v>
      </c>
      <c r="AT850">
        <v>275000</v>
      </c>
      <c r="AU850">
        <v>8455480</v>
      </c>
      <c r="AV850">
        <v>69.569999999999993</v>
      </c>
      <c r="AW850">
        <v>17124.2</v>
      </c>
      <c r="AX850">
        <v>17124200000</v>
      </c>
      <c r="CG850" s="13"/>
    </row>
    <row r="851" spans="1:85" x14ac:dyDescent="0.3">
      <c r="A851">
        <v>2014</v>
      </c>
      <c r="B851" t="s">
        <v>154</v>
      </c>
      <c r="C851">
        <v>0</v>
      </c>
      <c r="D851">
        <v>3</v>
      </c>
      <c r="E851">
        <v>5</v>
      </c>
      <c r="L851">
        <v>1</v>
      </c>
      <c r="M851">
        <v>0</v>
      </c>
      <c r="N851">
        <v>0</v>
      </c>
      <c r="O851" s="11">
        <v>13</v>
      </c>
      <c r="P851" s="11">
        <v>9</v>
      </c>
      <c r="Q851" s="12">
        <v>69.23</v>
      </c>
      <c r="R851" s="11">
        <v>2</v>
      </c>
      <c r="S851" s="12">
        <v>15.38</v>
      </c>
      <c r="T851" s="14">
        <v>2</v>
      </c>
      <c r="U851" s="12">
        <v>15.38</v>
      </c>
      <c r="V851" s="12">
        <v>28.23</v>
      </c>
      <c r="W851" s="13">
        <v>4</v>
      </c>
      <c r="X851" s="11">
        <v>70.91</v>
      </c>
      <c r="Y851" s="11">
        <v>-1.58</v>
      </c>
      <c r="Z851" s="11">
        <v>0.54</v>
      </c>
      <c r="AA851" s="11">
        <v>91626.4</v>
      </c>
      <c r="AB851" s="13">
        <v>91626400000</v>
      </c>
      <c r="AC851" s="5">
        <v>0.53508613997616739</v>
      </c>
      <c r="AD851">
        <v>-2.64</v>
      </c>
      <c r="AE851">
        <v>-1.03</v>
      </c>
      <c r="AF851">
        <v>-1.33</v>
      </c>
      <c r="AG851" s="5">
        <v>-1.6025026696968894</v>
      </c>
      <c r="AH851" s="7">
        <v>3.02623432097563E-2</v>
      </c>
      <c r="AI851" s="8">
        <v>0.60350764906812859</v>
      </c>
      <c r="AJ851">
        <v>18476.8</v>
      </c>
      <c r="AK851">
        <v>18476800000</v>
      </c>
      <c r="AL851">
        <f t="shared" si="135"/>
        <v>1</v>
      </c>
      <c r="AM851">
        <f t="shared" si="136"/>
        <v>0</v>
      </c>
      <c r="AN851">
        <f t="shared" si="137"/>
        <v>0</v>
      </c>
      <c r="AO851" s="9">
        <v>68</v>
      </c>
      <c r="AP851" s="5">
        <v>1.8325089127062362</v>
      </c>
      <c r="AQ851">
        <v>77981000</v>
      </c>
      <c r="AT851">
        <v>1110000</v>
      </c>
      <c r="AU851">
        <v>79091000</v>
      </c>
      <c r="AW851">
        <v>57069.8</v>
      </c>
      <c r="AX851">
        <v>57069800000</v>
      </c>
      <c r="CG851" s="13"/>
    </row>
    <row r="852" spans="1:85" x14ac:dyDescent="0.3">
      <c r="A852">
        <v>2014</v>
      </c>
      <c r="B852" t="s">
        <v>155</v>
      </c>
      <c r="C852">
        <v>1</v>
      </c>
      <c r="D852">
        <v>3</v>
      </c>
      <c r="E852">
        <v>4</v>
      </c>
      <c r="L852">
        <v>1</v>
      </c>
      <c r="M852">
        <v>1</v>
      </c>
      <c r="N852">
        <v>0</v>
      </c>
      <c r="O852" s="11">
        <v>15</v>
      </c>
      <c r="P852" s="11">
        <v>6</v>
      </c>
      <c r="Q852" s="12">
        <v>46.15</v>
      </c>
      <c r="R852" s="11">
        <v>5</v>
      </c>
      <c r="S852" s="12">
        <v>33.33</v>
      </c>
      <c r="T852" s="14">
        <v>4</v>
      </c>
      <c r="U852" s="12">
        <v>26.67</v>
      </c>
      <c r="V852" s="12">
        <v>37.53</v>
      </c>
      <c r="W852" s="13">
        <v>6</v>
      </c>
      <c r="X852" s="11"/>
      <c r="Y852" s="11">
        <v>-13.29</v>
      </c>
      <c r="Z852" s="11">
        <v>2.1800000000000002</v>
      </c>
      <c r="AA852" s="11">
        <v>97044.3</v>
      </c>
      <c r="AB852" s="13">
        <v>97044300000</v>
      </c>
      <c r="AC852" s="5">
        <v>2.1792565347738742</v>
      </c>
      <c r="AD852">
        <v>-15.91</v>
      </c>
      <c r="AE852">
        <v>-5.77</v>
      </c>
      <c r="AF852">
        <v>-7.35</v>
      </c>
      <c r="AG852" s="5">
        <v>8.6240703539066583</v>
      </c>
      <c r="AH852" s="7"/>
      <c r="AI852" s="8">
        <v>2.2696922672083693</v>
      </c>
      <c r="AJ852">
        <v>49861.440000000002</v>
      </c>
      <c r="AK852">
        <v>49861440000</v>
      </c>
      <c r="AL852">
        <f t="shared" si="135"/>
        <v>0</v>
      </c>
      <c r="AM852">
        <f t="shared" si="136"/>
        <v>1</v>
      </c>
      <c r="AN852">
        <f t="shared" si="137"/>
        <v>0</v>
      </c>
      <c r="AO852" s="9">
        <v>112</v>
      </c>
      <c r="AP852" s="5">
        <v>2.049218022670181</v>
      </c>
      <c r="AQ852">
        <v>164980390</v>
      </c>
      <c r="AR852" s="5">
        <v>5.8</v>
      </c>
      <c r="AT852">
        <v>14340000</v>
      </c>
      <c r="AU852">
        <v>179320390</v>
      </c>
      <c r="AW852">
        <v>41886.400000000001</v>
      </c>
      <c r="AX852">
        <v>41886400000</v>
      </c>
      <c r="CG852" s="13"/>
    </row>
    <row r="853" spans="1:85" x14ac:dyDescent="0.3">
      <c r="A853">
        <v>2014</v>
      </c>
      <c r="B853" t="s">
        <v>156</v>
      </c>
      <c r="C853">
        <v>0</v>
      </c>
      <c r="D853">
        <v>4</v>
      </c>
      <c r="E853">
        <v>6</v>
      </c>
      <c r="L853">
        <v>1</v>
      </c>
      <c r="M853">
        <v>0</v>
      </c>
      <c r="N853">
        <v>0</v>
      </c>
      <c r="O853" s="11">
        <v>13</v>
      </c>
      <c r="P853" s="11">
        <v>8</v>
      </c>
      <c r="Q853" s="12">
        <v>42.86</v>
      </c>
      <c r="R853" s="11">
        <v>4</v>
      </c>
      <c r="S853" s="12">
        <v>30.77</v>
      </c>
      <c r="T853" s="14">
        <v>1</v>
      </c>
      <c r="U853" s="12">
        <v>7.69</v>
      </c>
      <c r="V853" s="12">
        <v>54.11</v>
      </c>
      <c r="W853" s="13">
        <v>5</v>
      </c>
      <c r="X853" s="11">
        <v>32.79</v>
      </c>
      <c r="Y853" s="11">
        <v>5.75</v>
      </c>
      <c r="Z853" s="11">
        <v>0.85</v>
      </c>
      <c r="AA853" s="11">
        <v>10477</v>
      </c>
      <c r="AB853" s="13">
        <v>10477000000</v>
      </c>
      <c r="AC853" s="5">
        <v>0.84579076727720393</v>
      </c>
      <c r="AD853">
        <v>72.010000000000005</v>
      </c>
      <c r="AE853">
        <v>10.29</v>
      </c>
      <c r="AF853">
        <v>15.78</v>
      </c>
      <c r="AG853" s="5">
        <v>22.947572592111648</v>
      </c>
      <c r="AH853" s="7">
        <v>8.8238833108279735E-2</v>
      </c>
      <c r="AI853" s="8"/>
      <c r="AJ853">
        <v>1358.95</v>
      </c>
      <c r="AK853">
        <v>1358950000</v>
      </c>
      <c r="AL853">
        <f t="shared" si="135"/>
        <v>1</v>
      </c>
      <c r="AM853">
        <f t="shared" si="136"/>
        <v>0</v>
      </c>
      <c r="AN853">
        <f t="shared" si="137"/>
        <v>0</v>
      </c>
      <c r="AO853" s="9">
        <v>26</v>
      </c>
      <c r="AP853" s="5">
        <v>1.414973347970818</v>
      </c>
      <c r="AQ853">
        <v>65607000</v>
      </c>
      <c r="AT853">
        <v>460000</v>
      </c>
      <c r="AU853">
        <v>66067000</v>
      </c>
      <c r="AW853">
        <v>17279.7</v>
      </c>
      <c r="AX853">
        <v>17279700000</v>
      </c>
      <c r="CG853" s="13"/>
    </row>
    <row r="854" spans="1:85" x14ac:dyDescent="0.3">
      <c r="A854">
        <v>2014</v>
      </c>
      <c r="B854" t="s">
        <v>157</v>
      </c>
      <c r="C854">
        <v>0</v>
      </c>
      <c r="D854">
        <v>4</v>
      </c>
      <c r="E854">
        <v>4</v>
      </c>
      <c r="F854">
        <v>0.6</v>
      </c>
      <c r="G854">
        <v>600000</v>
      </c>
      <c r="H854">
        <v>0.5</v>
      </c>
      <c r="I854">
        <v>500000</v>
      </c>
      <c r="J854">
        <v>9.9999999999999978E-2</v>
      </c>
      <c r="K854">
        <v>99999.999999999971</v>
      </c>
      <c r="L854">
        <v>1</v>
      </c>
      <c r="M854">
        <v>0</v>
      </c>
      <c r="N854">
        <v>0</v>
      </c>
      <c r="O854" s="11">
        <v>9</v>
      </c>
      <c r="P854" s="11">
        <v>5</v>
      </c>
      <c r="Q854" s="12">
        <v>63.64</v>
      </c>
      <c r="R854" s="11">
        <v>2</v>
      </c>
      <c r="S854" s="12">
        <v>22.22</v>
      </c>
      <c r="T854" s="14">
        <v>2</v>
      </c>
      <c r="U854" s="12">
        <v>22.22</v>
      </c>
      <c r="V854" s="12">
        <v>59.22</v>
      </c>
      <c r="W854" s="13">
        <v>6</v>
      </c>
      <c r="X854" s="11"/>
      <c r="Y854" s="11">
        <v>7.92</v>
      </c>
      <c r="Z854" s="11">
        <v>2.84</v>
      </c>
      <c r="AA854" s="11">
        <v>7375.8</v>
      </c>
      <c r="AB854" s="13">
        <v>7375800000</v>
      </c>
      <c r="AC854" s="5">
        <v>2.8352490611838923</v>
      </c>
      <c r="AD854">
        <v>13.58</v>
      </c>
      <c r="AE854">
        <v>8.26</v>
      </c>
      <c r="AF854">
        <v>10.92</v>
      </c>
      <c r="AG854" s="5">
        <v>15.182943947097538</v>
      </c>
      <c r="AH854" s="7">
        <v>1.953881358915684</v>
      </c>
      <c r="AI854" s="8">
        <v>3.3431275642154006</v>
      </c>
      <c r="AJ854">
        <v>12587.74</v>
      </c>
      <c r="AK854">
        <v>12587740000</v>
      </c>
      <c r="AL854">
        <f t="shared" si="135"/>
        <v>1</v>
      </c>
      <c r="AM854">
        <f t="shared" si="136"/>
        <v>0</v>
      </c>
      <c r="AN854">
        <f t="shared" si="137"/>
        <v>0</v>
      </c>
      <c r="AO854" s="9">
        <v>67</v>
      </c>
      <c r="AP854" s="5">
        <v>1.8260748027008262</v>
      </c>
      <c r="AQ854">
        <v>20540000</v>
      </c>
      <c r="AT854">
        <v>18187100</v>
      </c>
      <c r="AU854">
        <v>38727100</v>
      </c>
      <c r="AW854">
        <v>8685.2000000000007</v>
      </c>
      <c r="AX854">
        <v>8685200000</v>
      </c>
      <c r="CG854" s="13"/>
    </row>
    <row r="855" spans="1:85" x14ac:dyDescent="0.3">
      <c r="A855">
        <v>2014</v>
      </c>
      <c r="B855" t="s">
        <v>158</v>
      </c>
      <c r="C855">
        <v>1</v>
      </c>
      <c r="M855">
        <v>0</v>
      </c>
      <c r="N855">
        <v>0</v>
      </c>
      <c r="O855" s="11"/>
      <c r="P855" s="11"/>
      <c r="Q855" s="12"/>
      <c r="R855" s="11"/>
      <c r="S855" s="12"/>
      <c r="T855" s="14">
        <v>0</v>
      </c>
      <c r="U855" s="12"/>
      <c r="V855" s="12" t="s">
        <v>366</v>
      </c>
      <c r="W855" s="13"/>
      <c r="X855" s="11"/>
      <c r="Y855" s="11">
        <v>-13.78</v>
      </c>
      <c r="Z855" s="11"/>
      <c r="AA855" s="11">
        <v>1360.8</v>
      </c>
      <c r="AB855" s="13">
        <v>1360800000</v>
      </c>
      <c r="AG855" s="5">
        <v>10365.151515151512</v>
      </c>
      <c r="AH855" s="7"/>
      <c r="AI855" s="8"/>
      <c r="AO855" s="9">
        <v>4</v>
      </c>
      <c r="AP855" s="5">
        <v>0.60205999132796229</v>
      </c>
      <c r="CG855" s="13"/>
    </row>
    <row r="856" spans="1:85" x14ac:dyDescent="0.3">
      <c r="A856">
        <v>2014</v>
      </c>
      <c r="B856" t="s">
        <v>159</v>
      </c>
      <c r="C856">
        <v>1</v>
      </c>
      <c r="D856">
        <v>5</v>
      </c>
      <c r="E856">
        <v>4</v>
      </c>
      <c r="L856">
        <v>1</v>
      </c>
      <c r="M856">
        <v>0</v>
      </c>
      <c r="N856">
        <v>1</v>
      </c>
      <c r="O856" s="11">
        <v>16</v>
      </c>
      <c r="P856" s="11">
        <v>9</v>
      </c>
      <c r="Q856" s="12">
        <v>45</v>
      </c>
      <c r="R856" s="11">
        <v>6</v>
      </c>
      <c r="S856" s="12">
        <v>37.5</v>
      </c>
      <c r="T856" s="14">
        <v>1</v>
      </c>
      <c r="U856" s="12">
        <v>6.25</v>
      </c>
      <c r="V856" s="12">
        <v>15.94</v>
      </c>
      <c r="W856" s="13">
        <v>6</v>
      </c>
      <c r="X856" s="11"/>
      <c r="Y856" s="11">
        <v>20.14</v>
      </c>
      <c r="Z856" s="11">
        <v>4.4800000000000004</v>
      </c>
      <c r="AA856" s="11">
        <v>574880</v>
      </c>
      <c r="AB856" s="13">
        <v>574880000000</v>
      </c>
      <c r="AC856" s="5">
        <v>4.4783978928695847</v>
      </c>
      <c r="AD856">
        <v>25.77</v>
      </c>
      <c r="AE856">
        <v>20.420000000000002</v>
      </c>
      <c r="AF856">
        <v>25.77</v>
      </c>
      <c r="AG856" s="5">
        <v>24.239195083267248</v>
      </c>
      <c r="AH856" s="7">
        <v>1.7832565376099576</v>
      </c>
      <c r="AI856" s="8"/>
      <c r="AJ856">
        <v>2001586.29</v>
      </c>
      <c r="AK856">
        <v>2001586290000</v>
      </c>
      <c r="AL856">
        <f>IF(AJ856&lt;29957,1,0)</f>
        <v>0</v>
      </c>
      <c r="AM856">
        <f>IF(AND(AJ856&gt;29957,AJ856&lt;96525),1,0)</f>
        <v>0</v>
      </c>
      <c r="AN856">
        <f>IF(AJ856&gt;96525,1,0)</f>
        <v>1</v>
      </c>
      <c r="AO856" s="9">
        <v>33</v>
      </c>
      <c r="AP856" s="5">
        <v>1.5185139398778873</v>
      </c>
      <c r="AQ856">
        <v>163700000</v>
      </c>
      <c r="AR856" s="5">
        <v>97.4</v>
      </c>
      <c r="AS856">
        <v>1600000</v>
      </c>
      <c r="AT856">
        <v>78500000</v>
      </c>
      <c r="AU856">
        <v>242200000</v>
      </c>
      <c r="AW856">
        <v>533190</v>
      </c>
      <c r="AX856">
        <v>533190000000</v>
      </c>
      <c r="CG856" s="13"/>
    </row>
    <row r="857" spans="1:85" x14ac:dyDescent="0.3">
      <c r="A857">
        <v>2014</v>
      </c>
      <c r="B857" t="s">
        <v>160</v>
      </c>
      <c r="C857">
        <v>1</v>
      </c>
      <c r="D857">
        <v>5</v>
      </c>
      <c r="E857">
        <v>4</v>
      </c>
      <c r="L857">
        <v>1</v>
      </c>
      <c r="M857">
        <v>0</v>
      </c>
      <c r="N857">
        <v>0</v>
      </c>
      <c r="O857" s="11">
        <v>8</v>
      </c>
      <c r="P857" s="11">
        <v>3</v>
      </c>
      <c r="Q857" s="12">
        <v>37.5</v>
      </c>
      <c r="R857" s="11">
        <v>0</v>
      </c>
      <c r="S857" s="12">
        <v>0</v>
      </c>
      <c r="T857" s="14">
        <v>5</v>
      </c>
      <c r="U857" s="12">
        <v>62.5</v>
      </c>
      <c r="V857" s="12">
        <v>48.7</v>
      </c>
      <c r="W857" s="13">
        <v>7</v>
      </c>
      <c r="X857" s="11"/>
      <c r="Y857" s="11">
        <v>3.34</v>
      </c>
      <c r="Z857" s="11">
        <v>2.06</v>
      </c>
      <c r="AA857" s="11"/>
      <c r="AB857" s="13"/>
      <c r="AC857" s="5">
        <v>2.0568826685891697</v>
      </c>
      <c r="AD857">
        <v>5.54</v>
      </c>
      <c r="AE857">
        <v>2.87</v>
      </c>
      <c r="AF857">
        <v>3.69</v>
      </c>
      <c r="AG857" s="5">
        <v>34.73312036721147</v>
      </c>
      <c r="AH857" s="7"/>
      <c r="AI857" s="8">
        <v>0.93918327885456465</v>
      </c>
      <c r="AJ857">
        <v>11020.3</v>
      </c>
      <c r="AK857">
        <v>11020300000</v>
      </c>
      <c r="AL857">
        <f>IF(AJ857&lt;29957,1,0)</f>
        <v>1</v>
      </c>
      <c r="AM857">
        <f>IF(AND(AJ857&gt;29957,AJ857&lt;96525),1,0)</f>
        <v>0</v>
      </c>
      <c r="AN857">
        <f>IF(AJ857&gt;96525,1,0)</f>
        <v>0</v>
      </c>
      <c r="AO857" s="9">
        <v>15</v>
      </c>
      <c r="AP857" s="5">
        <v>1.1760912590556811</v>
      </c>
      <c r="AR857" s="5">
        <v>3.1</v>
      </c>
      <c r="AT857">
        <v>985000</v>
      </c>
      <c r="AU857">
        <v>985000</v>
      </c>
      <c r="AW857">
        <v>10106.5</v>
      </c>
      <c r="AX857">
        <v>10106500000</v>
      </c>
      <c r="CG857" s="13"/>
    </row>
    <row r="858" spans="1:85" x14ac:dyDescent="0.3">
      <c r="A858">
        <v>2014</v>
      </c>
      <c r="B858" t="s">
        <v>161</v>
      </c>
      <c r="C858">
        <v>1</v>
      </c>
      <c r="M858">
        <v>0</v>
      </c>
      <c r="N858">
        <v>0</v>
      </c>
      <c r="O858" s="11"/>
      <c r="P858" s="11"/>
      <c r="Q858" s="12"/>
      <c r="R858" s="11"/>
      <c r="S858" s="12"/>
      <c r="T858" s="14">
        <v>0</v>
      </c>
      <c r="U858" s="12"/>
      <c r="V858" s="12" t="s">
        <v>366</v>
      </c>
      <c r="W858" s="13"/>
      <c r="X858" s="11"/>
      <c r="Y858" s="11"/>
      <c r="Z858" s="11"/>
      <c r="AA858" s="11"/>
      <c r="AB858" s="13"/>
      <c r="AD858">
        <v>0</v>
      </c>
      <c r="AE858">
        <v>0</v>
      </c>
      <c r="AF858">
        <v>0</v>
      </c>
      <c r="AG858" s="5"/>
      <c r="AH858" s="7"/>
      <c r="AI858" s="8"/>
      <c r="AO858" s="9">
        <v>3</v>
      </c>
      <c r="AP858" s="5">
        <v>0.47712125471966244</v>
      </c>
      <c r="CG858" s="13"/>
    </row>
    <row r="859" spans="1:85" x14ac:dyDescent="0.3">
      <c r="A859">
        <v>2014</v>
      </c>
      <c r="B859" t="s">
        <v>162</v>
      </c>
      <c r="C859">
        <v>1</v>
      </c>
      <c r="M859">
        <v>0</v>
      </c>
      <c r="N859">
        <v>0</v>
      </c>
      <c r="O859" s="11"/>
      <c r="P859" s="11"/>
      <c r="Q859" s="12"/>
      <c r="R859" s="11"/>
      <c r="S859" s="12"/>
      <c r="T859" s="14">
        <v>0</v>
      </c>
      <c r="U859" s="12"/>
      <c r="V859" s="12" t="s">
        <v>366</v>
      </c>
      <c r="W859" s="13"/>
      <c r="X859" s="11"/>
      <c r="Y859" s="11"/>
      <c r="Z859" s="11"/>
      <c r="AA859" s="11"/>
      <c r="AB859" s="13"/>
      <c r="AD859">
        <v>62.33</v>
      </c>
      <c r="AE859">
        <v>3.58</v>
      </c>
      <c r="AF859">
        <v>9.5500000000000007</v>
      </c>
      <c r="AG859" s="5">
        <v>20.031939325739291</v>
      </c>
      <c r="AH859" s="7"/>
      <c r="AI859" s="8"/>
      <c r="AO859" s="9">
        <v>10</v>
      </c>
      <c r="AP859" s="5">
        <v>1</v>
      </c>
      <c r="CG859" s="13"/>
    </row>
    <row r="860" spans="1:85" x14ac:dyDescent="0.3">
      <c r="A860">
        <v>2014</v>
      </c>
      <c r="B860" t="s">
        <v>163</v>
      </c>
      <c r="C860">
        <v>0</v>
      </c>
      <c r="D860">
        <v>5</v>
      </c>
      <c r="E860">
        <v>6</v>
      </c>
      <c r="F860">
        <v>5.3</v>
      </c>
      <c r="G860">
        <v>5300000</v>
      </c>
      <c r="H860">
        <v>5.3</v>
      </c>
      <c r="I860">
        <v>5300000</v>
      </c>
      <c r="J860">
        <v>0</v>
      </c>
      <c r="L860">
        <v>1</v>
      </c>
      <c r="M860">
        <v>0</v>
      </c>
      <c r="N860">
        <v>0</v>
      </c>
      <c r="O860" s="11">
        <v>12</v>
      </c>
      <c r="P860" s="11">
        <v>6</v>
      </c>
      <c r="Q860" s="12">
        <v>45.45</v>
      </c>
      <c r="R860" s="11">
        <v>4</v>
      </c>
      <c r="S860" s="12">
        <v>33.33</v>
      </c>
      <c r="T860" s="14">
        <v>2</v>
      </c>
      <c r="U860" s="12">
        <v>16.670000000000002</v>
      </c>
      <c r="V860" s="12" t="s">
        <v>366</v>
      </c>
      <c r="W860" s="13">
        <v>8</v>
      </c>
      <c r="X860" s="11">
        <v>2.95</v>
      </c>
      <c r="Y860" s="11">
        <v>14.18</v>
      </c>
      <c r="Z860" s="11">
        <v>5.38</v>
      </c>
      <c r="AA860" s="11">
        <v>32179.3</v>
      </c>
      <c r="AB860" s="13">
        <v>32179300000</v>
      </c>
      <c r="AC860" s="5">
        <v>5.3805249132651856</v>
      </c>
      <c r="AD860">
        <v>27.15</v>
      </c>
      <c r="AE860">
        <v>16.11</v>
      </c>
      <c r="AF860">
        <v>20.149999999999999</v>
      </c>
      <c r="AG860" s="5">
        <v>16.769110415735355</v>
      </c>
      <c r="AH860" s="7">
        <v>3.7197324974876782</v>
      </c>
      <c r="AI860" s="8"/>
      <c r="AJ860">
        <v>91412.32</v>
      </c>
      <c r="AK860">
        <v>91412320000</v>
      </c>
      <c r="AL860">
        <f>IF(AJ860&lt;29957,1,0)</f>
        <v>0</v>
      </c>
      <c r="AM860">
        <f>IF(AND(AJ860&gt;29957,AJ860&lt;96525),1,0)</f>
        <v>1</v>
      </c>
      <c r="AN860">
        <f>IF(AJ860&gt;96525,1,0)</f>
        <v>0</v>
      </c>
      <c r="AO860" s="9">
        <v>65</v>
      </c>
      <c r="AP860" s="5">
        <v>1.8129133566428552</v>
      </c>
      <c r="AQ860">
        <v>188980466</v>
      </c>
      <c r="AT860">
        <v>792000</v>
      </c>
      <c r="AU860">
        <v>189772466</v>
      </c>
      <c r="AW860">
        <v>31957.4</v>
      </c>
      <c r="AX860">
        <v>31957400000</v>
      </c>
      <c r="CG860" s="13"/>
    </row>
    <row r="861" spans="1:85" x14ac:dyDescent="0.3">
      <c r="A861">
        <v>2014</v>
      </c>
      <c r="B861" t="s">
        <v>164</v>
      </c>
      <c r="C861">
        <v>0</v>
      </c>
      <c r="D861">
        <v>7</v>
      </c>
      <c r="E861">
        <v>4</v>
      </c>
      <c r="F861">
        <v>6.2</v>
      </c>
      <c r="G861">
        <v>6200000</v>
      </c>
      <c r="H861">
        <v>4.9000000000000004</v>
      </c>
      <c r="I861">
        <v>4900000</v>
      </c>
      <c r="J861">
        <v>1.2999999999999998</v>
      </c>
      <c r="K861">
        <v>1299999.9999999998</v>
      </c>
      <c r="L861">
        <v>1</v>
      </c>
      <c r="M861">
        <v>0</v>
      </c>
      <c r="N861">
        <v>0</v>
      </c>
      <c r="O861" s="11">
        <v>16</v>
      </c>
      <c r="P861" s="11">
        <v>8</v>
      </c>
      <c r="Q861" s="12">
        <v>46.67</v>
      </c>
      <c r="R861" s="11">
        <v>6</v>
      </c>
      <c r="S861" s="12">
        <v>37.5</v>
      </c>
      <c r="T861" s="14">
        <v>2</v>
      </c>
      <c r="U861" s="12">
        <v>12.5</v>
      </c>
      <c r="V861" s="12">
        <v>55.87</v>
      </c>
      <c r="W861" s="13">
        <v>7</v>
      </c>
      <c r="X861" s="11"/>
      <c r="Y861" s="11">
        <v>9.68</v>
      </c>
      <c r="Z861" s="11">
        <v>1.04</v>
      </c>
      <c r="AA861" s="11">
        <v>13704.5</v>
      </c>
      <c r="AB861" s="13">
        <v>13704500000</v>
      </c>
      <c r="AC861" s="5">
        <v>1.0359047895860523</v>
      </c>
      <c r="AD861">
        <v>9.94</v>
      </c>
      <c r="AE861">
        <v>7.66</v>
      </c>
      <c r="AF861">
        <v>9.31</v>
      </c>
      <c r="AG861" s="5">
        <v>18.605750931383298</v>
      </c>
      <c r="AH861" s="7">
        <v>1.7290673927842071</v>
      </c>
      <c r="AI861" s="8"/>
      <c r="AJ861">
        <v>10953.24</v>
      </c>
      <c r="AK861">
        <v>10953240000</v>
      </c>
      <c r="AL861">
        <f>IF(AJ861&lt;29957,1,0)</f>
        <v>1</v>
      </c>
      <c r="AM861">
        <f>IF(AND(AJ861&gt;29957,AJ861&lt;96525),1,0)</f>
        <v>0</v>
      </c>
      <c r="AN861">
        <f>IF(AJ861&gt;96525,1,0)</f>
        <v>0</v>
      </c>
      <c r="AO861" s="9">
        <v>38</v>
      </c>
      <c r="AP861" s="5">
        <v>1.5797835966168099</v>
      </c>
      <c r="AQ861">
        <v>166264000</v>
      </c>
      <c r="AR861" s="5">
        <v>0</v>
      </c>
      <c r="AT861">
        <v>875000</v>
      </c>
      <c r="AU861">
        <v>167139000</v>
      </c>
      <c r="AV861">
        <v>0.34</v>
      </c>
      <c r="AW861">
        <v>11436.9</v>
      </c>
      <c r="AX861">
        <v>11436900000</v>
      </c>
      <c r="CG861" s="13"/>
    </row>
    <row r="862" spans="1:85" x14ac:dyDescent="0.3">
      <c r="A862">
        <v>2014</v>
      </c>
      <c r="B862" t="s">
        <v>165</v>
      </c>
      <c r="C862">
        <v>0</v>
      </c>
      <c r="D862">
        <v>5</v>
      </c>
      <c r="E862">
        <v>4</v>
      </c>
      <c r="M862">
        <v>0</v>
      </c>
      <c r="N862">
        <v>0</v>
      </c>
      <c r="O862" s="11"/>
      <c r="P862" s="11"/>
      <c r="Q862" s="12"/>
      <c r="R862" s="11"/>
      <c r="S862" s="12"/>
      <c r="T862" s="14">
        <v>0</v>
      </c>
      <c r="U862" s="12"/>
      <c r="V862" s="12">
        <v>66.930000000000007</v>
      </c>
      <c r="W862" s="13"/>
      <c r="X862" s="11"/>
      <c r="Y862" s="11">
        <v>2.15</v>
      </c>
      <c r="Z862" s="11">
        <v>1.0900000000000001</v>
      </c>
      <c r="AA862" s="11">
        <v>58061.5</v>
      </c>
      <c r="AB862" s="13">
        <v>58061500000</v>
      </c>
      <c r="AC862" s="5">
        <v>1.0873997553350552</v>
      </c>
      <c r="AD862">
        <v>4.6500000000000004</v>
      </c>
      <c r="AE862">
        <v>1.49</v>
      </c>
      <c r="AF862">
        <v>1.95</v>
      </c>
      <c r="AG862" s="5">
        <v>-4.0314406929150746</v>
      </c>
      <c r="AH862" s="7"/>
      <c r="AI862" s="8">
        <v>0.87230947047699758</v>
      </c>
      <c r="AJ862">
        <v>13509.94</v>
      </c>
      <c r="AK862">
        <v>13509940000</v>
      </c>
      <c r="AL862">
        <f>IF(AJ862&lt;29957,1,0)</f>
        <v>1</v>
      </c>
      <c r="AM862">
        <f>IF(AND(AJ862&gt;29957,AJ862&lt;96525),1,0)</f>
        <v>0</v>
      </c>
      <c r="AN862">
        <f>IF(AJ862&gt;96525,1,0)</f>
        <v>0</v>
      </c>
      <c r="AO862" s="9">
        <v>20</v>
      </c>
      <c r="AP862" s="5">
        <v>1.301029995663981</v>
      </c>
      <c r="AW862">
        <v>39248.699999999997</v>
      </c>
      <c r="AX862">
        <v>39248700000</v>
      </c>
      <c r="CG862" s="13"/>
    </row>
    <row r="863" spans="1:85" x14ac:dyDescent="0.3">
      <c r="A863">
        <v>2014</v>
      </c>
      <c r="B863" t="s">
        <v>166</v>
      </c>
      <c r="C863">
        <v>0</v>
      </c>
      <c r="D863">
        <v>4</v>
      </c>
      <c r="E863">
        <v>4</v>
      </c>
      <c r="L863">
        <v>1</v>
      </c>
      <c r="M863">
        <v>0</v>
      </c>
      <c r="N863">
        <v>0</v>
      </c>
      <c r="O863" s="11">
        <v>13</v>
      </c>
      <c r="P863" s="11">
        <v>6</v>
      </c>
      <c r="Q863" s="12">
        <v>50</v>
      </c>
      <c r="R863" s="11">
        <v>5</v>
      </c>
      <c r="S863" s="12">
        <v>38.46</v>
      </c>
      <c r="T863" s="14">
        <v>2</v>
      </c>
      <c r="U863" s="12">
        <v>15.38</v>
      </c>
      <c r="V863" s="12">
        <v>45.96</v>
      </c>
      <c r="W863" s="13">
        <v>4</v>
      </c>
      <c r="X863" s="11"/>
      <c r="Y863" s="11">
        <v>4.72</v>
      </c>
      <c r="Z863" s="11">
        <v>1.02</v>
      </c>
      <c r="AA863" s="11">
        <v>36933.199999999997</v>
      </c>
      <c r="AB863" s="13">
        <v>36933200000</v>
      </c>
      <c r="AC863" s="5">
        <v>1.0196260230969494</v>
      </c>
      <c r="AD863">
        <v>8.77</v>
      </c>
      <c r="AE863">
        <v>3.24</v>
      </c>
      <c r="AF863">
        <v>3.99</v>
      </c>
      <c r="AG863" s="5">
        <v>-6.9992392131283748E-2</v>
      </c>
      <c r="AH863" s="7"/>
      <c r="AI863" s="8"/>
      <c r="AJ863">
        <v>9325.35</v>
      </c>
      <c r="AK863">
        <v>9325350000</v>
      </c>
      <c r="AL863">
        <f>IF(AJ863&lt;29957,1,0)</f>
        <v>1</v>
      </c>
      <c r="AM863">
        <f>IF(AND(AJ863&gt;29957,AJ863&lt;96525),1,0)</f>
        <v>0</v>
      </c>
      <c r="AN863">
        <f>IF(AJ863&gt;96525,1,0)</f>
        <v>0</v>
      </c>
      <c r="AO863" s="9">
        <v>76</v>
      </c>
      <c r="AP863" s="5">
        <v>1.8808135922807911</v>
      </c>
      <c r="AQ863">
        <v>127601000</v>
      </c>
      <c r="AT863">
        <v>4900000</v>
      </c>
      <c r="AU863">
        <v>132501000</v>
      </c>
      <c r="AW863">
        <v>25822.9</v>
      </c>
      <c r="AX863">
        <v>25822900000</v>
      </c>
      <c r="CG863" s="13"/>
    </row>
    <row r="864" spans="1:85" x14ac:dyDescent="0.3">
      <c r="A864">
        <v>2014</v>
      </c>
      <c r="B864" t="s">
        <v>167</v>
      </c>
      <c r="C864">
        <v>0</v>
      </c>
      <c r="D864">
        <v>4</v>
      </c>
      <c r="E864">
        <v>4</v>
      </c>
      <c r="L864">
        <v>1</v>
      </c>
      <c r="M864">
        <v>0</v>
      </c>
      <c r="N864">
        <v>0</v>
      </c>
      <c r="O864" s="11">
        <v>13</v>
      </c>
      <c r="P864" s="11">
        <v>6</v>
      </c>
      <c r="Q864" s="12">
        <v>50</v>
      </c>
      <c r="R864" s="11">
        <v>4</v>
      </c>
      <c r="S864" s="12">
        <v>30.77</v>
      </c>
      <c r="T864" s="14">
        <v>3</v>
      </c>
      <c r="U864" s="12">
        <v>23.08</v>
      </c>
      <c r="V864" s="12">
        <v>47.34</v>
      </c>
      <c r="W864" s="13">
        <v>4</v>
      </c>
      <c r="X864" s="11"/>
      <c r="Y864" s="11">
        <v>2.81</v>
      </c>
      <c r="Z864" s="11">
        <v>0.88</v>
      </c>
      <c r="AA864" s="11">
        <v>61051.8</v>
      </c>
      <c r="AB864" s="13">
        <v>61051800000</v>
      </c>
      <c r="AC864" s="5">
        <v>0.87679893931825947</v>
      </c>
      <c r="AD864">
        <v>23.53</v>
      </c>
      <c r="AE864">
        <v>3.97</v>
      </c>
      <c r="AF864">
        <v>6.3</v>
      </c>
      <c r="AG864" s="5">
        <v>9.3119670451567167</v>
      </c>
      <c r="AH864" s="7">
        <v>0.34439081333872601</v>
      </c>
      <c r="AI864" s="8">
        <v>0.86097703334681497</v>
      </c>
      <c r="AJ864">
        <v>7197.7</v>
      </c>
      <c r="AK864">
        <v>7197700000</v>
      </c>
      <c r="AL864">
        <f>IF(AJ864&lt;29957,1,0)</f>
        <v>1</v>
      </c>
      <c r="AM864">
        <f>IF(AND(AJ864&gt;29957,AJ864&lt;96525),1,0)</f>
        <v>0</v>
      </c>
      <c r="AN864">
        <f>IF(AJ864&gt;96525,1,0)</f>
        <v>0</v>
      </c>
      <c r="AO864" s="9">
        <v>63</v>
      </c>
      <c r="AP864" s="5">
        <v>1.7993405494535815</v>
      </c>
      <c r="AQ864">
        <v>217627000</v>
      </c>
      <c r="AT864">
        <v>5400000</v>
      </c>
      <c r="AU864">
        <v>223027000</v>
      </c>
      <c r="AW864">
        <v>80348.3</v>
      </c>
      <c r="AX864">
        <v>80348300000</v>
      </c>
      <c r="CG864" s="13"/>
    </row>
    <row r="865" spans="1:85" x14ac:dyDescent="0.3">
      <c r="A865">
        <v>2014</v>
      </c>
      <c r="B865" t="s">
        <v>168</v>
      </c>
      <c r="C865">
        <v>0</v>
      </c>
      <c r="D865">
        <v>3</v>
      </c>
      <c r="E865">
        <v>4</v>
      </c>
      <c r="L865">
        <v>0</v>
      </c>
      <c r="M865">
        <v>0</v>
      </c>
      <c r="N865">
        <v>0</v>
      </c>
      <c r="O865" s="11">
        <v>7</v>
      </c>
      <c r="P865" s="11">
        <v>3</v>
      </c>
      <c r="Q865" s="12">
        <v>50</v>
      </c>
      <c r="R865" s="11">
        <v>3</v>
      </c>
      <c r="S865" s="12">
        <v>42.86</v>
      </c>
      <c r="T865" s="14">
        <v>1</v>
      </c>
      <c r="U865" s="12">
        <v>14.29</v>
      </c>
      <c r="V865" s="12">
        <v>57.35</v>
      </c>
      <c r="W865" s="13">
        <v>5</v>
      </c>
      <c r="X865" s="11">
        <v>25.09</v>
      </c>
      <c r="Y865" s="11">
        <v>7.02</v>
      </c>
      <c r="Z865" s="11">
        <v>0.84</v>
      </c>
      <c r="AA865" s="11"/>
      <c r="AB865" s="13"/>
      <c r="AC865" s="5">
        <v>0.83603177506129633</v>
      </c>
      <c r="AD865">
        <v>15.6</v>
      </c>
      <c r="AE865">
        <v>5.98</v>
      </c>
      <c r="AF865">
        <v>8.98</v>
      </c>
      <c r="AG865" s="5">
        <v>18.518889267052394</v>
      </c>
      <c r="AH865" s="7"/>
      <c r="AI865" s="8"/>
      <c r="AO865" s="9">
        <v>15</v>
      </c>
      <c r="AP865" s="5">
        <v>1.1760912590556811</v>
      </c>
      <c r="AQ865">
        <v>13200000</v>
      </c>
      <c r="AU865">
        <v>13200000</v>
      </c>
      <c r="AV865">
        <v>0</v>
      </c>
      <c r="CG865" s="13"/>
    </row>
    <row r="866" spans="1:85" x14ac:dyDescent="0.3">
      <c r="A866">
        <v>2014</v>
      </c>
      <c r="B866" t="s">
        <v>169</v>
      </c>
      <c r="C866">
        <v>0</v>
      </c>
      <c r="D866">
        <v>4</v>
      </c>
      <c r="E866">
        <v>8</v>
      </c>
      <c r="L866">
        <v>1</v>
      </c>
      <c r="M866">
        <v>0</v>
      </c>
      <c r="N866">
        <v>1</v>
      </c>
      <c r="O866" s="11">
        <v>12</v>
      </c>
      <c r="P866" s="11">
        <v>5</v>
      </c>
      <c r="Q866" s="12">
        <v>40</v>
      </c>
      <c r="R866" s="11">
        <v>6</v>
      </c>
      <c r="S866" s="12">
        <v>50</v>
      </c>
      <c r="T866" s="14">
        <v>1</v>
      </c>
      <c r="U866" s="12">
        <v>8.33</v>
      </c>
      <c r="V866" s="12">
        <v>75</v>
      </c>
      <c r="W866" s="13">
        <v>6</v>
      </c>
      <c r="X866" s="11">
        <v>49.53</v>
      </c>
      <c r="Y866" s="11">
        <v>8.69</v>
      </c>
      <c r="Z866" s="11">
        <v>1.39</v>
      </c>
      <c r="AA866" s="11">
        <v>204841.3</v>
      </c>
      <c r="AB866" s="13">
        <v>204841300000</v>
      </c>
      <c r="AC866" s="5">
        <v>1.3875878705108888</v>
      </c>
      <c r="AD866">
        <v>12.03</v>
      </c>
      <c r="AE866">
        <v>3.7</v>
      </c>
      <c r="AF866">
        <v>4.6399999999999997</v>
      </c>
      <c r="AG866" s="5">
        <v>-2.5618123412018878</v>
      </c>
      <c r="AH866" s="7"/>
      <c r="AI866" s="8"/>
      <c r="AJ866">
        <v>92581.09</v>
      </c>
      <c r="AK866">
        <v>92581090000</v>
      </c>
      <c r="AL866">
        <f t="shared" ref="AL866:AL874" si="138">IF(AJ866&lt;29957,1,0)</f>
        <v>0</v>
      </c>
      <c r="AM866">
        <f t="shared" ref="AM866:AM874" si="139">IF(AND(AJ866&gt;29957,AJ866&lt;96525),1,0)</f>
        <v>1</v>
      </c>
      <c r="AN866">
        <f t="shared" ref="AN866:AN874" si="140">IF(AJ866&gt;96525,1,0)</f>
        <v>0</v>
      </c>
      <c r="AO866" s="9">
        <v>20</v>
      </c>
      <c r="AP866" s="5">
        <v>1.301029995663981</v>
      </c>
      <c r="AQ866">
        <v>112000000</v>
      </c>
      <c r="AS866">
        <v>20800000</v>
      </c>
      <c r="AT866">
        <v>19360000</v>
      </c>
      <c r="AU866">
        <v>131360000</v>
      </c>
      <c r="AV866">
        <v>2.36</v>
      </c>
      <c r="AW866">
        <v>93801.600000000006</v>
      </c>
      <c r="AX866">
        <v>93801600000</v>
      </c>
      <c r="CG866" s="13"/>
    </row>
    <row r="867" spans="1:85" x14ac:dyDescent="0.3">
      <c r="A867">
        <v>2014</v>
      </c>
      <c r="B867" t="s">
        <v>170</v>
      </c>
      <c r="C867">
        <v>0</v>
      </c>
      <c r="D867">
        <v>4</v>
      </c>
      <c r="E867">
        <v>7</v>
      </c>
      <c r="L867">
        <v>1</v>
      </c>
      <c r="M867">
        <v>1</v>
      </c>
      <c r="N867">
        <v>0</v>
      </c>
      <c r="O867" s="11">
        <v>17</v>
      </c>
      <c r="P867" s="11">
        <v>7</v>
      </c>
      <c r="Q867" s="12">
        <v>33.33</v>
      </c>
      <c r="R867" s="11">
        <v>4</v>
      </c>
      <c r="S867" s="12">
        <v>23.53</v>
      </c>
      <c r="T867" s="14">
        <v>6</v>
      </c>
      <c r="U867" s="12">
        <v>35.29</v>
      </c>
      <c r="V867" s="12">
        <v>37.31</v>
      </c>
      <c r="W867" s="13">
        <v>5</v>
      </c>
      <c r="X867" s="11">
        <v>44.91</v>
      </c>
      <c r="Y867" s="11">
        <v>-0.15</v>
      </c>
      <c r="Z867" s="11">
        <v>1.07</v>
      </c>
      <c r="AA867" s="11">
        <v>809781.2</v>
      </c>
      <c r="AB867" s="13">
        <v>809781200000</v>
      </c>
      <c r="AC867" s="5">
        <v>1.0675644884492757</v>
      </c>
      <c r="AD867">
        <v>-0.42</v>
      </c>
      <c r="AE867">
        <v>-0.12</v>
      </c>
      <c r="AF867">
        <v>-0.17</v>
      </c>
      <c r="AG867" s="5">
        <v>32.245456472534087</v>
      </c>
      <c r="AH867" s="7">
        <v>3.3513924016547361E-2</v>
      </c>
      <c r="AI867" s="8"/>
      <c r="AJ867">
        <v>245879.66</v>
      </c>
      <c r="AK867">
        <v>245879660000</v>
      </c>
      <c r="AL867">
        <f t="shared" si="138"/>
        <v>0</v>
      </c>
      <c r="AM867">
        <f t="shared" si="139"/>
        <v>0</v>
      </c>
      <c r="AN867">
        <f t="shared" si="140"/>
        <v>1</v>
      </c>
      <c r="AO867" s="9">
        <v>20</v>
      </c>
      <c r="AP867" s="5">
        <v>1.301029995663981</v>
      </c>
      <c r="AQ867">
        <v>268100000</v>
      </c>
      <c r="AR867" s="5">
        <v>0</v>
      </c>
      <c r="AT867">
        <v>22552000</v>
      </c>
      <c r="AU867">
        <v>290652000</v>
      </c>
      <c r="AW867">
        <v>568907.1</v>
      </c>
      <c r="AX867">
        <v>568907100000</v>
      </c>
      <c r="CG867" s="13"/>
    </row>
    <row r="868" spans="1:85" x14ac:dyDescent="0.3">
      <c r="A868">
        <v>2014</v>
      </c>
      <c r="B868" t="s">
        <v>171</v>
      </c>
      <c r="C868">
        <v>0</v>
      </c>
      <c r="D868">
        <v>5</v>
      </c>
      <c r="E868">
        <v>4</v>
      </c>
      <c r="F868">
        <v>13.4</v>
      </c>
      <c r="G868">
        <v>13400000</v>
      </c>
      <c r="H868">
        <v>12.4</v>
      </c>
      <c r="I868">
        <v>12400000</v>
      </c>
      <c r="J868">
        <v>1</v>
      </c>
      <c r="K868">
        <v>1000000</v>
      </c>
      <c r="L868">
        <v>1</v>
      </c>
      <c r="M868">
        <v>1</v>
      </c>
      <c r="N868">
        <v>1</v>
      </c>
      <c r="O868" s="11">
        <v>21</v>
      </c>
      <c r="P868" s="11">
        <v>13</v>
      </c>
      <c r="Q868" s="12">
        <v>57.89</v>
      </c>
      <c r="R868" s="11">
        <v>5</v>
      </c>
      <c r="S868" s="12">
        <v>23.81</v>
      </c>
      <c r="T868" s="14">
        <v>3</v>
      </c>
      <c r="U868" s="12">
        <v>14.29</v>
      </c>
      <c r="V868" s="12">
        <v>61.62</v>
      </c>
      <c r="W868" s="13">
        <v>6</v>
      </c>
      <c r="X868" s="11"/>
      <c r="Y868" s="11">
        <v>11.48</v>
      </c>
      <c r="Z868" s="11">
        <v>3.54</v>
      </c>
      <c r="AA868" s="11">
        <v>23308.799999999999</v>
      </c>
      <c r="AB868" s="13">
        <v>23308800000</v>
      </c>
      <c r="AC868" s="5">
        <v>3.5424540333518331</v>
      </c>
      <c r="AD868">
        <v>20.91</v>
      </c>
      <c r="AE868">
        <v>8.6300000000000008</v>
      </c>
      <c r="AF868">
        <v>13.77</v>
      </c>
      <c r="AG868" s="5">
        <v>12.442364361241117</v>
      </c>
      <c r="AH868" s="7"/>
      <c r="AI868" s="8"/>
      <c r="AJ868">
        <v>29988.23</v>
      </c>
      <c r="AK868">
        <v>29988230000</v>
      </c>
      <c r="AL868">
        <f t="shared" si="138"/>
        <v>0</v>
      </c>
      <c r="AM868">
        <f t="shared" si="139"/>
        <v>1</v>
      </c>
      <c r="AN868">
        <f t="shared" si="140"/>
        <v>0</v>
      </c>
      <c r="AO868" s="9">
        <v>39</v>
      </c>
      <c r="AP868" s="5">
        <v>1.5910646070264991</v>
      </c>
      <c r="AQ868">
        <v>78325760</v>
      </c>
      <c r="AS868">
        <v>16152457</v>
      </c>
      <c r="AT868">
        <v>315000</v>
      </c>
      <c r="AU868">
        <v>78640760</v>
      </c>
      <c r="AW868">
        <v>17117.3</v>
      </c>
      <c r="AX868">
        <v>17117300000</v>
      </c>
      <c r="CG868" s="13"/>
    </row>
    <row r="869" spans="1:85" x14ac:dyDescent="0.3">
      <c r="A869">
        <v>2014</v>
      </c>
      <c r="B869" t="s">
        <v>172</v>
      </c>
      <c r="C869">
        <v>0</v>
      </c>
      <c r="D869">
        <v>4</v>
      </c>
      <c r="E869">
        <v>4</v>
      </c>
      <c r="F869">
        <v>9.6</v>
      </c>
      <c r="G869">
        <v>9600000</v>
      </c>
      <c r="H869">
        <v>7</v>
      </c>
      <c r="I869">
        <v>7000000</v>
      </c>
      <c r="J869">
        <v>2.5999999999999996</v>
      </c>
      <c r="K869">
        <v>2599999.9999999995</v>
      </c>
      <c r="L869">
        <v>1</v>
      </c>
      <c r="M869">
        <v>0</v>
      </c>
      <c r="N869">
        <v>1</v>
      </c>
      <c r="O869" s="11">
        <v>11</v>
      </c>
      <c r="P869" s="11">
        <v>5</v>
      </c>
      <c r="Q869" s="12">
        <v>45.45</v>
      </c>
      <c r="R869" s="11">
        <v>2</v>
      </c>
      <c r="S869" s="12">
        <v>18.18</v>
      </c>
      <c r="T869" s="14">
        <v>4</v>
      </c>
      <c r="U869" s="12">
        <v>36.36</v>
      </c>
      <c r="V869" s="12">
        <v>73.010000000000005</v>
      </c>
      <c r="W869" s="13">
        <v>4</v>
      </c>
      <c r="X869" s="11"/>
      <c r="Y869" s="11">
        <v>11.54</v>
      </c>
      <c r="Z869" s="11">
        <v>0.59</v>
      </c>
      <c r="AA869" s="11">
        <v>24100.2</v>
      </c>
      <c r="AB869" s="13">
        <v>24100200000</v>
      </c>
      <c r="AC869" s="5">
        <v>0.59224522891097287</v>
      </c>
      <c r="AD869">
        <v>4.29</v>
      </c>
      <c r="AE869">
        <v>4.1100000000000003</v>
      </c>
      <c r="AF869">
        <v>4.21</v>
      </c>
      <c r="AG869" s="5">
        <v>7.3072118419815437</v>
      </c>
      <c r="AH869" s="7"/>
      <c r="AI869" s="8">
        <v>5.0070724898919727E-2</v>
      </c>
      <c r="AJ869">
        <v>13267.71</v>
      </c>
      <c r="AK869">
        <v>13267710000</v>
      </c>
      <c r="AL869">
        <f t="shared" si="138"/>
        <v>1</v>
      </c>
      <c r="AM869">
        <f t="shared" si="139"/>
        <v>0</v>
      </c>
      <c r="AN869">
        <f t="shared" si="140"/>
        <v>0</v>
      </c>
      <c r="AO869" s="9">
        <v>29</v>
      </c>
      <c r="AP869" s="5">
        <v>1.4623979978989561</v>
      </c>
      <c r="AQ869">
        <v>5742400</v>
      </c>
      <c r="AS869">
        <v>2622400</v>
      </c>
      <c r="AT869">
        <v>250000</v>
      </c>
      <c r="AU869">
        <v>5992400</v>
      </c>
      <c r="AW869">
        <v>7478.7</v>
      </c>
      <c r="AX869">
        <v>7478700000</v>
      </c>
      <c r="CG869" s="13"/>
    </row>
    <row r="870" spans="1:85" x14ac:dyDescent="0.3">
      <c r="A870">
        <v>2014</v>
      </c>
      <c r="B870" t="s">
        <v>173</v>
      </c>
      <c r="C870">
        <v>0</v>
      </c>
      <c r="D870">
        <v>4</v>
      </c>
      <c r="E870">
        <v>4</v>
      </c>
      <c r="L870">
        <v>1</v>
      </c>
      <c r="M870">
        <v>0</v>
      </c>
      <c r="N870">
        <v>0</v>
      </c>
      <c r="O870" s="11">
        <v>13</v>
      </c>
      <c r="P870" s="11">
        <v>6</v>
      </c>
      <c r="Q870" s="12">
        <v>46.15</v>
      </c>
      <c r="R870" s="11">
        <v>5</v>
      </c>
      <c r="S870" s="12">
        <v>38.46</v>
      </c>
      <c r="T870" s="14">
        <v>2</v>
      </c>
      <c r="U870" s="12">
        <v>15.38</v>
      </c>
      <c r="V870" s="12">
        <v>27.46</v>
      </c>
      <c r="W870" s="13">
        <v>5</v>
      </c>
      <c r="X870" s="11">
        <v>16.28</v>
      </c>
      <c r="Y870" s="11">
        <v>-0.97</v>
      </c>
      <c r="Z870" s="11">
        <v>1.23</v>
      </c>
      <c r="AA870" s="11">
        <v>84121.5</v>
      </c>
      <c r="AB870" s="13">
        <v>84121500000</v>
      </c>
      <c r="AC870" s="5">
        <v>1.2346725942757584</v>
      </c>
      <c r="AD870">
        <v>-2.66</v>
      </c>
      <c r="AE870">
        <v>-0.71</v>
      </c>
      <c r="AF870">
        <v>-0.95</v>
      </c>
      <c r="AG870" s="5">
        <v>16.607187383119307</v>
      </c>
      <c r="AH870" s="7">
        <v>0.25643338745998973</v>
      </c>
      <c r="AI870" s="8">
        <v>0.20030204010718414</v>
      </c>
      <c r="AJ870">
        <v>31626.01</v>
      </c>
      <c r="AK870">
        <v>31626010000</v>
      </c>
      <c r="AL870">
        <f t="shared" si="138"/>
        <v>0</v>
      </c>
      <c r="AM870">
        <f t="shared" si="139"/>
        <v>1</v>
      </c>
      <c r="AN870">
        <f t="shared" si="140"/>
        <v>0</v>
      </c>
      <c r="AO870" s="9">
        <v>28</v>
      </c>
      <c r="AP870" s="5">
        <v>1.447158031342219</v>
      </c>
      <c r="AQ870">
        <v>87377316</v>
      </c>
      <c r="AT870">
        <v>530000</v>
      </c>
      <c r="AU870">
        <v>87907316</v>
      </c>
      <c r="AW870">
        <v>63092.7</v>
      </c>
      <c r="AX870">
        <v>63092700000</v>
      </c>
      <c r="CG870" s="13"/>
    </row>
    <row r="871" spans="1:85" x14ac:dyDescent="0.3">
      <c r="A871">
        <v>2014</v>
      </c>
      <c r="B871" t="s">
        <v>174</v>
      </c>
      <c r="C871">
        <v>0</v>
      </c>
      <c r="D871">
        <v>7</v>
      </c>
      <c r="E871">
        <v>4</v>
      </c>
      <c r="F871">
        <v>17.100000000000001</v>
      </c>
      <c r="G871">
        <v>17100000</v>
      </c>
      <c r="H871">
        <v>16</v>
      </c>
      <c r="I871">
        <v>16000000</v>
      </c>
      <c r="J871">
        <v>1.1000000000000014</v>
      </c>
      <c r="K871">
        <v>1100000.0000000014</v>
      </c>
      <c r="L871">
        <v>1</v>
      </c>
      <c r="M871">
        <v>0</v>
      </c>
      <c r="N871">
        <v>0</v>
      </c>
      <c r="O871" s="11">
        <v>20</v>
      </c>
      <c r="P871" s="11">
        <v>10</v>
      </c>
      <c r="Q871" s="12">
        <v>50</v>
      </c>
      <c r="R871" s="11">
        <v>7</v>
      </c>
      <c r="S871" s="12">
        <v>35</v>
      </c>
      <c r="T871" s="14">
        <v>3</v>
      </c>
      <c r="U871" s="12">
        <v>15</v>
      </c>
      <c r="V871" s="12">
        <v>45.12</v>
      </c>
      <c r="W871" s="13">
        <v>5</v>
      </c>
      <c r="X871" s="11">
        <v>0.81</v>
      </c>
      <c r="Y871" s="11">
        <v>-3.24</v>
      </c>
      <c r="Z871" s="11">
        <v>0.88</v>
      </c>
      <c r="AA871" s="11">
        <v>1043837</v>
      </c>
      <c r="AB871" s="13">
        <v>1043837000000</v>
      </c>
      <c r="AC871" s="5">
        <v>0.88264301937210932</v>
      </c>
      <c r="AD871">
        <v>-4.51</v>
      </c>
      <c r="AE871">
        <v>-0.69</v>
      </c>
      <c r="AF871">
        <v>-0.83</v>
      </c>
      <c r="AG871" s="5">
        <v>4.2834383916329299</v>
      </c>
      <c r="AH871" s="7"/>
      <c r="AI871" s="8"/>
      <c r="AJ871">
        <v>120829.1</v>
      </c>
      <c r="AK871">
        <v>120829100000</v>
      </c>
      <c r="AL871">
        <f t="shared" si="138"/>
        <v>0</v>
      </c>
      <c r="AM871">
        <f t="shared" si="139"/>
        <v>0</v>
      </c>
      <c r="AN871">
        <f t="shared" si="140"/>
        <v>1</v>
      </c>
      <c r="AO871" s="9">
        <v>19</v>
      </c>
      <c r="AP871" s="5">
        <v>1.2787536009528289</v>
      </c>
      <c r="AQ871">
        <v>186922341</v>
      </c>
      <c r="AT871">
        <v>1560000</v>
      </c>
      <c r="AU871">
        <v>188482341</v>
      </c>
      <c r="AW871">
        <v>205406.9</v>
      </c>
      <c r="AX871">
        <v>205406900000</v>
      </c>
      <c r="CG871" s="13"/>
    </row>
    <row r="872" spans="1:85" x14ac:dyDescent="0.3">
      <c r="A872">
        <v>2014</v>
      </c>
      <c r="B872" t="s">
        <v>175</v>
      </c>
      <c r="C872">
        <v>0</v>
      </c>
      <c r="D872">
        <v>3</v>
      </c>
      <c r="E872">
        <v>5</v>
      </c>
      <c r="L872">
        <v>1</v>
      </c>
      <c r="M872">
        <v>0</v>
      </c>
      <c r="N872">
        <v>0</v>
      </c>
      <c r="O872" s="11">
        <v>20</v>
      </c>
      <c r="P872" s="11">
        <v>10</v>
      </c>
      <c r="Q872" s="12">
        <v>50</v>
      </c>
      <c r="R872" s="11">
        <v>5</v>
      </c>
      <c r="S872" s="12">
        <v>25</v>
      </c>
      <c r="T872" s="14">
        <v>5</v>
      </c>
      <c r="U872" s="12">
        <v>25</v>
      </c>
      <c r="V872" s="12">
        <v>64.959999999999994</v>
      </c>
      <c r="W872" s="13">
        <v>4</v>
      </c>
      <c r="X872" s="11">
        <v>97.35</v>
      </c>
      <c r="Y872" s="11">
        <v>1.57</v>
      </c>
      <c r="Z872" s="11">
        <v>0.66</v>
      </c>
      <c r="AA872" s="11">
        <v>384042</v>
      </c>
      <c r="AB872" s="13">
        <v>384042000000</v>
      </c>
      <c r="AC872" s="5">
        <v>0.65691730554966388</v>
      </c>
      <c r="AD872">
        <v>0.68</v>
      </c>
      <c r="AE872">
        <v>0.13</v>
      </c>
      <c r="AF872">
        <v>0.14000000000000001</v>
      </c>
      <c r="AG872" s="5">
        <v>18.880378731626482</v>
      </c>
      <c r="AH872" s="7"/>
      <c r="AI872" s="8">
        <v>9.041216906385445E-2</v>
      </c>
      <c r="AJ872">
        <v>55528.26</v>
      </c>
      <c r="AK872">
        <v>55528260000</v>
      </c>
      <c r="AL872">
        <f t="shared" si="138"/>
        <v>0</v>
      </c>
      <c r="AM872">
        <f t="shared" si="139"/>
        <v>1</v>
      </c>
      <c r="AN872">
        <f t="shared" si="140"/>
        <v>0</v>
      </c>
      <c r="AO872" s="9">
        <v>20</v>
      </c>
      <c r="AP872" s="5">
        <v>1.301029995663981</v>
      </c>
      <c r="AQ872">
        <v>55785470</v>
      </c>
      <c r="AT872">
        <v>1660000</v>
      </c>
      <c r="AU872">
        <v>57445470</v>
      </c>
      <c r="AW872">
        <v>41395.599999999999</v>
      </c>
      <c r="AX872">
        <v>41395600000</v>
      </c>
      <c r="CG872" s="13"/>
    </row>
    <row r="873" spans="1:85" x14ac:dyDescent="0.3">
      <c r="A873">
        <v>2014</v>
      </c>
      <c r="B873" t="s">
        <v>176</v>
      </c>
      <c r="C873">
        <v>1</v>
      </c>
      <c r="D873">
        <v>5</v>
      </c>
      <c r="E873">
        <v>4</v>
      </c>
      <c r="L873">
        <v>1</v>
      </c>
      <c r="M873">
        <v>1</v>
      </c>
      <c r="N873">
        <v>0</v>
      </c>
      <c r="O873" s="11">
        <v>9</v>
      </c>
      <c r="P873" s="11">
        <v>5</v>
      </c>
      <c r="Q873" s="12">
        <v>50</v>
      </c>
      <c r="R873" s="11"/>
      <c r="S873" s="12">
        <v>0</v>
      </c>
      <c r="T873" s="14">
        <v>4</v>
      </c>
      <c r="U873" s="12">
        <v>44.44</v>
      </c>
      <c r="V873" s="12">
        <v>51</v>
      </c>
      <c r="W873" s="13"/>
      <c r="X873" s="11"/>
      <c r="Y873" s="11">
        <v>-18.420000000000002</v>
      </c>
      <c r="Z873" s="11"/>
      <c r="AA873" s="11">
        <v>182891.9</v>
      </c>
      <c r="AB873" s="13">
        <v>182891900000</v>
      </c>
      <c r="AE873">
        <v>-19.940000000000001</v>
      </c>
      <c r="AF873">
        <v>-47.97</v>
      </c>
      <c r="AG873" s="5">
        <v>-0.25741980995766156</v>
      </c>
      <c r="AH873" s="7"/>
      <c r="AI873" s="8"/>
      <c r="AJ873">
        <v>33159.08</v>
      </c>
      <c r="AK873">
        <v>33159080000</v>
      </c>
      <c r="AL873">
        <f t="shared" si="138"/>
        <v>0</v>
      </c>
      <c r="AM873">
        <f t="shared" si="139"/>
        <v>1</v>
      </c>
      <c r="AN873">
        <f t="shared" si="140"/>
        <v>0</v>
      </c>
      <c r="AO873" s="9">
        <v>22</v>
      </c>
      <c r="AP873" s="5">
        <v>1.3424226808222062</v>
      </c>
      <c r="AQ873">
        <v>6042526</v>
      </c>
      <c r="AW873">
        <v>206050.6</v>
      </c>
      <c r="AX873">
        <v>206050600000</v>
      </c>
      <c r="CG873" s="13"/>
    </row>
    <row r="874" spans="1:85" x14ac:dyDescent="0.3">
      <c r="A874">
        <v>2014</v>
      </c>
      <c r="B874" t="s">
        <v>177</v>
      </c>
      <c r="C874">
        <v>0</v>
      </c>
      <c r="D874">
        <v>7</v>
      </c>
      <c r="E874">
        <v>4</v>
      </c>
      <c r="F874">
        <v>10.3</v>
      </c>
      <c r="G874">
        <v>10300000</v>
      </c>
      <c r="H874">
        <v>9.1999999999999993</v>
      </c>
      <c r="I874">
        <v>9200000</v>
      </c>
      <c r="J874">
        <v>1.1000000000000014</v>
      </c>
      <c r="K874">
        <v>1100000.0000000014</v>
      </c>
      <c r="L874">
        <v>1</v>
      </c>
      <c r="M874">
        <v>0</v>
      </c>
      <c r="N874">
        <v>1</v>
      </c>
      <c r="O874" s="11">
        <v>12</v>
      </c>
      <c r="P874" s="11">
        <v>6</v>
      </c>
      <c r="Q874" s="12">
        <v>45.45</v>
      </c>
      <c r="R874" s="11">
        <v>3</v>
      </c>
      <c r="S874" s="12">
        <v>25</v>
      </c>
      <c r="T874" s="14">
        <v>3</v>
      </c>
      <c r="U874" s="12">
        <v>25</v>
      </c>
      <c r="V874" s="12">
        <v>46.27</v>
      </c>
      <c r="W874" s="13">
        <v>4</v>
      </c>
      <c r="X874" s="11"/>
      <c r="Y874" s="11">
        <v>-1.65</v>
      </c>
      <c r="Z874" s="11">
        <v>0.4</v>
      </c>
      <c r="AA874" s="11">
        <v>117075.6</v>
      </c>
      <c r="AB874" s="13">
        <v>117075600000</v>
      </c>
      <c r="AC874" s="5">
        <v>0.40280646479478693</v>
      </c>
      <c r="AD874">
        <v>-3.06</v>
      </c>
      <c r="AE874">
        <v>-1.02</v>
      </c>
      <c r="AF874">
        <v>-1.24</v>
      </c>
      <c r="AG874" s="5">
        <v>0.31568287037036619</v>
      </c>
      <c r="AH874" s="7"/>
      <c r="AI874" s="8">
        <v>1.1970313622216903E-2</v>
      </c>
      <c r="AJ874">
        <v>13562.57</v>
      </c>
      <c r="AK874">
        <v>13562570000</v>
      </c>
      <c r="AL874">
        <f t="shared" si="138"/>
        <v>1</v>
      </c>
      <c r="AM874">
        <f t="shared" si="139"/>
        <v>0</v>
      </c>
      <c r="AN874">
        <f t="shared" si="140"/>
        <v>0</v>
      </c>
      <c r="AO874" s="9">
        <v>30</v>
      </c>
      <c r="AP874" s="5">
        <v>1.4771212547196624</v>
      </c>
      <c r="AQ874">
        <v>78510734</v>
      </c>
      <c r="AS874">
        <v>22493153</v>
      </c>
      <c r="AT874">
        <v>2470000</v>
      </c>
      <c r="AU874">
        <v>80980734</v>
      </c>
      <c r="AV874">
        <v>11.44</v>
      </c>
      <c r="AW874">
        <v>84983.7</v>
      </c>
      <c r="AX874">
        <v>84983700000</v>
      </c>
      <c r="CG874" s="13"/>
    </row>
    <row r="875" spans="1:85" x14ac:dyDescent="0.3">
      <c r="A875">
        <v>2014</v>
      </c>
      <c r="B875" t="s">
        <v>178</v>
      </c>
      <c r="C875">
        <v>0</v>
      </c>
      <c r="M875">
        <v>0</v>
      </c>
      <c r="N875">
        <v>0</v>
      </c>
      <c r="O875" s="11"/>
      <c r="P875" s="11"/>
      <c r="Q875" s="12"/>
      <c r="R875" s="11"/>
      <c r="S875" s="12"/>
      <c r="T875" s="14">
        <v>0</v>
      </c>
      <c r="U875" s="12"/>
      <c r="V875" s="12">
        <v>43.01</v>
      </c>
      <c r="W875" s="13"/>
      <c r="X875" s="11"/>
      <c r="Y875" s="11"/>
      <c r="Z875" s="11"/>
      <c r="AA875" s="11">
        <v>0.1</v>
      </c>
      <c r="AB875" s="13">
        <v>100000</v>
      </c>
      <c r="AG875" s="5"/>
      <c r="AH875" s="7"/>
      <c r="AI875" s="8"/>
      <c r="AO875" s="9">
        <v>1</v>
      </c>
      <c r="AP875" s="5">
        <v>0</v>
      </c>
      <c r="CG875" s="13"/>
    </row>
    <row r="876" spans="1:85" x14ac:dyDescent="0.3">
      <c r="A876">
        <v>2014</v>
      </c>
      <c r="B876" t="s">
        <v>179</v>
      </c>
      <c r="C876">
        <v>0</v>
      </c>
      <c r="D876">
        <v>3</v>
      </c>
      <c r="E876">
        <v>4</v>
      </c>
      <c r="F876">
        <v>7.7</v>
      </c>
      <c r="G876">
        <v>7700000</v>
      </c>
      <c r="H876">
        <v>7.7</v>
      </c>
      <c r="I876">
        <v>7700000</v>
      </c>
      <c r="J876">
        <v>0</v>
      </c>
      <c r="L876">
        <v>0</v>
      </c>
      <c r="M876">
        <v>0</v>
      </c>
      <c r="N876">
        <v>0</v>
      </c>
      <c r="O876" s="11">
        <v>14</v>
      </c>
      <c r="P876" s="11">
        <v>6</v>
      </c>
      <c r="Q876" s="12">
        <v>57.14</v>
      </c>
      <c r="R876" s="11">
        <v>6</v>
      </c>
      <c r="S876" s="12">
        <v>42.86</v>
      </c>
      <c r="T876" s="14">
        <v>2</v>
      </c>
      <c r="U876" s="12">
        <v>14.29</v>
      </c>
      <c r="V876" s="12" t="s">
        <v>366</v>
      </c>
      <c r="W876" s="13">
        <v>4</v>
      </c>
      <c r="X876" s="11">
        <v>74.2</v>
      </c>
      <c r="Y876" s="11">
        <v>-9.9</v>
      </c>
      <c r="Z876" s="11">
        <v>4.0599999999999996</v>
      </c>
      <c r="AA876" s="11">
        <v>178579.7</v>
      </c>
      <c r="AB876" s="13">
        <v>178579700000</v>
      </c>
      <c r="AC876" s="5">
        <v>4.0610845654874623</v>
      </c>
      <c r="AD876">
        <v>-195.95</v>
      </c>
      <c r="AE876">
        <v>-7.52</v>
      </c>
      <c r="AF876">
        <v>-11.03</v>
      </c>
      <c r="AG876" s="5">
        <v>14.399541955007312</v>
      </c>
      <c r="AH876" s="7">
        <v>4.6875698628200705E-3</v>
      </c>
      <c r="AI876" s="8">
        <v>8.2933928342201254E-3</v>
      </c>
      <c r="AJ876">
        <v>7652.98</v>
      </c>
      <c r="AK876">
        <v>7652980000</v>
      </c>
      <c r="AL876">
        <f>IF(AJ876&lt;29957,1,0)</f>
        <v>1</v>
      </c>
      <c r="AM876">
        <f>IF(AND(AJ876&gt;29957,AJ876&lt;96525),1,0)</f>
        <v>0</v>
      </c>
      <c r="AN876">
        <f>IF(AJ876&gt;96525,1,0)</f>
        <v>0</v>
      </c>
      <c r="AO876" s="9">
        <v>34</v>
      </c>
      <c r="AP876" s="5">
        <v>1.5314789170422551</v>
      </c>
      <c r="AQ876">
        <v>40382582</v>
      </c>
      <c r="AT876">
        <v>580000</v>
      </c>
      <c r="AU876">
        <v>40962582</v>
      </c>
      <c r="AV876">
        <v>25.52</v>
      </c>
      <c r="AW876">
        <v>73925.399999999994</v>
      </c>
      <c r="AX876">
        <v>73925400000</v>
      </c>
      <c r="CG876" s="13"/>
    </row>
    <row r="877" spans="1:85" x14ac:dyDescent="0.3">
      <c r="A877">
        <v>2014</v>
      </c>
      <c r="B877" t="s">
        <v>180</v>
      </c>
      <c r="C877">
        <v>0</v>
      </c>
      <c r="D877">
        <v>5</v>
      </c>
      <c r="E877">
        <v>8</v>
      </c>
      <c r="L877">
        <v>1</v>
      </c>
      <c r="M877">
        <v>0</v>
      </c>
      <c r="N877">
        <v>1</v>
      </c>
      <c r="O877" s="11">
        <v>19</v>
      </c>
      <c r="P877" s="11">
        <v>8</v>
      </c>
      <c r="Q877" s="12">
        <v>44.44</v>
      </c>
      <c r="R877" s="11">
        <v>8</v>
      </c>
      <c r="S877" s="12">
        <v>42.11</v>
      </c>
      <c r="T877" s="14">
        <v>3</v>
      </c>
      <c r="U877" s="12">
        <v>15.79</v>
      </c>
      <c r="V877" s="12">
        <v>59.67</v>
      </c>
      <c r="W877" s="13">
        <v>5</v>
      </c>
      <c r="X877" s="11">
        <v>0.01</v>
      </c>
      <c r="Y877" s="11">
        <v>8.84</v>
      </c>
      <c r="Z877" s="11">
        <v>2.0499999999999998</v>
      </c>
      <c r="AA877" s="11">
        <v>692697.5</v>
      </c>
      <c r="AB877" s="13">
        <v>692697500000</v>
      </c>
      <c r="AC877" s="5">
        <v>2.047969218133014</v>
      </c>
      <c r="AD877">
        <v>8.39</v>
      </c>
      <c r="AE877">
        <v>3.01</v>
      </c>
      <c r="AF877">
        <v>3.58</v>
      </c>
      <c r="AG877" s="5">
        <v>-2.4932456770262799</v>
      </c>
      <c r="AH877" s="7">
        <v>4.4678346570925107E-2</v>
      </c>
      <c r="AI877" s="8"/>
      <c r="AJ877">
        <v>240873.83</v>
      </c>
      <c r="AK877">
        <v>240873830000</v>
      </c>
      <c r="AL877">
        <f>IF(AJ877&lt;29957,1,0)</f>
        <v>0</v>
      </c>
      <c r="AM877">
        <f>IF(AND(AJ877&gt;29957,AJ877&lt;96525),1,0)</f>
        <v>0</v>
      </c>
      <c r="AN877">
        <f>IF(AJ877&gt;96525,1,0)</f>
        <v>1</v>
      </c>
      <c r="AO877" s="9">
        <v>35</v>
      </c>
      <c r="AP877" s="5">
        <v>1.5440680443502754</v>
      </c>
      <c r="AQ877">
        <v>474271000</v>
      </c>
      <c r="AR877" s="5">
        <v>2.5</v>
      </c>
      <c r="AS877">
        <v>50482000</v>
      </c>
      <c r="AT877">
        <v>1800000</v>
      </c>
      <c r="AU877">
        <v>476071000</v>
      </c>
      <c r="AV877">
        <v>7.96</v>
      </c>
      <c r="AW877">
        <v>214392.3</v>
      </c>
      <c r="AX877">
        <v>214392300000</v>
      </c>
      <c r="CG877" s="13"/>
    </row>
    <row r="878" spans="1:85" x14ac:dyDescent="0.3">
      <c r="A878">
        <v>2014</v>
      </c>
      <c r="B878" t="s">
        <v>181</v>
      </c>
      <c r="C878">
        <v>0</v>
      </c>
      <c r="D878">
        <v>4</v>
      </c>
      <c r="E878">
        <v>4</v>
      </c>
      <c r="L878">
        <v>1</v>
      </c>
      <c r="M878">
        <v>0</v>
      </c>
      <c r="N878">
        <v>0</v>
      </c>
      <c r="O878" s="11">
        <v>13</v>
      </c>
      <c r="P878" s="11">
        <v>6</v>
      </c>
      <c r="Q878" s="12">
        <v>46.15</v>
      </c>
      <c r="R878" s="11">
        <v>4</v>
      </c>
      <c r="S878" s="12">
        <v>30.77</v>
      </c>
      <c r="T878" s="14">
        <v>3</v>
      </c>
      <c r="U878" s="12">
        <v>23.08</v>
      </c>
      <c r="V878" s="12">
        <v>74.25</v>
      </c>
      <c r="W878" s="13">
        <v>4</v>
      </c>
      <c r="X878" s="11"/>
      <c r="Y878" s="11">
        <v>0.17</v>
      </c>
      <c r="Z878" s="11">
        <v>1.97</v>
      </c>
      <c r="AA878" s="11"/>
      <c r="AB878" s="13"/>
      <c r="AC878" s="5">
        <v>1.9715663391687632</v>
      </c>
      <c r="AD878">
        <v>0.88</v>
      </c>
      <c r="AE878">
        <v>0.26</v>
      </c>
      <c r="AF878">
        <v>0.55000000000000004</v>
      </c>
      <c r="AG878" s="5">
        <v>17.67447336662709</v>
      </c>
      <c r="AH878" s="7"/>
      <c r="AI878" s="8"/>
      <c r="AO878" s="9">
        <v>30</v>
      </c>
      <c r="AP878" s="5">
        <v>1.4771212547196624</v>
      </c>
      <c r="AQ878">
        <v>27003000</v>
      </c>
      <c r="AT878">
        <v>810000</v>
      </c>
      <c r="AU878">
        <v>27813000</v>
      </c>
      <c r="AV878">
        <v>72.41</v>
      </c>
      <c r="CG878" s="13"/>
    </row>
    <row r="879" spans="1:85" x14ac:dyDescent="0.3">
      <c r="A879">
        <v>2014</v>
      </c>
      <c r="B879" t="s">
        <v>182</v>
      </c>
      <c r="C879">
        <v>0</v>
      </c>
      <c r="D879">
        <v>4</v>
      </c>
      <c r="E879">
        <v>6</v>
      </c>
      <c r="F879">
        <v>7.6</v>
      </c>
      <c r="G879">
        <v>7600000</v>
      </c>
      <c r="H879">
        <v>6.1</v>
      </c>
      <c r="I879">
        <v>6100000</v>
      </c>
      <c r="J879">
        <v>1.5</v>
      </c>
      <c r="K879">
        <v>1500000</v>
      </c>
      <c r="L879">
        <v>1</v>
      </c>
      <c r="M879">
        <v>0</v>
      </c>
      <c r="N879">
        <v>1</v>
      </c>
      <c r="O879" s="11">
        <v>8</v>
      </c>
      <c r="P879" s="11">
        <v>4</v>
      </c>
      <c r="Q879" s="12">
        <v>62.5</v>
      </c>
      <c r="R879" s="11">
        <v>1</v>
      </c>
      <c r="S879" s="12">
        <v>12.5</v>
      </c>
      <c r="T879" s="14">
        <v>3</v>
      </c>
      <c r="U879" s="12">
        <v>37.5</v>
      </c>
      <c r="V879" s="12">
        <v>49.9</v>
      </c>
      <c r="W879" s="13">
        <v>4</v>
      </c>
      <c r="X879" s="11">
        <v>6.16</v>
      </c>
      <c r="Y879" s="11">
        <v>6.75</v>
      </c>
      <c r="Z879" s="11">
        <v>12.36</v>
      </c>
      <c r="AA879" s="11">
        <v>8728.6</v>
      </c>
      <c r="AB879" s="13">
        <v>8728600000</v>
      </c>
      <c r="AC879" s="5">
        <v>12.358304320135423</v>
      </c>
      <c r="AD879">
        <v>24.27</v>
      </c>
      <c r="AE879">
        <v>15.52</v>
      </c>
      <c r="AF879">
        <v>23.63</v>
      </c>
      <c r="AG879" s="5">
        <v>22.761188756836205</v>
      </c>
      <c r="AH879" s="7"/>
      <c r="AI879" s="8">
        <v>5.8800844945579289</v>
      </c>
      <c r="AJ879">
        <v>83226.289999999994</v>
      </c>
      <c r="AK879">
        <v>83226290000</v>
      </c>
      <c r="AL879">
        <f>IF(AJ879&lt;29957,1,0)</f>
        <v>0</v>
      </c>
      <c r="AM879">
        <f>IF(AND(AJ879&gt;29957,AJ879&lt;96525),1,0)</f>
        <v>1</v>
      </c>
      <c r="AN879">
        <f>IF(AJ879&gt;96525,1,0)</f>
        <v>0</v>
      </c>
      <c r="AO879" s="9">
        <v>19</v>
      </c>
      <c r="AP879" s="5">
        <v>1.2787536009528289</v>
      </c>
      <c r="AQ879">
        <v>33651440</v>
      </c>
      <c r="AS879">
        <v>33651440</v>
      </c>
      <c r="AT879">
        <v>692500</v>
      </c>
      <c r="AU879">
        <v>34343940</v>
      </c>
      <c r="AV879">
        <v>0.65</v>
      </c>
      <c r="AW879">
        <v>20940.3</v>
      </c>
      <c r="AX879">
        <v>20940300000</v>
      </c>
      <c r="CG879" s="13"/>
    </row>
    <row r="880" spans="1:85" x14ac:dyDescent="0.3">
      <c r="A880">
        <v>2014</v>
      </c>
      <c r="B880" t="s">
        <v>183</v>
      </c>
      <c r="C880">
        <v>0</v>
      </c>
      <c r="D880">
        <v>5</v>
      </c>
      <c r="E880">
        <v>4</v>
      </c>
      <c r="L880">
        <v>0</v>
      </c>
      <c r="M880">
        <v>0</v>
      </c>
      <c r="N880">
        <v>0</v>
      </c>
      <c r="O880" s="11">
        <v>11</v>
      </c>
      <c r="P880" s="11">
        <v>7</v>
      </c>
      <c r="Q880" s="12">
        <v>54.55</v>
      </c>
      <c r="R880" s="11">
        <v>3</v>
      </c>
      <c r="S880" s="12">
        <v>27.27</v>
      </c>
      <c r="T880" s="14">
        <v>1</v>
      </c>
      <c r="U880" s="12">
        <v>9.09</v>
      </c>
      <c r="V880" s="12">
        <v>53.95</v>
      </c>
      <c r="W880" s="13">
        <v>4</v>
      </c>
      <c r="X880" s="11"/>
      <c r="Y880" s="11">
        <v>2.25</v>
      </c>
      <c r="Z880" s="11">
        <v>1.46</v>
      </c>
      <c r="AA880" s="11">
        <v>92582</v>
      </c>
      <c r="AB880" s="13">
        <v>92582000000</v>
      </c>
      <c r="AC880" s="5">
        <v>1.4606691652092143</v>
      </c>
      <c r="AD880">
        <v>4.99</v>
      </c>
      <c r="AE880">
        <v>1.5</v>
      </c>
      <c r="AF880">
        <v>1.91</v>
      </c>
      <c r="AG880" s="5">
        <v>12.373794222863754</v>
      </c>
      <c r="AH880" s="7">
        <v>0.90722531140100571</v>
      </c>
      <c r="AI880" s="8">
        <v>0.13821339407315375</v>
      </c>
      <c r="AJ880">
        <v>21614.45</v>
      </c>
      <c r="AK880">
        <v>21614450000</v>
      </c>
      <c r="AL880">
        <f>IF(AJ880&lt;29957,1,0)</f>
        <v>1</v>
      </c>
      <c r="AM880">
        <f>IF(AND(AJ880&gt;29957,AJ880&lt;96525),1,0)</f>
        <v>0</v>
      </c>
      <c r="AN880">
        <f>IF(AJ880&gt;96525,1,0)</f>
        <v>0</v>
      </c>
      <c r="AO880" s="9">
        <v>36</v>
      </c>
      <c r="AP880" s="5">
        <v>1.556302500767287</v>
      </c>
      <c r="AT880">
        <v>405000</v>
      </c>
      <c r="AU880">
        <v>405000</v>
      </c>
      <c r="AV880">
        <v>3.5</v>
      </c>
      <c r="AW880">
        <v>59843.3</v>
      </c>
      <c r="AX880">
        <v>59843300000</v>
      </c>
      <c r="CG880" s="13"/>
    </row>
    <row r="881" spans="1:85" x14ac:dyDescent="0.3">
      <c r="A881">
        <v>2014</v>
      </c>
      <c r="B881" t="s">
        <v>184</v>
      </c>
      <c r="C881">
        <v>1</v>
      </c>
      <c r="M881">
        <v>0</v>
      </c>
      <c r="N881">
        <v>0</v>
      </c>
      <c r="O881" s="11">
        <v>10</v>
      </c>
      <c r="P881" s="11">
        <v>3</v>
      </c>
      <c r="Q881" s="12"/>
      <c r="R881" s="11"/>
      <c r="S881" s="12">
        <v>0</v>
      </c>
      <c r="T881" s="14">
        <v>7</v>
      </c>
      <c r="U881" s="12">
        <v>70</v>
      </c>
      <c r="V881" s="12">
        <v>33.04</v>
      </c>
      <c r="W881" s="13">
        <v>12</v>
      </c>
      <c r="X881" s="11"/>
      <c r="Y881" s="11">
        <v>24.05</v>
      </c>
      <c r="Z881" s="11"/>
      <c r="AA881" s="11">
        <v>8874.9</v>
      </c>
      <c r="AB881" s="13">
        <v>8874900000</v>
      </c>
      <c r="AG881" s="5">
        <v>27.157703227940566</v>
      </c>
      <c r="AH881" s="7"/>
      <c r="AI881" s="8"/>
      <c r="AO881" s="9">
        <v>21</v>
      </c>
      <c r="AP881" s="5">
        <v>1.3222192947339191</v>
      </c>
      <c r="AR881" s="5">
        <v>2.2000000000000002</v>
      </c>
      <c r="CG881" s="13"/>
    </row>
    <row r="882" spans="1:85" x14ac:dyDescent="0.3">
      <c r="A882">
        <v>2014</v>
      </c>
      <c r="B882" t="s">
        <v>185</v>
      </c>
      <c r="C882">
        <v>0</v>
      </c>
      <c r="D882">
        <v>4</v>
      </c>
      <c r="E882">
        <v>4</v>
      </c>
      <c r="L882">
        <v>1</v>
      </c>
      <c r="M882">
        <v>0</v>
      </c>
      <c r="N882">
        <v>1</v>
      </c>
      <c r="O882" s="11">
        <v>9</v>
      </c>
      <c r="P882" s="11">
        <v>4</v>
      </c>
      <c r="Q882" s="12">
        <v>42.86</v>
      </c>
      <c r="R882" s="11">
        <v>4</v>
      </c>
      <c r="S882" s="12">
        <v>44.44</v>
      </c>
      <c r="T882" s="14">
        <v>1</v>
      </c>
      <c r="U882" s="12">
        <v>11.11</v>
      </c>
      <c r="V882" s="12">
        <v>66.7</v>
      </c>
      <c r="W882" s="13">
        <v>5</v>
      </c>
      <c r="X882" s="11">
        <v>41.82</v>
      </c>
      <c r="Y882" s="11">
        <v>5.93</v>
      </c>
      <c r="Z882" s="11">
        <v>4.26</v>
      </c>
      <c r="AA882" s="11">
        <v>17462.7</v>
      </c>
      <c r="AB882" s="13">
        <v>17462700000</v>
      </c>
      <c r="AC882" s="5">
        <v>4.26089643314066</v>
      </c>
      <c r="AD882">
        <v>11.82</v>
      </c>
      <c r="AE882">
        <v>4.91</v>
      </c>
      <c r="AF882">
        <v>6.41</v>
      </c>
      <c r="AG882" s="5">
        <v>18.450322054909723</v>
      </c>
      <c r="AH882" s="7">
        <v>3.5861705553441259E-2</v>
      </c>
      <c r="AI882" s="8">
        <v>9.9066131912526707</v>
      </c>
      <c r="AJ882">
        <v>34349.21</v>
      </c>
      <c r="AK882">
        <v>34349210000</v>
      </c>
      <c r="AL882">
        <f t="shared" ref="AL882:AL891" si="141">IF(AJ882&lt;29957,1,0)</f>
        <v>0</v>
      </c>
      <c r="AM882">
        <f t="shared" ref="AM882:AM891" si="142">IF(AND(AJ882&gt;29957,AJ882&lt;96525),1,0)</f>
        <v>1</v>
      </c>
      <c r="AN882">
        <f t="shared" ref="AN882:AN891" si="143">IF(AJ882&gt;96525,1,0)</f>
        <v>0</v>
      </c>
      <c r="AO882" s="9">
        <v>22</v>
      </c>
      <c r="AP882" s="5">
        <v>1.3424226808222062</v>
      </c>
      <c r="AQ882">
        <v>177100594</v>
      </c>
      <c r="AR882" s="5">
        <v>0</v>
      </c>
      <c r="AS882">
        <v>48683006</v>
      </c>
      <c r="AT882">
        <v>3565000</v>
      </c>
      <c r="AU882">
        <v>180665594</v>
      </c>
      <c r="AW882">
        <v>15596.6</v>
      </c>
      <c r="AX882">
        <v>15596600000</v>
      </c>
      <c r="CG882" s="13"/>
    </row>
    <row r="883" spans="1:85" x14ac:dyDescent="0.3">
      <c r="A883">
        <v>2014</v>
      </c>
      <c r="B883" t="s">
        <v>186</v>
      </c>
      <c r="C883">
        <v>0</v>
      </c>
      <c r="D883">
        <v>3</v>
      </c>
      <c r="E883">
        <v>6</v>
      </c>
      <c r="F883">
        <v>68.5</v>
      </c>
      <c r="G883">
        <v>68500000</v>
      </c>
      <c r="H883">
        <v>65.099999999999994</v>
      </c>
      <c r="I883">
        <v>65099999.999999993</v>
      </c>
      <c r="J883">
        <v>3.4000000000000057</v>
      </c>
      <c r="K883">
        <v>3400000.0000000056</v>
      </c>
      <c r="L883">
        <v>1</v>
      </c>
      <c r="M883">
        <v>1</v>
      </c>
      <c r="N883">
        <v>1</v>
      </c>
      <c r="O883" s="11">
        <v>12</v>
      </c>
      <c r="P883" s="11">
        <v>9</v>
      </c>
      <c r="Q883" s="12">
        <v>72.73</v>
      </c>
      <c r="R883" s="11">
        <v>1</v>
      </c>
      <c r="S883" s="12">
        <v>8.33</v>
      </c>
      <c r="T883" s="14">
        <v>2</v>
      </c>
      <c r="U883" s="12">
        <v>16.670000000000002</v>
      </c>
      <c r="V883" s="12">
        <v>48.16</v>
      </c>
      <c r="W883" s="13">
        <v>5</v>
      </c>
      <c r="X883" s="11"/>
      <c r="Y883" s="11">
        <v>0.83</v>
      </c>
      <c r="Z883" s="11">
        <v>1.68</v>
      </c>
      <c r="AA883" s="11">
        <v>74553.600000000006</v>
      </c>
      <c r="AB883" s="13">
        <v>74553600000</v>
      </c>
      <c r="AC883" s="5">
        <v>1.6824409055818428</v>
      </c>
      <c r="AD883">
        <v>5.77</v>
      </c>
      <c r="AE883">
        <v>0.98</v>
      </c>
      <c r="AF883">
        <v>2.2000000000000002</v>
      </c>
      <c r="AG883" s="5">
        <v>13.682209854101746</v>
      </c>
      <c r="AH883" s="7">
        <v>0.20487726517271848</v>
      </c>
      <c r="AI883" s="8"/>
      <c r="AJ883">
        <v>14692.6</v>
      </c>
      <c r="AK883">
        <v>14692600000</v>
      </c>
      <c r="AL883">
        <f t="shared" si="141"/>
        <v>1</v>
      </c>
      <c r="AM883">
        <f t="shared" si="142"/>
        <v>0</v>
      </c>
      <c r="AN883">
        <f t="shared" si="143"/>
        <v>0</v>
      </c>
      <c r="AO883" s="9">
        <v>9</v>
      </c>
      <c r="AP883" s="5">
        <v>0.95424250943932487</v>
      </c>
      <c r="AQ883">
        <v>28878000</v>
      </c>
      <c r="AS883">
        <v>28878000</v>
      </c>
      <c r="AT883">
        <v>21747590</v>
      </c>
      <c r="AU883">
        <v>50625590</v>
      </c>
      <c r="AW883">
        <v>86573.1</v>
      </c>
      <c r="AX883">
        <v>86573100000</v>
      </c>
      <c r="CG883" s="13"/>
    </row>
    <row r="884" spans="1:85" x14ac:dyDescent="0.3">
      <c r="A884">
        <v>2014</v>
      </c>
      <c r="B884" t="s">
        <v>187</v>
      </c>
      <c r="C884">
        <v>0</v>
      </c>
      <c r="D884">
        <v>3</v>
      </c>
      <c r="E884">
        <v>4</v>
      </c>
      <c r="F884">
        <v>0.5</v>
      </c>
      <c r="G884">
        <v>500000</v>
      </c>
      <c r="H884">
        <v>0.2</v>
      </c>
      <c r="I884">
        <v>200000</v>
      </c>
      <c r="J884">
        <v>0.3</v>
      </c>
      <c r="K884">
        <v>300000</v>
      </c>
      <c r="L884">
        <v>0</v>
      </c>
      <c r="M884">
        <v>0</v>
      </c>
      <c r="N884">
        <v>0</v>
      </c>
      <c r="O884" s="11">
        <v>8</v>
      </c>
      <c r="P884" s="11">
        <v>3</v>
      </c>
      <c r="Q884" s="12">
        <v>44.44</v>
      </c>
      <c r="R884" s="11">
        <v>4</v>
      </c>
      <c r="S884" s="12">
        <v>50</v>
      </c>
      <c r="T884" s="14">
        <v>1</v>
      </c>
      <c r="U884" s="12">
        <v>12.5</v>
      </c>
      <c r="V884" s="12" t="s">
        <v>366</v>
      </c>
      <c r="W884" s="13">
        <v>6</v>
      </c>
      <c r="X884" s="11"/>
      <c r="Y884" s="11">
        <v>6.86</v>
      </c>
      <c r="Z884" s="11">
        <v>0.47</v>
      </c>
      <c r="AA884" s="11">
        <v>14544.5</v>
      </c>
      <c r="AB884" s="13">
        <v>14544500000</v>
      </c>
      <c r="AC884" s="5">
        <v>0.46570159004076062</v>
      </c>
      <c r="AD884">
        <v>10.57</v>
      </c>
      <c r="AE884">
        <v>4.84</v>
      </c>
      <c r="AF884">
        <v>7.1</v>
      </c>
      <c r="AG884" s="5">
        <v>17.186415371114965</v>
      </c>
      <c r="AH884" s="7"/>
      <c r="AI884" s="8">
        <v>2.0117800900830422E-2</v>
      </c>
      <c r="AJ884">
        <v>2088.17</v>
      </c>
      <c r="AK884">
        <v>2088170000</v>
      </c>
      <c r="AL884">
        <f t="shared" si="141"/>
        <v>1</v>
      </c>
      <c r="AM884">
        <f t="shared" si="142"/>
        <v>0</v>
      </c>
      <c r="AN884">
        <f t="shared" si="143"/>
        <v>0</v>
      </c>
      <c r="AO884" s="9">
        <v>19</v>
      </c>
      <c r="AP884" s="5">
        <v>1.2787536009528289</v>
      </c>
      <c r="AQ884">
        <v>25060084</v>
      </c>
      <c r="AT884">
        <v>600000</v>
      </c>
      <c r="AU884">
        <v>25660084</v>
      </c>
      <c r="AW884">
        <v>9313.4</v>
      </c>
      <c r="AX884">
        <v>9313400000</v>
      </c>
      <c r="CG884" s="13"/>
    </row>
    <row r="885" spans="1:85" x14ac:dyDescent="0.3">
      <c r="A885">
        <v>2014</v>
      </c>
      <c r="B885" t="s">
        <v>188</v>
      </c>
      <c r="C885">
        <v>0</v>
      </c>
      <c r="D885">
        <v>4</v>
      </c>
      <c r="E885">
        <v>5</v>
      </c>
      <c r="F885">
        <v>1.2</v>
      </c>
      <c r="G885">
        <v>1200000</v>
      </c>
      <c r="J885">
        <v>1.2</v>
      </c>
      <c r="K885">
        <v>1200000</v>
      </c>
      <c r="L885">
        <v>1</v>
      </c>
      <c r="M885">
        <v>1</v>
      </c>
      <c r="N885">
        <v>0</v>
      </c>
      <c r="O885" s="11">
        <v>13</v>
      </c>
      <c r="P885" s="11">
        <v>6</v>
      </c>
      <c r="Q885" s="12">
        <v>46.15</v>
      </c>
      <c r="R885" s="11">
        <v>5</v>
      </c>
      <c r="S885" s="12">
        <v>38.46</v>
      </c>
      <c r="T885" s="14">
        <v>2</v>
      </c>
      <c r="U885" s="12">
        <v>15.38</v>
      </c>
      <c r="V885" s="12">
        <v>74.959999999999994</v>
      </c>
      <c r="W885" s="13">
        <v>5</v>
      </c>
      <c r="X885" s="11"/>
      <c r="Y885" s="11">
        <v>5.92</v>
      </c>
      <c r="Z885" s="11">
        <v>0.6</v>
      </c>
      <c r="AA885" s="11">
        <v>22156</v>
      </c>
      <c r="AB885" s="13">
        <v>22156000000</v>
      </c>
      <c r="AC885" s="5">
        <v>0.60367881914545773</v>
      </c>
      <c r="AD885">
        <v>19.16</v>
      </c>
      <c r="AE885">
        <v>6.6</v>
      </c>
      <c r="AF885">
        <v>8.18</v>
      </c>
      <c r="AG885" s="5">
        <v>44.208777831747256</v>
      </c>
      <c r="AH885" s="7"/>
      <c r="AI885" s="8"/>
      <c r="AJ885">
        <v>5918.1</v>
      </c>
      <c r="AK885">
        <v>5918100000</v>
      </c>
      <c r="AL885">
        <f t="shared" si="141"/>
        <v>1</v>
      </c>
      <c r="AM885">
        <f t="shared" si="142"/>
        <v>0</v>
      </c>
      <c r="AN885">
        <f t="shared" si="143"/>
        <v>0</v>
      </c>
      <c r="AO885" s="9">
        <v>21</v>
      </c>
      <c r="AP885" s="5">
        <v>1.3222192947339191</v>
      </c>
      <c r="AQ885">
        <v>139800000</v>
      </c>
      <c r="AT885">
        <v>470000</v>
      </c>
      <c r="AU885">
        <v>140270000</v>
      </c>
      <c r="AW885">
        <v>25933</v>
      </c>
      <c r="AX885">
        <v>25933000000</v>
      </c>
      <c r="CG885" s="13"/>
    </row>
    <row r="886" spans="1:85" x14ac:dyDescent="0.3">
      <c r="A886">
        <v>2014</v>
      </c>
      <c r="B886" t="s">
        <v>189</v>
      </c>
      <c r="C886">
        <v>0</v>
      </c>
      <c r="D886">
        <v>5</v>
      </c>
      <c r="E886">
        <v>4</v>
      </c>
      <c r="F886">
        <v>2.4</v>
      </c>
      <c r="G886">
        <v>2400000</v>
      </c>
      <c r="H886">
        <v>2.2000000000000002</v>
      </c>
      <c r="I886">
        <v>2200000</v>
      </c>
      <c r="J886">
        <v>0.19999999999999973</v>
      </c>
      <c r="K886">
        <v>199999.99999999974</v>
      </c>
      <c r="L886">
        <v>1</v>
      </c>
      <c r="M886">
        <v>0</v>
      </c>
      <c r="N886">
        <v>0</v>
      </c>
      <c r="O886" s="11">
        <v>11</v>
      </c>
      <c r="P886" s="11">
        <v>5</v>
      </c>
      <c r="Q886" s="12">
        <v>45.45</v>
      </c>
      <c r="R886" s="11">
        <v>5</v>
      </c>
      <c r="S886" s="12">
        <v>45.45</v>
      </c>
      <c r="T886" s="14">
        <v>1</v>
      </c>
      <c r="U886" s="12">
        <v>9.09</v>
      </c>
      <c r="V886" s="12">
        <v>58.62</v>
      </c>
      <c r="W886" s="13">
        <v>5</v>
      </c>
      <c r="X886" s="11"/>
      <c r="Y886" s="11">
        <v>8.7200000000000006</v>
      </c>
      <c r="Z886" s="11">
        <v>1.1499999999999999</v>
      </c>
      <c r="AA886" s="11">
        <v>27154.400000000001</v>
      </c>
      <c r="AB886" s="13">
        <v>27154400000</v>
      </c>
      <c r="AC886" s="5">
        <v>1.1493195096320796</v>
      </c>
      <c r="AD886">
        <v>27.26</v>
      </c>
      <c r="AE886">
        <v>10.82</v>
      </c>
      <c r="AF886">
        <v>12.39</v>
      </c>
      <c r="AG886" s="5">
        <v>39.881341275941587</v>
      </c>
      <c r="AH886" s="7">
        <v>0.10234324826480112</v>
      </c>
      <c r="AI886" s="8">
        <v>0.64943316264677486</v>
      </c>
      <c r="AJ886">
        <v>8020.4</v>
      </c>
      <c r="AK886">
        <v>8020400000</v>
      </c>
      <c r="AL886">
        <f t="shared" si="141"/>
        <v>1</v>
      </c>
      <c r="AM886">
        <f t="shared" si="142"/>
        <v>0</v>
      </c>
      <c r="AN886">
        <f t="shared" si="143"/>
        <v>0</v>
      </c>
      <c r="AO886" s="9">
        <v>21</v>
      </c>
      <c r="AP886" s="5">
        <v>1.3222192947339191</v>
      </c>
      <c r="AQ886">
        <v>36888165</v>
      </c>
      <c r="AU886">
        <v>36888165</v>
      </c>
      <c r="AW886">
        <v>31988.2</v>
      </c>
      <c r="AX886">
        <v>31988200000</v>
      </c>
      <c r="CG886" s="13"/>
    </row>
    <row r="887" spans="1:85" x14ac:dyDescent="0.3">
      <c r="A887">
        <v>2014</v>
      </c>
      <c r="B887" t="s">
        <v>190</v>
      </c>
      <c r="C887">
        <v>0</v>
      </c>
      <c r="D887">
        <v>4</v>
      </c>
      <c r="E887">
        <v>4</v>
      </c>
      <c r="F887">
        <v>4.3</v>
      </c>
      <c r="G887">
        <v>4300000</v>
      </c>
      <c r="H887">
        <v>3.1</v>
      </c>
      <c r="I887">
        <v>3100000</v>
      </c>
      <c r="J887">
        <v>1.1999999999999997</v>
      </c>
      <c r="K887">
        <v>1199999.9999999998</v>
      </c>
      <c r="L887">
        <v>1</v>
      </c>
      <c r="M887">
        <v>0</v>
      </c>
      <c r="N887">
        <v>0</v>
      </c>
      <c r="O887" s="11">
        <v>9</v>
      </c>
      <c r="P887" s="11">
        <v>4</v>
      </c>
      <c r="Q887" s="12">
        <v>40</v>
      </c>
      <c r="R887" s="11">
        <v>4</v>
      </c>
      <c r="S887" s="12">
        <v>44.44</v>
      </c>
      <c r="T887" s="14">
        <v>1</v>
      </c>
      <c r="U887" s="12">
        <v>11.11</v>
      </c>
      <c r="V887" s="12">
        <v>52.09</v>
      </c>
      <c r="W887" s="13">
        <v>5</v>
      </c>
      <c r="X887" s="11"/>
      <c r="Y887" s="11">
        <v>6.68</v>
      </c>
      <c r="Z887" s="11">
        <v>5.36</v>
      </c>
      <c r="AA887" s="11">
        <v>12333</v>
      </c>
      <c r="AB887" s="13">
        <v>12333000000</v>
      </c>
      <c r="AC887" s="5">
        <v>5.3590618687181557</v>
      </c>
      <c r="AD887">
        <v>28.18</v>
      </c>
      <c r="AE887">
        <v>11.63</v>
      </c>
      <c r="AF887">
        <v>17.829999999999998</v>
      </c>
      <c r="AG887" s="5">
        <v>16.388476114778065</v>
      </c>
      <c r="AH887" s="7">
        <v>0.23060630653813419</v>
      </c>
      <c r="AI887" s="8">
        <v>1.5870266632356145</v>
      </c>
      <c r="AJ887">
        <v>23612.31</v>
      </c>
      <c r="AK887">
        <v>23612310000</v>
      </c>
      <c r="AL887">
        <f t="shared" si="141"/>
        <v>1</v>
      </c>
      <c r="AM887">
        <f t="shared" si="142"/>
        <v>0</v>
      </c>
      <c r="AN887">
        <f t="shared" si="143"/>
        <v>0</v>
      </c>
      <c r="AO887" s="9">
        <v>29</v>
      </c>
      <c r="AP887" s="5">
        <v>1.4623979978989561</v>
      </c>
      <c r="AQ887">
        <v>109020000</v>
      </c>
      <c r="AT887">
        <v>980000</v>
      </c>
      <c r="AU887">
        <v>110000000</v>
      </c>
      <c r="AW887">
        <v>24164.799999999999</v>
      </c>
      <c r="AX887">
        <v>24164800000</v>
      </c>
      <c r="CG887" s="13"/>
    </row>
    <row r="888" spans="1:85" x14ac:dyDescent="0.3">
      <c r="A888">
        <v>2014</v>
      </c>
      <c r="B888" t="s">
        <v>191</v>
      </c>
      <c r="C888">
        <v>0</v>
      </c>
      <c r="D888">
        <v>5</v>
      </c>
      <c r="E888">
        <v>5</v>
      </c>
      <c r="F888">
        <v>9.6999999999999993</v>
      </c>
      <c r="G888">
        <v>9700000</v>
      </c>
      <c r="H888">
        <v>9.3000000000000007</v>
      </c>
      <c r="I888">
        <v>9300000</v>
      </c>
      <c r="J888">
        <v>0.39999999999999858</v>
      </c>
      <c r="K888">
        <v>399999.9999999986</v>
      </c>
      <c r="L888">
        <v>1</v>
      </c>
      <c r="M888">
        <v>1</v>
      </c>
      <c r="N888">
        <v>0</v>
      </c>
      <c r="O888" s="11">
        <v>12</v>
      </c>
      <c r="P888" s="11">
        <v>5</v>
      </c>
      <c r="Q888" s="12">
        <v>50</v>
      </c>
      <c r="R888" s="11">
        <v>3</v>
      </c>
      <c r="S888" s="12">
        <v>25</v>
      </c>
      <c r="T888" s="14">
        <v>4</v>
      </c>
      <c r="U888" s="12">
        <v>33.33</v>
      </c>
      <c r="V888" s="12">
        <v>59.45</v>
      </c>
      <c r="W888" s="13">
        <v>4</v>
      </c>
      <c r="X888" s="11">
        <v>47.6</v>
      </c>
      <c r="Y888" s="11">
        <v>1.7</v>
      </c>
      <c r="Z888" s="11">
        <v>0.75</v>
      </c>
      <c r="AA888" s="11">
        <v>80153.600000000006</v>
      </c>
      <c r="AB888" s="13">
        <v>80153600000</v>
      </c>
      <c r="AC888" s="5">
        <v>0.74929320271355848</v>
      </c>
      <c r="AD888">
        <v>5.6</v>
      </c>
      <c r="AE888">
        <v>1.65</v>
      </c>
      <c r="AF888">
        <v>2.69</v>
      </c>
      <c r="AG888" s="5">
        <v>11.939824683023534</v>
      </c>
      <c r="AH888" s="7"/>
      <c r="AI888" s="8"/>
      <c r="AJ888">
        <v>13765.41</v>
      </c>
      <c r="AK888">
        <v>13765410000</v>
      </c>
      <c r="AL888">
        <f t="shared" si="141"/>
        <v>1</v>
      </c>
      <c r="AM888">
        <f t="shared" si="142"/>
        <v>0</v>
      </c>
      <c r="AN888">
        <f t="shared" si="143"/>
        <v>0</v>
      </c>
      <c r="AO888" s="9">
        <v>33</v>
      </c>
      <c r="AP888" s="5">
        <v>1.5185139398778873</v>
      </c>
      <c r="AQ888">
        <v>74900000</v>
      </c>
      <c r="AR888" s="5">
        <v>1</v>
      </c>
      <c r="AT888">
        <v>21700000</v>
      </c>
      <c r="AU888">
        <v>96600000</v>
      </c>
      <c r="AV888">
        <v>0.2</v>
      </c>
      <c r="AW888">
        <v>70788.2</v>
      </c>
      <c r="AX888">
        <v>70788200000</v>
      </c>
      <c r="CG888" s="13"/>
    </row>
    <row r="889" spans="1:85" x14ac:dyDescent="0.3">
      <c r="A889">
        <v>2014</v>
      </c>
      <c r="B889" t="s">
        <v>192</v>
      </c>
      <c r="C889">
        <v>0</v>
      </c>
      <c r="D889">
        <v>3</v>
      </c>
      <c r="E889">
        <v>4</v>
      </c>
      <c r="F889">
        <v>5.8</v>
      </c>
      <c r="G889">
        <v>5800000</v>
      </c>
      <c r="H889">
        <v>4.2</v>
      </c>
      <c r="I889">
        <v>4200000</v>
      </c>
      <c r="J889">
        <v>1.5999999999999996</v>
      </c>
      <c r="K889">
        <v>1599999.9999999995</v>
      </c>
      <c r="L889">
        <v>1</v>
      </c>
      <c r="M889">
        <v>0</v>
      </c>
      <c r="N889">
        <v>0</v>
      </c>
      <c r="O889" s="11">
        <v>11</v>
      </c>
      <c r="P889" s="11">
        <v>5</v>
      </c>
      <c r="Q889" s="12">
        <v>45.45</v>
      </c>
      <c r="R889" s="11">
        <v>2</v>
      </c>
      <c r="S889" s="12">
        <v>18.18</v>
      </c>
      <c r="T889" s="14">
        <v>4</v>
      </c>
      <c r="U889" s="12">
        <v>36.36</v>
      </c>
      <c r="V889" s="12">
        <v>69.27</v>
      </c>
      <c r="W889" s="13">
        <v>4</v>
      </c>
      <c r="X889" s="11"/>
      <c r="Y889" s="11">
        <v>5.23</v>
      </c>
      <c r="Z889" s="11">
        <v>4.4800000000000004</v>
      </c>
      <c r="AA889" s="11">
        <v>22908.1</v>
      </c>
      <c r="AB889" s="13">
        <v>22908100000</v>
      </c>
      <c r="AC889" s="5">
        <v>4.4829217679330373</v>
      </c>
      <c r="AD889">
        <v>14.5</v>
      </c>
      <c r="AE889">
        <v>8.99</v>
      </c>
      <c r="AF889">
        <v>13.73</v>
      </c>
      <c r="AG889" s="5">
        <v>11.121578680023159</v>
      </c>
      <c r="AH889" s="7">
        <v>0.41193714104993473</v>
      </c>
      <c r="AI889" s="8">
        <v>3.2939025330147689</v>
      </c>
      <c r="AJ889">
        <v>63048.22</v>
      </c>
      <c r="AK889">
        <v>63048220000</v>
      </c>
      <c r="AL889">
        <f t="shared" si="141"/>
        <v>0</v>
      </c>
      <c r="AM889">
        <f t="shared" si="142"/>
        <v>1</v>
      </c>
      <c r="AN889">
        <f t="shared" si="143"/>
        <v>0</v>
      </c>
      <c r="AO889" s="9">
        <v>94</v>
      </c>
      <c r="AP889" s="5">
        <v>1.9731278535996983</v>
      </c>
      <c r="AQ889">
        <v>54270000</v>
      </c>
      <c r="AT889">
        <v>7560000</v>
      </c>
      <c r="AU889">
        <v>61830000</v>
      </c>
      <c r="AV889">
        <v>69.27</v>
      </c>
      <c r="AW889">
        <v>42502.1</v>
      </c>
      <c r="AX889">
        <v>42502100000</v>
      </c>
      <c r="CG889" s="13"/>
    </row>
    <row r="890" spans="1:85" x14ac:dyDescent="0.3">
      <c r="A890">
        <v>2014</v>
      </c>
      <c r="B890" t="s">
        <v>193</v>
      </c>
      <c r="C890">
        <v>0</v>
      </c>
      <c r="D890">
        <v>4</v>
      </c>
      <c r="E890">
        <v>4</v>
      </c>
      <c r="L890">
        <v>1</v>
      </c>
      <c r="M890">
        <v>0</v>
      </c>
      <c r="N890">
        <v>0</v>
      </c>
      <c r="O890" s="11">
        <v>14</v>
      </c>
      <c r="P890" s="11">
        <v>7</v>
      </c>
      <c r="Q890" s="12">
        <v>46.15</v>
      </c>
      <c r="R890" s="11">
        <v>5</v>
      </c>
      <c r="S890" s="12">
        <v>35.71</v>
      </c>
      <c r="T890" s="14">
        <v>2</v>
      </c>
      <c r="U890" s="12">
        <v>14.29</v>
      </c>
      <c r="V890" s="12">
        <v>63.64</v>
      </c>
      <c r="W890" s="13">
        <v>4</v>
      </c>
      <c r="X890" s="11"/>
      <c r="Y890" s="11">
        <v>20.88</v>
      </c>
      <c r="Z890" s="11">
        <v>8.48</v>
      </c>
      <c r="AA890" s="11">
        <v>8714.2000000000007</v>
      </c>
      <c r="AB890" s="13">
        <v>8714200000</v>
      </c>
      <c r="AC890" s="5">
        <v>8.4795867081202605</v>
      </c>
      <c r="AG890" s="5"/>
      <c r="AH890" s="7">
        <v>1.2176282231335318</v>
      </c>
      <c r="AI890" s="8">
        <v>0.63198696702432455</v>
      </c>
      <c r="AJ890">
        <v>25334.94</v>
      </c>
      <c r="AK890">
        <v>25334940000</v>
      </c>
      <c r="AL890">
        <f t="shared" si="141"/>
        <v>1</v>
      </c>
      <c r="AM890">
        <f t="shared" si="142"/>
        <v>0</v>
      </c>
      <c r="AN890">
        <f t="shared" si="143"/>
        <v>0</v>
      </c>
      <c r="AO890" s="9">
        <v>28</v>
      </c>
      <c r="AP890" s="5">
        <v>1.447158031342219</v>
      </c>
      <c r="AQ890">
        <v>72816016</v>
      </c>
      <c r="AT890">
        <v>200000</v>
      </c>
      <c r="AU890">
        <v>73016016</v>
      </c>
      <c r="AW890">
        <v>11612.3</v>
      </c>
      <c r="AX890">
        <v>11612300000</v>
      </c>
      <c r="CG890" s="13"/>
    </row>
    <row r="891" spans="1:85" x14ac:dyDescent="0.3">
      <c r="A891">
        <v>2014</v>
      </c>
      <c r="B891" t="s">
        <v>194</v>
      </c>
      <c r="C891">
        <v>0</v>
      </c>
      <c r="D891">
        <v>5</v>
      </c>
      <c r="E891">
        <v>5</v>
      </c>
      <c r="F891">
        <v>4.5999999999999996</v>
      </c>
      <c r="G891">
        <v>4600000</v>
      </c>
      <c r="H891">
        <v>4.5999999999999996</v>
      </c>
      <c r="I891">
        <v>4600000</v>
      </c>
      <c r="J891">
        <v>0</v>
      </c>
      <c r="L891">
        <v>1</v>
      </c>
      <c r="M891">
        <v>1</v>
      </c>
      <c r="N891">
        <v>0</v>
      </c>
      <c r="O891" s="11">
        <v>11</v>
      </c>
      <c r="P891" s="11">
        <v>5</v>
      </c>
      <c r="Q891" s="12">
        <v>50</v>
      </c>
      <c r="R891" s="11">
        <v>6</v>
      </c>
      <c r="S891" s="12">
        <v>54.55</v>
      </c>
      <c r="T891" s="14">
        <v>0</v>
      </c>
      <c r="U891" s="12">
        <v>0</v>
      </c>
      <c r="V891" s="12">
        <v>74.540000000000006</v>
      </c>
      <c r="W891" s="13">
        <v>5</v>
      </c>
      <c r="X891" s="11"/>
      <c r="Y891" s="11">
        <v>15.57</v>
      </c>
      <c r="Z891" s="11">
        <v>1.04</v>
      </c>
      <c r="AA891" s="11">
        <v>18739.900000000001</v>
      </c>
      <c r="AB891" s="13">
        <v>18739900000</v>
      </c>
      <c r="AC891" s="5">
        <v>1.0410808457444785</v>
      </c>
      <c r="AD891">
        <v>12.78</v>
      </c>
      <c r="AE891">
        <v>7.19</v>
      </c>
      <c r="AF891">
        <v>10.07</v>
      </c>
      <c r="AG891" s="5">
        <v>4.9735158560913533</v>
      </c>
      <c r="AH891" s="7"/>
      <c r="AI891" s="8">
        <v>0.83093053735255573</v>
      </c>
      <c r="AJ891">
        <v>6944.77</v>
      </c>
      <c r="AK891">
        <v>6944770000</v>
      </c>
      <c r="AL891">
        <f t="shared" si="141"/>
        <v>1</v>
      </c>
      <c r="AM891">
        <f t="shared" si="142"/>
        <v>0</v>
      </c>
      <c r="AN891">
        <f t="shared" si="143"/>
        <v>0</v>
      </c>
      <c r="AO891" s="9">
        <v>23</v>
      </c>
      <c r="AP891" s="5">
        <v>1.3617278360175928</v>
      </c>
      <c r="AQ891">
        <v>30200000</v>
      </c>
      <c r="AT891">
        <v>300000</v>
      </c>
      <c r="AU891">
        <v>30500000</v>
      </c>
      <c r="AW891">
        <v>6953.4</v>
      </c>
      <c r="AX891">
        <v>6953400000</v>
      </c>
      <c r="CG891" s="13"/>
    </row>
    <row r="892" spans="1:85" x14ac:dyDescent="0.3">
      <c r="A892">
        <v>2014</v>
      </c>
      <c r="B892" t="s">
        <v>195</v>
      </c>
      <c r="C892">
        <v>1</v>
      </c>
      <c r="M892">
        <v>0</v>
      </c>
      <c r="N892">
        <v>0</v>
      </c>
      <c r="O892" s="11"/>
      <c r="P892" s="11"/>
      <c r="Q892" s="12"/>
      <c r="R892" s="11"/>
      <c r="S892" s="12"/>
      <c r="T892" s="14">
        <v>0</v>
      </c>
      <c r="U892" s="12"/>
      <c r="V892" s="12">
        <v>40.31</v>
      </c>
      <c r="W892" s="13"/>
      <c r="X892" s="11"/>
      <c r="Y892" s="11"/>
      <c r="Z892" s="11"/>
      <c r="AA892" s="11"/>
      <c r="AB892" s="13"/>
      <c r="AD892">
        <v>16.11</v>
      </c>
      <c r="AE892">
        <v>1.97</v>
      </c>
      <c r="AF892">
        <v>2.35</v>
      </c>
      <c r="AG892" s="5"/>
      <c r="AH892" s="7"/>
      <c r="AI892" s="8"/>
      <c r="AO892" s="9">
        <v>2</v>
      </c>
      <c r="AP892" s="5">
        <v>0.30102999566398114</v>
      </c>
      <c r="AR892" s="5">
        <v>13.4</v>
      </c>
      <c r="CG892" s="13"/>
    </row>
    <row r="893" spans="1:85" x14ac:dyDescent="0.3">
      <c r="A893">
        <v>2014</v>
      </c>
      <c r="B893" t="s">
        <v>196</v>
      </c>
      <c r="C893">
        <v>0</v>
      </c>
      <c r="D893">
        <v>4</v>
      </c>
      <c r="E893">
        <v>4</v>
      </c>
      <c r="F893">
        <v>3.3</v>
      </c>
      <c r="G893">
        <v>3300000</v>
      </c>
      <c r="H893">
        <v>3.3</v>
      </c>
      <c r="I893">
        <v>3300000</v>
      </c>
      <c r="J893">
        <v>0</v>
      </c>
      <c r="L893">
        <v>1</v>
      </c>
      <c r="M893">
        <v>0</v>
      </c>
      <c r="N893">
        <v>0</v>
      </c>
      <c r="O893" s="11">
        <v>11</v>
      </c>
      <c r="P893" s="11">
        <v>6</v>
      </c>
      <c r="Q893" s="12">
        <v>58.33</v>
      </c>
      <c r="R893" s="11">
        <v>2</v>
      </c>
      <c r="S893" s="12">
        <v>18.18</v>
      </c>
      <c r="T893" s="14">
        <v>3</v>
      </c>
      <c r="U893" s="12">
        <v>27.27</v>
      </c>
      <c r="V893" s="12">
        <v>28.34</v>
      </c>
      <c r="W893" s="13">
        <v>5</v>
      </c>
      <c r="X893" s="11"/>
      <c r="Y893" s="11">
        <v>6.17</v>
      </c>
      <c r="Z893" s="11">
        <v>3.1</v>
      </c>
      <c r="AA893" s="11">
        <v>20703.7</v>
      </c>
      <c r="AB893" s="13">
        <v>20703700000</v>
      </c>
      <c r="AC893" s="5">
        <v>3.1004211058715425</v>
      </c>
      <c r="AD893">
        <v>16.489999999999998</v>
      </c>
      <c r="AE893">
        <v>8.7100000000000009</v>
      </c>
      <c r="AF893">
        <v>16.489999999999998</v>
      </c>
      <c r="AG893" s="5">
        <v>14.119261231764806</v>
      </c>
      <c r="AH893" s="7">
        <v>0.48915689726206973</v>
      </c>
      <c r="AI893" s="8">
        <v>0.16742200082400091</v>
      </c>
      <c r="AJ893">
        <v>31185.68</v>
      </c>
      <c r="AK893">
        <v>31185680000</v>
      </c>
      <c r="AL893">
        <f>IF(AJ893&lt;29957,1,0)</f>
        <v>0</v>
      </c>
      <c r="AM893">
        <f>IF(AND(AJ893&gt;29957,AJ893&lt;96525),1,0)</f>
        <v>1</v>
      </c>
      <c r="AN893">
        <f>IF(AJ893&gt;96525,1,0)</f>
        <v>0</v>
      </c>
      <c r="AO893" s="9">
        <v>52</v>
      </c>
      <c r="AP893" s="5">
        <v>1.716003343634799</v>
      </c>
      <c r="AQ893">
        <v>83059815</v>
      </c>
      <c r="AT893">
        <v>3800000</v>
      </c>
      <c r="AU893">
        <v>86859815</v>
      </c>
      <c r="AW893">
        <v>28047.200000000001</v>
      </c>
      <c r="AX893">
        <v>28047200000</v>
      </c>
      <c r="CG893" s="13"/>
    </row>
    <row r="894" spans="1:85" x14ac:dyDescent="0.3">
      <c r="A894">
        <v>2014</v>
      </c>
      <c r="B894" t="s">
        <v>197</v>
      </c>
      <c r="C894">
        <v>1</v>
      </c>
      <c r="D894">
        <v>3</v>
      </c>
      <c r="M894">
        <v>0</v>
      </c>
      <c r="N894">
        <v>0</v>
      </c>
      <c r="O894" s="11"/>
      <c r="P894" s="11"/>
      <c r="Q894" s="12"/>
      <c r="R894" s="11"/>
      <c r="S894" s="12"/>
      <c r="T894" s="14">
        <v>0</v>
      </c>
      <c r="U894" s="12"/>
      <c r="V894" s="12" t="s">
        <v>366</v>
      </c>
      <c r="W894" s="13"/>
      <c r="X894" s="11"/>
      <c r="Y894" s="11">
        <v>13.4</v>
      </c>
      <c r="Z894" s="11"/>
      <c r="AA894" s="11"/>
      <c r="AB894" s="13"/>
      <c r="AD894">
        <v>46.24</v>
      </c>
      <c r="AE894">
        <v>26.51</v>
      </c>
      <c r="AF894">
        <v>41.43</v>
      </c>
      <c r="AG894" s="5">
        <v>28.519242158398427</v>
      </c>
      <c r="AH894" s="7"/>
      <c r="AI894" s="8"/>
      <c r="AO894" s="9">
        <v>17</v>
      </c>
      <c r="AP894" s="5">
        <v>1.2304489213782739</v>
      </c>
      <c r="CG894" s="13"/>
    </row>
    <row r="895" spans="1:85" x14ac:dyDescent="0.3">
      <c r="A895">
        <v>2014</v>
      </c>
      <c r="B895" t="s">
        <v>198</v>
      </c>
      <c r="C895">
        <v>0</v>
      </c>
      <c r="D895">
        <v>4</v>
      </c>
      <c r="E895">
        <v>9</v>
      </c>
      <c r="L895">
        <v>1</v>
      </c>
      <c r="M895">
        <v>0</v>
      </c>
      <c r="N895">
        <v>1</v>
      </c>
      <c r="O895" s="11">
        <v>20</v>
      </c>
      <c r="P895" s="11">
        <v>6</v>
      </c>
      <c r="Q895" s="12">
        <v>15</v>
      </c>
      <c r="R895" s="11">
        <v>8</v>
      </c>
      <c r="S895" s="12">
        <v>40</v>
      </c>
      <c r="T895" s="14">
        <v>6</v>
      </c>
      <c r="U895" s="12">
        <v>30</v>
      </c>
      <c r="V895" s="12" t="s">
        <v>366</v>
      </c>
      <c r="W895" s="13">
        <v>10</v>
      </c>
      <c r="X895" s="11"/>
      <c r="Y895" s="11">
        <v>5.0199999999999996</v>
      </c>
      <c r="Z895" s="11">
        <v>3.5</v>
      </c>
      <c r="AA895" s="11">
        <v>1731153</v>
      </c>
      <c r="AB895" s="13">
        <v>1731153000000</v>
      </c>
      <c r="AC895" s="5">
        <v>3.5043394415557265</v>
      </c>
      <c r="AD895">
        <v>11.31</v>
      </c>
      <c r="AE895">
        <v>2.73</v>
      </c>
      <c r="AF895">
        <v>3.83</v>
      </c>
      <c r="AG895" s="5">
        <v>13.509809531059952</v>
      </c>
      <c r="AH895" s="7">
        <v>0.17225880698719906</v>
      </c>
      <c r="AI895" s="8">
        <v>7.8722088835459808E-2</v>
      </c>
      <c r="AJ895">
        <v>991125.34</v>
      </c>
      <c r="AK895">
        <v>991125340000</v>
      </c>
      <c r="AL895">
        <f>IF(AJ895&lt;29957,1,0)</f>
        <v>0</v>
      </c>
      <c r="AM895">
        <f>IF(AND(AJ895&gt;29957,AJ895&lt;96525),1,0)</f>
        <v>0</v>
      </c>
      <c r="AN895">
        <f>IF(AJ895&gt;96525,1,0)</f>
        <v>1</v>
      </c>
      <c r="AO895" s="9">
        <v>68</v>
      </c>
      <c r="AP895" s="5">
        <v>1.8325089127062362</v>
      </c>
      <c r="AQ895">
        <v>830694000</v>
      </c>
      <c r="AR895" s="5">
        <v>100</v>
      </c>
      <c r="AS895">
        <v>131155000</v>
      </c>
      <c r="AT895">
        <v>31564000</v>
      </c>
      <c r="AU895">
        <v>862258000</v>
      </c>
      <c r="AW895">
        <v>838541.4</v>
      </c>
      <c r="AX895">
        <v>838541400000</v>
      </c>
      <c r="CG895" s="13"/>
    </row>
    <row r="896" spans="1:85" x14ac:dyDescent="0.3">
      <c r="A896">
        <v>2014</v>
      </c>
      <c r="B896" t="s">
        <v>199</v>
      </c>
      <c r="C896">
        <v>0</v>
      </c>
      <c r="M896">
        <v>0</v>
      </c>
      <c r="N896">
        <v>0</v>
      </c>
      <c r="O896" s="11"/>
      <c r="P896" s="11"/>
      <c r="Q896" s="12"/>
      <c r="R896" s="11"/>
      <c r="S896" s="12"/>
      <c r="T896" s="14">
        <v>0</v>
      </c>
      <c r="U896" s="12"/>
      <c r="V896" s="12">
        <v>75</v>
      </c>
      <c r="W896" s="13"/>
      <c r="X896" s="11"/>
      <c r="Y896" s="11">
        <v>8.39</v>
      </c>
      <c r="Z896" s="11"/>
      <c r="AA896" s="11"/>
      <c r="AB896" s="13"/>
      <c r="AD896">
        <v>39.840000000000003</v>
      </c>
      <c r="AE896">
        <v>9.9499999999999993</v>
      </c>
      <c r="AF896">
        <v>13.53</v>
      </c>
      <c r="AG896" s="5">
        <v>61.332244581614859</v>
      </c>
      <c r="AH896" s="7"/>
      <c r="AI896" s="8"/>
      <c r="AO896" s="9">
        <v>9</v>
      </c>
      <c r="AP896" s="5">
        <v>0.95424250943932487</v>
      </c>
      <c r="AR896" s="5">
        <v>17.600000000000001</v>
      </c>
      <c r="CG896" s="13"/>
    </row>
    <row r="897" spans="1:85" x14ac:dyDescent="0.3">
      <c r="A897">
        <v>2014</v>
      </c>
      <c r="B897" t="s">
        <v>200</v>
      </c>
      <c r="C897">
        <v>1</v>
      </c>
      <c r="M897">
        <v>0</v>
      </c>
      <c r="N897">
        <v>0</v>
      </c>
      <c r="O897" s="11"/>
      <c r="P897" s="11"/>
      <c r="Q897" s="12"/>
      <c r="R897" s="11"/>
      <c r="S897" s="12"/>
      <c r="T897" s="14">
        <v>0</v>
      </c>
      <c r="U897" s="12"/>
      <c r="V897" s="12" t="s">
        <v>366</v>
      </c>
      <c r="W897" s="13"/>
      <c r="X897" s="11"/>
      <c r="Y897" s="11">
        <v>-14.65</v>
      </c>
      <c r="Z897" s="11"/>
      <c r="AA897" s="11">
        <v>17970.400000000001</v>
      </c>
      <c r="AB897" s="13">
        <v>17970400000</v>
      </c>
      <c r="AD897">
        <v>-3.31</v>
      </c>
      <c r="AE897">
        <v>-2.12</v>
      </c>
      <c r="AF897">
        <v>-2.2400000000000002</v>
      </c>
      <c r="AG897" s="5">
        <v>3.2456058774295631</v>
      </c>
      <c r="AH897" s="7"/>
      <c r="AI897" s="8"/>
      <c r="AO897" s="9">
        <v>1</v>
      </c>
      <c r="AP897" s="5">
        <v>0</v>
      </c>
      <c r="AR897" s="5">
        <v>0.3</v>
      </c>
      <c r="CG897" s="13"/>
    </row>
    <row r="898" spans="1:85" x14ac:dyDescent="0.3">
      <c r="A898">
        <v>2014</v>
      </c>
      <c r="B898" t="s">
        <v>201</v>
      </c>
      <c r="C898">
        <v>0</v>
      </c>
      <c r="D898">
        <v>4</v>
      </c>
      <c r="E898">
        <v>4</v>
      </c>
      <c r="L898">
        <v>1</v>
      </c>
      <c r="M898">
        <v>0</v>
      </c>
      <c r="N898">
        <v>0</v>
      </c>
      <c r="O898" s="11">
        <v>8</v>
      </c>
      <c r="P898" s="11">
        <v>3</v>
      </c>
      <c r="Q898" s="12">
        <v>50</v>
      </c>
      <c r="R898" s="11">
        <v>3</v>
      </c>
      <c r="S898" s="12">
        <v>37.5</v>
      </c>
      <c r="T898" s="14">
        <v>2</v>
      </c>
      <c r="U898" s="12">
        <v>25</v>
      </c>
      <c r="V898" s="12" t="s">
        <v>366</v>
      </c>
      <c r="W898" s="13">
        <v>4</v>
      </c>
      <c r="X898" s="11"/>
      <c r="Y898" s="11">
        <v>0.2</v>
      </c>
      <c r="Z898" s="11">
        <v>1.87</v>
      </c>
      <c r="AA898" s="11"/>
      <c r="AB898" s="13"/>
      <c r="AC898" s="5">
        <v>1.8720830465867557</v>
      </c>
      <c r="AD898">
        <v>0.22</v>
      </c>
      <c r="AE898">
        <v>0.08</v>
      </c>
      <c r="AF898">
        <v>0.11</v>
      </c>
      <c r="AG898" s="5">
        <v>7.3541058700134911</v>
      </c>
      <c r="AH898" s="7"/>
      <c r="AI898" s="8"/>
      <c r="AO898" s="9">
        <v>1</v>
      </c>
      <c r="AP898" s="5">
        <v>0</v>
      </c>
      <c r="AQ898">
        <v>16713944</v>
      </c>
      <c r="AR898" s="5">
        <v>100</v>
      </c>
      <c r="AT898">
        <v>432000</v>
      </c>
      <c r="AU898">
        <v>17145944</v>
      </c>
      <c r="AV898">
        <v>75</v>
      </c>
      <c r="CG898" s="13"/>
    </row>
    <row r="899" spans="1:85" x14ac:dyDescent="0.3">
      <c r="A899">
        <v>2014</v>
      </c>
      <c r="B899" t="s">
        <v>202</v>
      </c>
      <c r="C899">
        <v>0</v>
      </c>
      <c r="D899">
        <v>3</v>
      </c>
      <c r="E899">
        <v>7</v>
      </c>
      <c r="L899">
        <v>0</v>
      </c>
      <c r="M899">
        <v>1</v>
      </c>
      <c r="N899">
        <v>0</v>
      </c>
      <c r="O899" s="11">
        <v>12</v>
      </c>
      <c r="P899" s="11">
        <v>6</v>
      </c>
      <c r="Q899" s="12">
        <v>50</v>
      </c>
      <c r="R899" s="11">
        <v>4</v>
      </c>
      <c r="S899" s="12">
        <v>33.33</v>
      </c>
      <c r="T899" s="14">
        <v>2</v>
      </c>
      <c r="U899" s="12">
        <v>16.670000000000002</v>
      </c>
      <c r="V899" s="12">
        <v>46.76</v>
      </c>
      <c r="W899" s="13">
        <v>4</v>
      </c>
      <c r="X899" s="11"/>
      <c r="Y899" s="11">
        <v>16.55</v>
      </c>
      <c r="Z899" s="11">
        <v>6</v>
      </c>
      <c r="AA899" s="11">
        <v>103049.9</v>
      </c>
      <c r="AB899" s="13">
        <v>103049900000</v>
      </c>
      <c r="AC899" s="5">
        <v>5.9951814754178816</v>
      </c>
      <c r="AD899">
        <v>30.95</v>
      </c>
      <c r="AE899">
        <v>19.68</v>
      </c>
      <c r="AF899">
        <v>26.95</v>
      </c>
      <c r="AG899" s="5">
        <v>17.098450418030374</v>
      </c>
      <c r="AH899" s="7">
        <v>8.2075587499988956</v>
      </c>
      <c r="AI899" s="8"/>
      <c r="AJ899">
        <v>407056.53</v>
      </c>
      <c r="AK899">
        <v>407056530000</v>
      </c>
      <c r="AL899">
        <f>IF(AJ899&lt;29957,1,0)</f>
        <v>0</v>
      </c>
      <c r="AM899">
        <f>IF(AND(AJ899&gt;29957,AJ899&lt;96525),1,0)</f>
        <v>0</v>
      </c>
      <c r="AN899">
        <f>IF(AJ899&gt;96525,1,0)</f>
        <v>1</v>
      </c>
      <c r="AO899" s="9">
        <v>31</v>
      </c>
      <c r="AP899" s="5">
        <v>1.4913616938342726</v>
      </c>
      <c r="AQ899">
        <v>572120000</v>
      </c>
      <c r="AT899">
        <v>14980000</v>
      </c>
      <c r="AU899">
        <v>587100000</v>
      </c>
      <c r="AV899">
        <v>0.18</v>
      </c>
      <c r="AW899">
        <v>128598.1</v>
      </c>
      <c r="AX899">
        <v>128598100000</v>
      </c>
      <c r="CG899" s="13"/>
    </row>
    <row r="900" spans="1:85" x14ac:dyDescent="0.3">
      <c r="A900">
        <v>2014</v>
      </c>
      <c r="B900" t="s">
        <v>203</v>
      </c>
      <c r="C900">
        <v>1</v>
      </c>
      <c r="D900">
        <v>3</v>
      </c>
      <c r="E900">
        <v>4</v>
      </c>
      <c r="M900">
        <v>0</v>
      </c>
      <c r="N900">
        <v>0</v>
      </c>
      <c r="O900" s="11"/>
      <c r="P900" s="11"/>
      <c r="Q900" s="12"/>
      <c r="R900" s="11"/>
      <c r="S900" s="12"/>
      <c r="T900" s="14">
        <v>0</v>
      </c>
      <c r="U900" s="12"/>
      <c r="V900" s="12">
        <v>90</v>
      </c>
      <c r="W900" s="13"/>
      <c r="X900" s="11"/>
      <c r="Y900" s="11">
        <v>3.56</v>
      </c>
      <c r="Z900" s="11"/>
      <c r="AA900" s="11"/>
      <c r="AB900" s="13"/>
      <c r="AD900">
        <v>40.79</v>
      </c>
      <c r="AE900">
        <v>7.61</v>
      </c>
      <c r="AF900">
        <v>10.79</v>
      </c>
      <c r="AG900" s="5">
        <v>22.063483161820358</v>
      </c>
      <c r="AH900" s="7"/>
      <c r="AI900" s="8"/>
      <c r="AO900" s="9">
        <v>1</v>
      </c>
      <c r="AP900" s="5">
        <v>0</v>
      </c>
      <c r="AR900" s="5">
        <v>37.299999999999997</v>
      </c>
      <c r="CG900" s="13"/>
    </row>
    <row r="901" spans="1:85" x14ac:dyDescent="0.3">
      <c r="A901">
        <v>2014</v>
      </c>
      <c r="B901" t="s">
        <v>204</v>
      </c>
      <c r="C901">
        <v>0</v>
      </c>
      <c r="D901">
        <v>4</v>
      </c>
      <c r="E901">
        <v>4</v>
      </c>
      <c r="M901">
        <v>0</v>
      </c>
      <c r="N901">
        <v>0</v>
      </c>
      <c r="O901" s="11">
        <v>15</v>
      </c>
      <c r="P901" s="11">
        <v>8</v>
      </c>
      <c r="Q901" s="12">
        <v>53.33</v>
      </c>
      <c r="R901" s="11">
        <v>4</v>
      </c>
      <c r="S901" s="12">
        <v>26.67</v>
      </c>
      <c r="T901" s="14">
        <v>3</v>
      </c>
      <c r="U901" s="12">
        <v>20</v>
      </c>
      <c r="V901" s="12">
        <v>27.32</v>
      </c>
      <c r="W901" s="13">
        <v>5</v>
      </c>
      <c r="X901" s="11">
        <v>0.56999999999999995</v>
      </c>
      <c r="Y901" s="11">
        <v>6.13</v>
      </c>
      <c r="Z901" s="11">
        <v>2.31</v>
      </c>
      <c r="AA901" s="11">
        <v>83068.600000000006</v>
      </c>
      <c r="AB901" s="13">
        <v>83068600000</v>
      </c>
      <c r="AC901" s="5">
        <v>2.3126010485567035</v>
      </c>
      <c r="AD901">
        <v>24.79</v>
      </c>
      <c r="AE901">
        <v>10.39</v>
      </c>
      <c r="AF901">
        <v>16.440000000000001</v>
      </c>
      <c r="AG901" s="5">
        <v>3.1555036768642721</v>
      </c>
      <c r="AH901" s="7">
        <v>0.20172318719690907</v>
      </c>
      <c r="AI901" s="8">
        <v>1.0177450145292228</v>
      </c>
      <c r="AJ901">
        <v>82127.19</v>
      </c>
      <c r="AK901">
        <v>82127190000</v>
      </c>
      <c r="AL901">
        <f>IF(AJ901&lt;29957,1,0)</f>
        <v>0</v>
      </c>
      <c r="AM901">
        <f>IF(AND(AJ901&gt;29957,AJ901&lt;96525),1,0)</f>
        <v>1</v>
      </c>
      <c r="AN901">
        <f>IF(AJ901&gt;96525,1,0)</f>
        <v>0</v>
      </c>
      <c r="AO901" s="9">
        <v>54</v>
      </c>
      <c r="AP901" s="5">
        <v>1.7323937598229684</v>
      </c>
      <c r="AV901">
        <v>0.51</v>
      </c>
      <c r="AW901">
        <v>147979.20000000001</v>
      </c>
      <c r="AX901">
        <v>147979200000</v>
      </c>
      <c r="CG901" s="13"/>
    </row>
    <row r="902" spans="1:85" x14ac:dyDescent="0.3">
      <c r="A902">
        <v>2014</v>
      </c>
      <c r="B902" t="s">
        <v>205</v>
      </c>
      <c r="C902">
        <v>0</v>
      </c>
      <c r="M902">
        <v>0</v>
      </c>
      <c r="N902">
        <v>0</v>
      </c>
      <c r="O902" s="11"/>
      <c r="P902" s="11"/>
      <c r="Q902" s="12"/>
      <c r="R902" s="11"/>
      <c r="S902" s="12"/>
      <c r="T902" s="14">
        <v>0</v>
      </c>
      <c r="U902" s="12"/>
      <c r="V902" s="12">
        <v>52.17</v>
      </c>
      <c r="W902" s="13"/>
      <c r="X902" s="11"/>
      <c r="Y902" s="11">
        <v>14.25</v>
      </c>
      <c r="Z902" s="11"/>
      <c r="AA902" s="11"/>
      <c r="AB902" s="13"/>
      <c r="AD902">
        <v>23.98</v>
      </c>
      <c r="AE902">
        <v>15.78</v>
      </c>
      <c r="AF902">
        <v>23.81</v>
      </c>
      <c r="AG902" s="5">
        <v>24.27632575183986</v>
      </c>
      <c r="AH902" s="7"/>
      <c r="AI902" s="8"/>
      <c r="AO902" s="9">
        <v>19</v>
      </c>
      <c r="AP902" s="5">
        <v>1.2787536009528289</v>
      </c>
      <c r="CG902" s="13"/>
    </row>
    <row r="903" spans="1:85" x14ac:dyDescent="0.3">
      <c r="A903">
        <v>2014</v>
      </c>
      <c r="B903" t="s">
        <v>206</v>
      </c>
      <c r="C903">
        <v>0</v>
      </c>
      <c r="D903">
        <v>5</v>
      </c>
      <c r="E903">
        <v>5</v>
      </c>
      <c r="L903">
        <v>1</v>
      </c>
      <c r="M903">
        <v>1</v>
      </c>
      <c r="N903">
        <v>0</v>
      </c>
      <c r="O903" s="11">
        <v>15</v>
      </c>
      <c r="P903" s="11">
        <v>10</v>
      </c>
      <c r="Q903" s="12">
        <v>61.54</v>
      </c>
      <c r="R903" s="11">
        <v>2</v>
      </c>
      <c r="S903" s="12">
        <v>13.33</v>
      </c>
      <c r="T903" s="14">
        <v>3</v>
      </c>
      <c r="U903" s="12">
        <v>20</v>
      </c>
      <c r="V903" s="12">
        <v>25.24</v>
      </c>
      <c r="W903" s="13">
        <v>7</v>
      </c>
      <c r="X903" s="11">
        <v>8.1300000000000008</v>
      </c>
      <c r="Y903" s="11">
        <v>5.53</v>
      </c>
      <c r="Z903" s="11">
        <v>3.6</v>
      </c>
      <c r="AA903" s="11">
        <v>887386.4</v>
      </c>
      <c r="AB903" s="13">
        <v>887386400000</v>
      </c>
      <c r="AC903" s="5">
        <v>3.5967872016229911</v>
      </c>
      <c r="AD903">
        <v>16.12</v>
      </c>
      <c r="AE903">
        <v>5.28</v>
      </c>
      <c r="AF903">
        <v>7.38</v>
      </c>
      <c r="AG903" s="5">
        <v>4.5870560768482855</v>
      </c>
      <c r="AH903" s="7">
        <v>1.7225301269841182</v>
      </c>
      <c r="AI903" s="8">
        <v>0.42808821962255694</v>
      </c>
      <c r="AJ903">
        <v>581525.59</v>
      </c>
      <c r="AK903">
        <v>581525590000</v>
      </c>
      <c r="AL903">
        <f>IF(AJ903&lt;29957,1,0)</f>
        <v>0</v>
      </c>
      <c r="AM903">
        <f>IF(AND(AJ903&gt;29957,AJ903&lt;96525),1,0)</f>
        <v>0</v>
      </c>
      <c r="AN903">
        <f>IF(AJ903&gt;96525,1,0)</f>
        <v>1</v>
      </c>
      <c r="AO903" s="9">
        <v>23</v>
      </c>
      <c r="AP903" s="5">
        <v>1.3617278360175928</v>
      </c>
      <c r="AQ903">
        <v>75500000</v>
      </c>
      <c r="AT903">
        <v>111424000</v>
      </c>
      <c r="AU903">
        <v>186924000</v>
      </c>
      <c r="AV903">
        <v>0.11</v>
      </c>
      <c r="AW903">
        <v>690070.7</v>
      </c>
      <c r="AX903">
        <v>690070700000</v>
      </c>
      <c r="CG903" s="13"/>
    </row>
    <row r="904" spans="1:85" x14ac:dyDescent="0.3">
      <c r="A904">
        <v>2014</v>
      </c>
      <c r="B904" t="s">
        <v>207</v>
      </c>
      <c r="C904">
        <v>0</v>
      </c>
      <c r="D904">
        <v>10</v>
      </c>
      <c r="E904">
        <v>5</v>
      </c>
      <c r="L904">
        <v>0</v>
      </c>
      <c r="M904">
        <v>0</v>
      </c>
      <c r="N904">
        <v>0</v>
      </c>
      <c r="O904" s="11">
        <v>11</v>
      </c>
      <c r="P904" s="11">
        <v>5</v>
      </c>
      <c r="Q904" s="12">
        <v>46.15</v>
      </c>
      <c r="R904" s="11">
        <v>1</v>
      </c>
      <c r="S904" s="12">
        <v>9.09</v>
      </c>
      <c r="T904" s="14">
        <v>5</v>
      </c>
      <c r="U904" s="12">
        <v>45.45</v>
      </c>
      <c r="V904" s="12">
        <v>79.48</v>
      </c>
      <c r="W904" s="13">
        <v>6</v>
      </c>
      <c r="X904" s="11"/>
      <c r="Y904" s="11">
        <v>-2.65</v>
      </c>
      <c r="Z904" s="11">
        <v>0.74</v>
      </c>
      <c r="AA904" s="11">
        <v>20301.3</v>
      </c>
      <c r="AB904" s="13">
        <v>20301300000</v>
      </c>
      <c r="AC904" s="5">
        <v>0.74097939931710755</v>
      </c>
      <c r="AD904">
        <v>-9.94</v>
      </c>
      <c r="AE904">
        <v>-3.51</v>
      </c>
      <c r="AF904">
        <v>-4.9400000000000004</v>
      </c>
      <c r="AG904" s="5">
        <v>16.135668784196923</v>
      </c>
      <c r="AH904" s="7"/>
      <c r="AI904" s="8"/>
      <c r="AJ904">
        <v>4534.6000000000004</v>
      </c>
      <c r="AK904">
        <v>4534600000</v>
      </c>
      <c r="AL904">
        <f>IF(AJ904&lt;29957,1,0)</f>
        <v>1</v>
      </c>
      <c r="AM904">
        <f>IF(AND(AJ904&gt;29957,AJ904&lt;96525),1,0)</f>
        <v>0</v>
      </c>
      <c r="AN904">
        <f>IF(AJ904&gt;96525,1,0)</f>
        <v>0</v>
      </c>
      <c r="AO904" s="9">
        <v>69</v>
      </c>
      <c r="AP904" s="5">
        <v>1.8388490907372552</v>
      </c>
      <c r="AQ904">
        <v>4800000</v>
      </c>
      <c r="AR904" s="5">
        <v>0</v>
      </c>
      <c r="AT904">
        <v>303750</v>
      </c>
      <c r="AU904">
        <v>5103750</v>
      </c>
      <c r="AV904">
        <v>79.09</v>
      </c>
      <c r="AW904">
        <v>57455.9</v>
      </c>
      <c r="AX904">
        <v>57455900000</v>
      </c>
      <c r="CG904" s="13"/>
    </row>
    <row r="905" spans="1:85" x14ac:dyDescent="0.3">
      <c r="A905">
        <v>2014</v>
      </c>
      <c r="B905" t="s">
        <v>208</v>
      </c>
      <c r="C905">
        <v>1</v>
      </c>
      <c r="D905">
        <v>4</v>
      </c>
      <c r="E905">
        <v>6</v>
      </c>
      <c r="F905">
        <v>10.6</v>
      </c>
      <c r="G905">
        <v>10600000</v>
      </c>
      <c r="H905">
        <v>3.5</v>
      </c>
      <c r="I905">
        <v>3500000</v>
      </c>
      <c r="J905">
        <v>7.1</v>
      </c>
      <c r="K905">
        <v>7100000</v>
      </c>
      <c r="L905">
        <v>1</v>
      </c>
      <c r="M905">
        <v>1</v>
      </c>
      <c r="N905">
        <v>1</v>
      </c>
      <c r="O905" s="11">
        <v>9</v>
      </c>
      <c r="P905" s="11">
        <v>4</v>
      </c>
      <c r="Q905" s="12">
        <v>40</v>
      </c>
      <c r="R905" s="11">
        <v>1</v>
      </c>
      <c r="S905" s="12">
        <v>11.11</v>
      </c>
      <c r="T905" s="14">
        <v>4</v>
      </c>
      <c r="U905" s="12">
        <v>44.44</v>
      </c>
      <c r="V905" s="12">
        <v>75</v>
      </c>
      <c r="W905" s="13">
        <v>6</v>
      </c>
      <c r="X905" s="11"/>
      <c r="Y905" s="11">
        <v>9.73</v>
      </c>
      <c r="Z905" s="11">
        <v>2.62</v>
      </c>
      <c r="AA905" s="11">
        <v>25904.9</v>
      </c>
      <c r="AB905" s="13">
        <v>25904900000</v>
      </c>
      <c r="AC905" s="5">
        <v>2.6241019063511728</v>
      </c>
      <c r="AD905">
        <v>11.65</v>
      </c>
      <c r="AE905">
        <v>3.31</v>
      </c>
      <c r="AF905">
        <v>11.55</v>
      </c>
      <c r="AG905" s="5">
        <v>10.689034487724101</v>
      </c>
      <c r="AH905" s="7"/>
      <c r="AI905" s="8"/>
      <c r="AJ905">
        <v>23043.07</v>
      </c>
      <c r="AK905">
        <v>23043070000</v>
      </c>
      <c r="AL905">
        <f>IF(AJ905&lt;29957,1,0)</f>
        <v>1</v>
      </c>
      <c r="AM905">
        <f>IF(AND(AJ905&gt;29957,AJ905&lt;96525),1,0)</f>
        <v>0</v>
      </c>
      <c r="AN905">
        <f>IF(AJ905&gt;96525,1,0)</f>
        <v>0</v>
      </c>
      <c r="AO905" s="9">
        <v>15</v>
      </c>
      <c r="AP905" s="5">
        <v>1.1760912590556811</v>
      </c>
      <c r="AQ905">
        <v>28887000</v>
      </c>
      <c r="AS905">
        <v>28887000</v>
      </c>
      <c r="AT905">
        <v>10020000</v>
      </c>
      <c r="AU905">
        <v>38907000</v>
      </c>
      <c r="AW905">
        <v>7508.6</v>
      </c>
      <c r="AX905">
        <v>7508600000</v>
      </c>
      <c r="CG905" s="13"/>
    </row>
    <row r="906" spans="1:85" x14ac:dyDescent="0.3">
      <c r="A906">
        <v>2014</v>
      </c>
      <c r="B906" t="s">
        <v>209</v>
      </c>
      <c r="C906">
        <v>1</v>
      </c>
      <c r="M906">
        <v>0</v>
      </c>
      <c r="N906">
        <v>0</v>
      </c>
      <c r="O906" s="11"/>
      <c r="P906" s="11"/>
      <c r="Q906" s="12"/>
      <c r="R906" s="11"/>
      <c r="S906" s="12"/>
      <c r="T906" s="14">
        <v>0</v>
      </c>
      <c r="U906" s="12"/>
      <c r="V906" s="12">
        <v>31.55</v>
      </c>
      <c r="W906" s="13"/>
      <c r="X906" s="11"/>
      <c r="Y906" s="11">
        <v>2.09</v>
      </c>
      <c r="Z906" s="11"/>
      <c r="AA906" s="11"/>
      <c r="AB906" s="13"/>
      <c r="AD906">
        <v>34.909999999999997</v>
      </c>
      <c r="AE906">
        <v>11.07</v>
      </c>
      <c r="AF906">
        <v>34.909999999999997</v>
      </c>
      <c r="AG906" s="5">
        <v>14.249720958466886</v>
      </c>
      <c r="AH906" s="7"/>
      <c r="AI906" s="8"/>
      <c r="AO906" s="9">
        <v>18</v>
      </c>
      <c r="AP906" s="5">
        <v>1.2552725051033058</v>
      </c>
      <c r="CG906" s="13"/>
    </row>
    <row r="907" spans="1:85" x14ac:dyDescent="0.3">
      <c r="A907">
        <v>2014</v>
      </c>
      <c r="B907" t="s">
        <v>210</v>
      </c>
      <c r="C907">
        <v>0</v>
      </c>
      <c r="M907">
        <v>0</v>
      </c>
      <c r="N907">
        <v>0</v>
      </c>
      <c r="O907" s="11"/>
      <c r="P907" s="11"/>
      <c r="Q907" s="12"/>
      <c r="R907" s="11"/>
      <c r="S907" s="12"/>
      <c r="T907" s="14">
        <v>0</v>
      </c>
      <c r="U907" s="12"/>
      <c r="V907" s="12">
        <v>59.69</v>
      </c>
      <c r="W907" s="13"/>
      <c r="X907" s="11"/>
      <c r="Y907" s="11"/>
      <c r="Z907" s="11"/>
      <c r="AA907" s="11"/>
      <c r="AB907" s="13"/>
      <c r="AD907">
        <v>24.54</v>
      </c>
      <c r="AE907">
        <v>11.5</v>
      </c>
      <c r="AF907">
        <v>13.79</v>
      </c>
      <c r="AG907" s="5">
        <v>23.089850795212339</v>
      </c>
      <c r="AH907" s="7"/>
      <c r="AI907" s="8"/>
      <c r="AO907" s="9">
        <v>4</v>
      </c>
      <c r="AP907" s="5">
        <v>0.60205999132796229</v>
      </c>
      <c r="CG907" s="13"/>
    </row>
    <row r="908" spans="1:85" x14ac:dyDescent="0.3">
      <c r="A908">
        <v>2014</v>
      </c>
      <c r="B908" t="s">
        <v>211</v>
      </c>
      <c r="C908">
        <v>0</v>
      </c>
      <c r="D908">
        <v>4</v>
      </c>
      <c r="E908">
        <v>8</v>
      </c>
      <c r="L908">
        <v>1</v>
      </c>
      <c r="M908">
        <v>1</v>
      </c>
      <c r="N908">
        <v>0</v>
      </c>
      <c r="O908" s="11">
        <v>9</v>
      </c>
      <c r="P908" s="11">
        <v>6</v>
      </c>
      <c r="Q908" s="12">
        <v>66.67</v>
      </c>
      <c r="R908" s="11">
        <v>1</v>
      </c>
      <c r="S908" s="12">
        <v>11.11</v>
      </c>
      <c r="T908" s="14">
        <v>2</v>
      </c>
      <c r="U908" s="12">
        <v>22.22</v>
      </c>
      <c r="V908" s="12" t="s">
        <v>366</v>
      </c>
      <c r="W908" s="13">
        <v>7</v>
      </c>
      <c r="X908" s="11"/>
      <c r="Y908" s="11">
        <v>10.76</v>
      </c>
      <c r="Z908" s="11">
        <v>6.83</v>
      </c>
      <c r="AA908" s="11">
        <v>30063.7</v>
      </c>
      <c r="AB908" s="13">
        <v>30063700000</v>
      </c>
      <c r="AC908" s="5">
        <v>6.8349674347466642</v>
      </c>
      <c r="AD908">
        <v>29.95</v>
      </c>
      <c r="AE908">
        <v>14.1</v>
      </c>
      <c r="AF908">
        <v>20.56</v>
      </c>
      <c r="AG908" s="5">
        <v>2.0489325894002484</v>
      </c>
      <c r="AH908" s="7">
        <v>0.35306325521338272</v>
      </c>
      <c r="AI908" s="8">
        <v>8.7298458837341624</v>
      </c>
      <c r="AJ908">
        <v>139743.98000000001</v>
      </c>
      <c r="AK908">
        <v>139743980000</v>
      </c>
      <c r="AL908">
        <f>IF(AJ908&lt;29957,1,0)</f>
        <v>0</v>
      </c>
      <c r="AM908">
        <f>IF(AND(AJ908&gt;29957,AJ908&lt;96525),1,0)</f>
        <v>0</v>
      </c>
      <c r="AN908">
        <f>IF(AJ908&gt;96525,1,0)</f>
        <v>1</v>
      </c>
      <c r="AO908" s="9">
        <v>26</v>
      </c>
      <c r="AP908" s="5">
        <v>1.414973347970818</v>
      </c>
      <c r="AQ908">
        <v>81142286</v>
      </c>
      <c r="AT908">
        <v>10040000</v>
      </c>
      <c r="AU908">
        <v>91182286</v>
      </c>
      <c r="AV908">
        <v>0.14000000000000001</v>
      </c>
      <c r="AW908">
        <v>57412.3</v>
      </c>
      <c r="AX908">
        <v>57412300000</v>
      </c>
      <c r="CG908" s="13"/>
    </row>
    <row r="909" spans="1:85" x14ac:dyDescent="0.3">
      <c r="A909">
        <v>2014</v>
      </c>
      <c r="B909" t="s">
        <v>212</v>
      </c>
      <c r="C909">
        <v>0</v>
      </c>
      <c r="D909">
        <v>5</v>
      </c>
      <c r="E909">
        <v>6</v>
      </c>
      <c r="L909">
        <v>1</v>
      </c>
      <c r="M909">
        <v>0</v>
      </c>
      <c r="N909">
        <v>1</v>
      </c>
      <c r="O909" s="11">
        <v>14</v>
      </c>
      <c r="P909" s="11">
        <v>4</v>
      </c>
      <c r="Q909" s="12">
        <v>33.33</v>
      </c>
      <c r="R909" s="11">
        <v>5</v>
      </c>
      <c r="S909" s="12">
        <v>35.71</v>
      </c>
      <c r="T909" s="14">
        <v>5</v>
      </c>
      <c r="U909" s="12">
        <v>35.71</v>
      </c>
      <c r="V909" s="12">
        <v>56.21</v>
      </c>
      <c r="W909" s="13">
        <v>6</v>
      </c>
      <c r="X909" s="11"/>
      <c r="Y909" s="11">
        <v>5.39</v>
      </c>
      <c r="Z909" s="11">
        <v>2.84</v>
      </c>
      <c r="AA909" s="11">
        <v>315833</v>
      </c>
      <c r="AB909" s="13">
        <v>315833000000</v>
      </c>
      <c r="AC909" s="5">
        <v>2.8392972937016272</v>
      </c>
      <c r="AD909">
        <v>13.46</v>
      </c>
      <c r="AE909">
        <v>9.2200000000000006</v>
      </c>
      <c r="AF909">
        <v>12.34</v>
      </c>
      <c r="AG909" s="5">
        <v>-0.39708669257700829</v>
      </c>
      <c r="AH909" s="7">
        <v>0.51536833618865263</v>
      </c>
      <c r="AI909" s="8">
        <v>0.69575733145218177</v>
      </c>
      <c r="AJ909">
        <v>532839.02</v>
      </c>
      <c r="AK909">
        <v>532839020000</v>
      </c>
      <c r="AL909">
        <f>IF(AJ909&lt;29957,1,0)</f>
        <v>0</v>
      </c>
      <c r="AM909">
        <f>IF(AND(AJ909&gt;29957,AJ909&lt;96525),1,0)</f>
        <v>0</v>
      </c>
      <c r="AN909">
        <f>IF(AJ909&gt;96525,1,0)</f>
        <v>1</v>
      </c>
      <c r="AO909" s="9">
        <v>33</v>
      </c>
      <c r="AP909" s="5">
        <v>1.5185139398778873</v>
      </c>
      <c r="AQ909">
        <v>94240743</v>
      </c>
      <c r="AR909" s="5">
        <v>100</v>
      </c>
      <c r="AS909">
        <v>28650760</v>
      </c>
      <c r="AT909">
        <v>12700000</v>
      </c>
      <c r="AU909">
        <v>106940743</v>
      </c>
      <c r="AV909">
        <v>56.21</v>
      </c>
      <c r="AW909">
        <v>558301</v>
      </c>
      <c r="AX909">
        <v>558301000000</v>
      </c>
      <c r="CG909" s="13"/>
    </row>
    <row r="910" spans="1:85" x14ac:dyDescent="0.3">
      <c r="A910">
        <v>2014</v>
      </c>
      <c r="B910" t="s">
        <v>213</v>
      </c>
      <c r="C910">
        <v>0</v>
      </c>
      <c r="D910">
        <v>4</v>
      </c>
      <c r="E910">
        <v>6</v>
      </c>
      <c r="L910">
        <v>1</v>
      </c>
      <c r="M910">
        <v>0</v>
      </c>
      <c r="N910">
        <v>0</v>
      </c>
      <c r="O910" s="11">
        <v>13</v>
      </c>
      <c r="P910" s="11">
        <v>6</v>
      </c>
      <c r="Q910" s="12">
        <v>46.15</v>
      </c>
      <c r="R910" s="11">
        <v>4</v>
      </c>
      <c r="S910" s="12">
        <v>30.77</v>
      </c>
      <c r="T910" s="14">
        <v>3</v>
      </c>
      <c r="U910" s="12">
        <v>23.08</v>
      </c>
      <c r="V910" s="12" t="s">
        <v>366</v>
      </c>
      <c r="W910" s="13">
        <v>5</v>
      </c>
      <c r="X910" s="11">
        <v>11.72</v>
      </c>
      <c r="Y910" s="11">
        <v>13.32</v>
      </c>
      <c r="Z910" s="11">
        <v>2.4700000000000002</v>
      </c>
      <c r="AA910" s="11">
        <v>29152</v>
      </c>
      <c r="AB910" s="13">
        <v>29152000000</v>
      </c>
      <c r="AC910" s="5">
        <v>2.4667366023853816</v>
      </c>
      <c r="AD910">
        <v>16.13</v>
      </c>
      <c r="AE910">
        <v>10.96</v>
      </c>
      <c r="AF910">
        <v>13.64</v>
      </c>
      <c r="AG910" s="5">
        <v>7.2051014659522519</v>
      </c>
      <c r="AH910" s="7">
        <v>6.0936067443368595E-2</v>
      </c>
      <c r="AI910" s="8"/>
      <c r="AJ910">
        <v>35200.959999999999</v>
      </c>
      <c r="AK910">
        <v>35200960000</v>
      </c>
      <c r="AL910">
        <f>IF(AJ910&lt;29957,1,0)</f>
        <v>0</v>
      </c>
      <c r="AM910">
        <f>IF(AND(AJ910&gt;29957,AJ910&lt;96525),1,0)</f>
        <v>1</v>
      </c>
      <c r="AN910">
        <f>IF(AJ910&gt;96525,1,0)</f>
        <v>0</v>
      </c>
      <c r="AO910" s="9">
        <v>16</v>
      </c>
      <c r="AP910" s="5">
        <v>1.2041199826559246</v>
      </c>
      <c r="AQ910">
        <v>85020366</v>
      </c>
      <c r="AT910">
        <v>3280000</v>
      </c>
      <c r="AU910">
        <v>88300366</v>
      </c>
      <c r="AW910">
        <v>16459.7</v>
      </c>
      <c r="AX910">
        <v>16459700000</v>
      </c>
      <c r="CG910" s="13"/>
    </row>
    <row r="911" spans="1:85" x14ac:dyDescent="0.3">
      <c r="A911">
        <v>2014</v>
      </c>
      <c r="B911" t="s">
        <v>214</v>
      </c>
      <c r="C911">
        <v>0</v>
      </c>
      <c r="D911">
        <v>6</v>
      </c>
      <c r="E911">
        <v>4</v>
      </c>
      <c r="L911">
        <v>0</v>
      </c>
      <c r="M911">
        <v>0</v>
      </c>
      <c r="N911">
        <v>0</v>
      </c>
      <c r="O911" s="11">
        <v>8</v>
      </c>
      <c r="P911" s="11">
        <v>3</v>
      </c>
      <c r="Q911" s="12">
        <v>25</v>
      </c>
      <c r="R911" s="11">
        <v>3</v>
      </c>
      <c r="S911" s="12">
        <v>37.5</v>
      </c>
      <c r="T911" s="14">
        <v>2</v>
      </c>
      <c r="U911" s="12">
        <v>25</v>
      </c>
      <c r="V911" s="12">
        <v>51.8</v>
      </c>
      <c r="W911" s="13">
        <v>4</v>
      </c>
      <c r="X911" s="11"/>
      <c r="Y911" s="11">
        <v>6.61</v>
      </c>
      <c r="Z911" s="11">
        <v>2.04</v>
      </c>
      <c r="AA911" s="11"/>
      <c r="AB911" s="13"/>
      <c r="AC911" s="5">
        <v>2.0379534473643579</v>
      </c>
      <c r="AD911">
        <v>11.13</v>
      </c>
      <c r="AE911">
        <v>5.2</v>
      </c>
      <c r="AF911">
        <v>11.13</v>
      </c>
      <c r="AG911" s="5">
        <v>16.761837455830385</v>
      </c>
      <c r="AH911" s="7"/>
      <c r="AI911" s="8"/>
      <c r="AO911" s="9">
        <v>47</v>
      </c>
      <c r="AP911" s="5">
        <v>1.6720978579357173</v>
      </c>
      <c r="AQ911">
        <v>52478523</v>
      </c>
      <c r="AT911">
        <v>2760000</v>
      </c>
      <c r="AU911">
        <v>55238523</v>
      </c>
      <c r="CG911" s="13"/>
    </row>
    <row r="912" spans="1:85" x14ac:dyDescent="0.3">
      <c r="A912">
        <v>2014</v>
      </c>
      <c r="B912" t="s">
        <v>215</v>
      </c>
      <c r="C912">
        <v>0</v>
      </c>
      <c r="D912">
        <v>4</v>
      </c>
      <c r="E912">
        <v>6</v>
      </c>
      <c r="L912">
        <v>1</v>
      </c>
      <c r="M912">
        <v>0</v>
      </c>
      <c r="N912">
        <v>1</v>
      </c>
      <c r="O912" s="11">
        <v>11</v>
      </c>
      <c r="P912" s="11">
        <v>4</v>
      </c>
      <c r="Q912" s="12">
        <v>57.14</v>
      </c>
      <c r="R912" s="11">
        <v>2</v>
      </c>
      <c r="S912" s="12">
        <v>18.18</v>
      </c>
      <c r="T912" s="14">
        <v>5</v>
      </c>
      <c r="U912" s="12">
        <v>45.45</v>
      </c>
      <c r="V912" s="12">
        <v>53.94</v>
      </c>
      <c r="W912" s="13">
        <v>4</v>
      </c>
      <c r="X912" s="11"/>
      <c r="Y912" s="11">
        <v>4.0999999999999996</v>
      </c>
      <c r="Z912" s="11"/>
      <c r="AA912" s="11">
        <v>13199.4</v>
      </c>
      <c r="AB912" s="13">
        <v>13199400000</v>
      </c>
      <c r="AD912">
        <v>20.99</v>
      </c>
      <c r="AE912">
        <v>5.5</v>
      </c>
      <c r="AF912">
        <v>7.88</v>
      </c>
      <c r="AG912" s="5">
        <v>-25.262273330384783</v>
      </c>
      <c r="AH912" s="7"/>
      <c r="AI912" s="8">
        <v>0.10001065202210886</v>
      </c>
      <c r="AJ912">
        <v>4018.78</v>
      </c>
      <c r="AK912">
        <v>4018780000</v>
      </c>
      <c r="AL912">
        <f>IF(AJ912&lt;29957,1,0)</f>
        <v>1</v>
      </c>
      <c r="AM912">
        <f>IF(AND(AJ912&gt;29957,AJ912&lt;96525),1,0)</f>
        <v>0</v>
      </c>
      <c r="AN912">
        <f>IF(AJ912&gt;96525,1,0)</f>
        <v>0</v>
      </c>
      <c r="AO912" s="9">
        <v>29</v>
      </c>
      <c r="AP912" s="5">
        <v>1.4623979978989561</v>
      </c>
      <c r="AQ912">
        <v>32062794</v>
      </c>
      <c r="AS912">
        <f>18576000+13486794</f>
        <v>32062794</v>
      </c>
      <c r="AT912">
        <v>410000</v>
      </c>
      <c r="AU912">
        <v>32472794</v>
      </c>
      <c r="AV912">
        <v>0</v>
      </c>
      <c r="AW912">
        <v>20935.400000000001</v>
      </c>
      <c r="AX912">
        <v>20935400000</v>
      </c>
      <c r="CG912" s="13"/>
    </row>
    <row r="913" spans="1:85" x14ac:dyDescent="0.3">
      <c r="A913">
        <v>2014</v>
      </c>
      <c r="B913" t="s">
        <v>216</v>
      </c>
      <c r="C913">
        <v>0</v>
      </c>
      <c r="D913">
        <v>3</v>
      </c>
      <c r="E913">
        <v>5</v>
      </c>
      <c r="F913">
        <v>9.9</v>
      </c>
      <c r="G913">
        <v>9900000</v>
      </c>
      <c r="H913">
        <v>7.8</v>
      </c>
      <c r="I913">
        <v>7800000</v>
      </c>
      <c r="J913">
        <v>2.1000000000000005</v>
      </c>
      <c r="K913">
        <v>2100000.0000000005</v>
      </c>
      <c r="L913">
        <v>0</v>
      </c>
      <c r="M913">
        <v>0</v>
      </c>
      <c r="N913">
        <v>0</v>
      </c>
      <c r="O913" s="11">
        <v>8</v>
      </c>
      <c r="P913" s="11">
        <v>4</v>
      </c>
      <c r="Q913" s="12">
        <v>44.44</v>
      </c>
      <c r="R913" s="11">
        <v>1</v>
      </c>
      <c r="S913" s="12">
        <v>12.5</v>
      </c>
      <c r="T913" s="14">
        <v>3</v>
      </c>
      <c r="U913" s="12">
        <v>37.5</v>
      </c>
      <c r="V913" s="12">
        <v>65.98</v>
      </c>
      <c r="W913" s="13">
        <v>5</v>
      </c>
      <c r="X913" s="11"/>
      <c r="Y913" s="11">
        <v>-0.05</v>
      </c>
      <c r="Z913" s="11">
        <v>0.91</v>
      </c>
      <c r="AA913" s="11">
        <v>10485.8</v>
      </c>
      <c r="AB913" s="13">
        <v>10485800000</v>
      </c>
      <c r="AC913" s="5">
        <v>0.9078463556879065</v>
      </c>
      <c r="AD913">
        <v>-0.3</v>
      </c>
      <c r="AE913">
        <v>-0.1</v>
      </c>
      <c r="AF913">
        <v>-0.17</v>
      </c>
      <c r="AG913" s="5">
        <v>25.865334467898212</v>
      </c>
      <c r="AH913" s="7">
        <v>1.7043224146203171</v>
      </c>
      <c r="AI913" s="8"/>
      <c r="AJ913">
        <v>3155.62</v>
      </c>
      <c r="AK913">
        <v>3155620000</v>
      </c>
      <c r="AL913">
        <f>IF(AJ913&lt;29957,1,0)</f>
        <v>1</v>
      </c>
      <c r="AM913">
        <f>IF(AND(AJ913&gt;29957,AJ913&lt;96525),1,0)</f>
        <v>0</v>
      </c>
      <c r="AN913">
        <f>IF(AJ913&gt;96525,1,0)</f>
        <v>0</v>
      </c>
      <c r="AO913" s="9">
        <v>22</v>
      </c>
      <c r="AP913" s="5">
        <v>1.3424226808222062</v>
      </c>
      <c r="AQ913">
        <v>12616589</v>
      </c>
      <c r="AT913">
        <v>157500</v>
      </c>
      <c r="AU913">
        <v>12774089</v>
      </c>
      <c r="AW913">
        <v>23735.5</v>
      </c>
      <c r="AX913">
        <v>23735500000</v>
      </c>
      <c r="CG913" s="13"/>
    </row>
    <row r="914" spans="1:85" x14ac:dyDescent="0.3">
      <c r="A914">
        <v>2014</v>
      </c>
      <c r="B914" t="s">
        <v>217</v>
      </c>
      <c r="C914">
        <v>1</v>
      </c>
      <c r="D914">
        <v>5</v>
      </c>
      <c r="E914">
        <v>4</v>
      </c>
      <c r="L914">
        <v>1</v>
      </c>
      <c r="M914">
        <v>0</v>
      </c>
      <c r="N914">
        <v>1</v>
      </c>
      <c r="O914" s="11">
        <v>12</v>
      </c>
      <c r="P914" s="11">
        <v>6</v>
      </c>
      <c r="Q914" s="12">
        <v>53.85</v>
      </c>
      <c r="R914" s="11">
        <v>4</v>
      </c>
      <c r="S914" s="12">
        <v>33.33</v>
      </c>
      <c r="T914" s="14">
        <v>2</v>
      </c>
      <c r="U914" s="12">
        <v>16.670000000000002</v>
      </c>
      <c r="V914" s="12">
        <v>16.579999999999998</v>
      </c>
      <c r="W914" s="13">
        <v>4</v>
      </c>
      <c r="X914" s="11"/>
      <c r="Y914" s="11">
        <v>14.63</v>
      </c>
      <c r="Z914" s="11">
        <v>3.36</v>
      </c>
      <c r="AA914" s="11">
        <v>21130</v>
      </c>
      <c r="AB914" s="13">
        <v>21130000000</v>
      </c>
      <c r="AC914" s="5">
        <v>3.3566656808336437</v>
      </c>
      <c r="AD914">
        <v>30.52</v>
      </c>
      <c r="AE914">
        <v>23.67</v>
      </c>
      <c r="AF914">
        <v>30</v>
      </c>
      <c r="AG914" s="5">
        <v>28.359725632991783</v>
      </c>
      <c r="AH914" s="7"/>
      <c r="AI914" s="8"/>
      <c r="AJ914">
        <v>63629.8</v>
      </c>
      <c r="AK914">
        <v>63629800000</v>
      </c>
      <c r="AL914">
        <f>IF(AJ914&lt;29957,1,0)</f>
        <v>0</v>
      </c>
      <c r="AM914">
        <f>IF(AND(AJ914&gt;29957,AJ914&lt;96525),1,0)</f>
        <v>1</v>
      </c>
      <c r="AN914">
        <f>IF(AJ914&gt;96525,1,0)</f>
        <v>0</v>
      </c>
      <c r="AO914" s="9">
        <v>15</v>
      </c>
      <c r="AP914" s="5">
        <v>1.1760912590556811</v>
      </c>
      <c r="AQ914">
        <v>78372780</v>
      </c>
      <c r="AR914" s="5">
        <v>79</v>
      </c>
      <c r="AS914">
        <v>23952841</v>
      </c>
      <c r="AT914">
        <v>37267475</v>
      </c>
      <c r="AU914">
        <v>115640255</v>
      </c>
      <c r="AV914">
        <v>1.96</v>
      </c>
      <c r="AW914">
        <v>35619</v>
      </c>
      <c r="AX914">
        <v>35619000000</v>
      </c>
      <c r="CG914" s="13"/>
    </row>
    <row r="915" spans="1:85" x14ac:dyDescent="0.3">
      <c r="A915">
        <v>2014</v>
      </c>
      <c r="B915" t="s">
        <v>218</v>
      </c>
      <c r="C915">
        <v>0</v>
      </c>
      <c r="D915">
        <v>3</v>
      </c>
      <c r="E915">
        <v>4</v>
      </c>
      <c r="L915">
        <v>0</v>
      </c>
      <c r="M915">
        <v>0</v>
      </c>
      <c r="N915">
        <v>0</v>
      </c>
      <c r="O915" s="11">
        <v>8</v>
      </c>
      <c r="P915" s="11">
        <v>2</v>
      </c>
      <c r="Q915" s="12">
        <v>28.57</v>
      </c>
      <c r="R915" s="11">
        <v>2</v>
      </c>
      <c r="S915" s="12">
        <v>25</v>
      </c>
      <c r="T915" s="14">
        <v>4</v>
      </c>
      <c r="U915" s="12">
        <v>50</v>
      </c>
      <c r="V915" s="12">
        <v>72.14</v>
      </c>
      <c r="W915" s="13">
        <v>5</v>
      </c>
      <c r="X915" s="11"/>
      <c r="Y915" s="11">
        <v>20.81</v>
      </c>
      <c r="Z915" s="11">
        <v>7.51</v>
      </c>
      <c r="AA915" s="11"/>
      <c r="AB915" s="13"/>
      <c r="AC915" s="5">
        <v>7.5140306861943467</v>
      </c>
      <c r="AD915">
        <v>34.51</v>
      </c>
      <c r="AE915">
        <v>21.57</v>
      </c>
      <c r="AF915">
        <v>34.51</v>
      </c>
      <c r="AG915" s="5">
        <v>32.655411424722416</v>
      </c>
      <c r="AH915" s="7"/>
      <c r="AI915" s="8"/>
      <c r="AO915" s="9">
        <v>1</v>
      </c>
      <c r="AP915" s="5">
        <v>0</v>
      </c>
      <c r="AQ915">
        <v>21200000</v>
      </c>
      <c r="AT915">
        <v>2820000</v>
      </c>
      <c r="AU915">
        <v>24020000</v>
      </c>
      <c r="CG915" s="13"/>
    </row>
    <row r="916" spans="1:85" x14ac:dyDescent="0.3">
      <c r="A916">
        <v>2014</v>
      </c>
      <c r="B916" t="s">
        <v>219</v>
      </c>
      <c r="C916">
        <v>0</v>
      </c>
      <c r="D916">
        <v>5</v>
      </c>
      <c r="E916">
        <v>5</v>
      </c>
      <c r="F916">
        <v>60</v>
      </c>
      <c r="G916">
        <v>60000000</v>
      </c>
      <c r="H916">
        <v>58</v>
      </c>
      <c r="I916">
        <v>58000000</v>
      </c>
      <c r="J916">
        <v>2</v>
      </c>
      <c r="K916">
        <v>2000000</v>
      </c>
      <c r="L916">
        <v>1</v>
      </c>
      <c r="M916">
        <v>1</v>
      </c>
      <c r="N916">
        <v>0</v>
      </c>
      <c r="O916" s="11">
        <v>11</v>
      </c>
      <c r="P916" s="11">
        <v>5</v>
      </c>
      <c r="Q916" s="12">
        <v>21.43</v>
      </c>
      <c r="R916" s="11">
        <v>1</v>
      </c>
      <c r="S916" s="12">
        <v>9.09</v>
      </c>
      <c r="T916" s="14">
        <v>5</v>
      </c>
      <c r="U916" s="12">
        <v>45.45</v>
      </c>
      <c r="V916" s="12">
        <v>65.59</v>
      </c>
      <c r="W916" s="13">
        <v>6</v>
      </c>
      <c r="X916" s="11">
        <v>20.85</v>
      </c>
      <c r="Y916" s="11">
        <v>3.36</v>
      </c>
      <c r="Z916" s="11">
        <v>11.89</v>
      </c>
      <c r="AA916" s="11">
        <v>154394</v>
      </c>
      <c r="AB916" s="13">
        <v>154394000000</v>
      </c>
      <c r="AC916" s="5">
        <v>11.886046382522606</v>
      </c>
      <c r="AD916">
        <v>32.770000000000003</v>
      </c>
      <c r="AE916">
        <v>7.43</v>
      </c>
      <c r="AF916">
        <v>13.02</v>
      </c>
      <c r="AG916" s="5">
        <v>19.747393744987971</v>
      </c>
      <c r="AH916" s="7">
        <v>4.7328362245489322E-2</v>
      </c>
      <c r="AI916" s="8"/>
      <c r="AJ916">
        <v>160950.28</v>
      </c>
      <c r="AK916">
        <v>160950280000</v>
      </c>
      <c r="AL916">
        <f>IF(AJ916&lt;29957,1,0)</f>
        <v>0</v>
      </c>
      <c r="AM916">
        <f>IF(AND(AJ916&gt;29957,AJ916&lt;96525),1,0)</f>
        <v>0</v>
      </c>
      <c r="AN916">
        <f>IF(AJ916&gt;96525,1,0)</f>
        <v>1</v>
      </c>
      <c r="AO916" s="9">
        <v>28</v>
      </c>
      <c r="AP916" s="5">
        <v>1.447158031342219</v>
      </c>
      <c r="AQ916">
        <v>10543100</v>
      </c>
      <c r="AT916">
        <v>8060000</v>
      </c>
      <c r="AU916">
        <v>18603100</v>
      </c>
      <c r="AV916">
        <v>28.92</v>
      </c>
      <c r="AW916">
        <v>352198</v>
      </c>
      <c r="AX916">
        <v>352198000000</v>
      </c>
      <c r="CG916" s="13"/>
    </row>
    <row r="917" spans="1:85" x14ac:dyDescent="0.3">
      <c r="A917">
        <v>2014</v>
      </c>
      <c r="B917" t="s">
        <v>220</v>
      </c>
      <c r="C917">
        <v>1</v>
      </c>
      <c r="D917">
        <v>4</v>
      </c>
      <c r="E917">
        <v>2</v>
      </c>
      <c r="L917">
        <v>1</v>
      </c>
      <c r="M917">
        <v>0</v>
      </c>
      <c r="N917">
        <v>0</v>
      </c>
      <c r="O917" s="11">
        <v>13</v>
      </c>
      <c r="P917" s="11">
        <v>2</v>
      </c>
      <c r="Q917" s="12">
        <v>27.27</v>
      </c>
      <c r="R917" s="11">
        <v>1</v>
      </c>
      <c r="S917" s="12">
        <v>7.69</v>
      </c>
      <c r="T917" s="14">
        <v>10</v>
      </c>
      <c r="U917" s="12">
        <v>76.92</v>
      </c>
      <c r="V917" s="12">
        <v>60.49</v>
      </c>
      <c r="W917" s="13">
        <v>5</v>
      </c>
      <c r="X917" s="11"/>
      <c r="Y917" s="11">
        <v>12.44</v>
      </c>
      <c r="Z917" s="11">
        <v>2.2000000000000002</v>
      </c>
      <c r="AA917" s="11">
        <v>71427.8</v>
      </c>
      <c r="AB917" s="13">
        <v>71427800000</v>
      </c>
      <c r="AC917" s="5">
        <v>2.2023550535406433</v>
      </c>
      <c r="AD917">
        <v>16.100000000000001</v>
      </c>
      <c r="AE917">
        <v>11.3</v>
      </c>
      <c r="AF917">
        <v>14.7</v>
      </c>
      <c r="AG917" s="5">
        <v>7.5296684563660525</v>
      </c>
      <c r="AH917" s="7"/>
      <c r="AI917" s="8"/>
      <c r="AJ917">
        <v>92456.06</v>
      </c>
      <c r="AK917">
        <v>92456060000</v>
      </c>
      <c r="AL917">
        <f>IF(AJ917&lt;29957,1,0)</f>
        <v>0</v>
      </c>
      <c r="AM917">
        <f>IF(AND(AJ917&gt;29957,AJ917&lt;96525),1,0)</f>
        <v>1</v>
      </c>
      <c r="AN917">
        <f>IF(AJ917&gt;96525,1,0)</f>
        <v>0</v>
      </c>
      <c r="AO917" s="9">
        <v>22</v>
      </c>
      <c r="AP917" s="5">
        <v>1.3424226808222062</v>
      </c>
      <c r="AQ917">
        <v>44400000</v>
      </c>
      <c r="AT917">
        <v>5770000</v>
      </c>
      <c r="AU917">
        <v>50170000</v>
      </c>
      <c r="AV917">
        <v>60.49</v>
      </c>
      <c r="AW917">
        <v>57802.7</v>
      </c>
      <c r="AX917">
        <v>57802700000</v>
      </c>
      <c r="CG917" s="13"/>
    </row>
    <row r="918" spans="1:85" x14ac:dyDescent="0.3">
      <c r="A918">
        <v>2014</v>
      </c>
      <c r="B918" t="s">
        <v>221</v>
      </c>
      <c r="C918">
        <v>0</v>
      </c>
      <c r="D918">
        <v>6</v>
      </c>
      <c r="E918">
        <v>4</v>
      </c>
      <c r="F918">
        <v>17.899999999999999</v>
      </c>
      <c r="G918">
        <v>17900000</v>
      </c>
      <c r="H918">
        <v>17.899999999999999</v>
      </c>
      <c r="I918">
        <v>17900000</v>
      </c>
      <c r="J918">
        <v>0</v>
      </c>
      <c r="L918">
        <v>1</v>
      </c>
      <c r="M918">
        <v>1</v>
      </c>
      <c r="N918">
        <v>0</v>
      </c>
      <c r="O918" s="11">
        <v>18</v>
      </c>
      <c r="P918" s="11">
        <v>5</v>
      </c>
      <c r="Q918" s="12">
        <v>35.29</v>
      </c>
      <c r="R918" s="11">
        <v>6</v>
      </c>
      <c r="S918" s="12">
        <v>33.33</v>
      </c>
      <c r="T918" s="14">
        <v>7</v>
      </c>
      <c r="U918" s="12">
        <v>38.89</v>
      </c>
      <c r="V918" s="12">
        <v>20.41</v>
      </c>
      <c r="W918" s="13">
        <v>5</v>
      </c>
      <c r="X918" s="11">
        <v>64.08</v>
      </c>
      <c r="Y918" s="11">
        <v>-0.57999999999999996</v>
      </c>
      <c r="Z918" s="11">
        <v>0.36</v>
      </c>
      <c r="AA918" s="11">
        <v>122082</v>
      </c>
      <c r="AB918" s="13">
        <v>122082000000</v>
      </c>
      <c r="AC918" s="5">
        <v>0.36143370487663262</v>
      </c>
      <c r="AD918">
        <v>-1.47</v>
      </c>
      <c r="AE918">
        <v>-0.37</v>
      </c>
      <c r="AF918">
        <v>-0.64</v>
      </c>
      <c r="AG918" s="5">
        <v>7.0765563073498257</v>
      </c>
      <c r="AH918" s="7"/>
      <c r="AI918" s="8"/>
      <c r="AJ918">
        <v>8531.41</v>
      </c>
      <c r="AK918">
        <v>8531410000</v>
      </c>
      <c r="AL918">
        <f>IF(AJ918&lt;29957,1,0)</f>
        <v>1</v>
      </c>
      <c r="AM918">
        <f>IF(AND(AJ918&gt;29957,AJ918&lt;96525),1,0)</f>
        <v>0</v>
      </c>
      <c r="AN918">
        <f>IF(AJ918&gt;96525,1,0)</f>
        <v>0</v>
      </c>
      <c r="AO918" s="9">
        <v>24</v>
      </c>
      <c r="AP918" s="5">
        <v>1.3802112417116059</v>
      </c>
      <c r="AQ918">
        <v>81850000</v>
      </c>
      <c r="AT918">
        <v>1120000</v>
      </c>
      <c r="AU918">
        <v>82970000</v>
      </c>
      <c r="AW918">
        <v>95148.3</v>
      </c>
      <c r="AX918">
        <v>95148300000</v>
      </c>
      <c r="CG918" s="13"/>
    </row>
    <row r="919" spans="1:85" x14ac:dyDescent="0.3">
      <c r="A919">
        <v>2014</v>
      </c>
      <c r="B919" t="s">
        <v>222</v>
      </c>
      <c r="C919">
        <v>1</v>
      </c>
      <c r="D919">
        <v>4</v>
      </c>
      <c r="E919">
        <v>4</v>
      </c>
      <c r="F919">
        <v>15.8</v>
      </c>
      <c r="G919">
        <v>15800000</v>
      </c>
      <c r="H919">
        <v>14.5</v>
      </c>
      <c r="I919">
        <v>14500000</v>
      </c>
      <c r="J919">
        <v>1.3000000000000007</v>
      </c>
      <c r="K919">
        <v>1300000.0000000007</v>
      </c>
      <c r="L919">
        <v>1</v>
      </c>
      <c r="M919">
        <v>1</v>
      </c>
      <c r="N919">
        <v>1</v>
      </c>
      <c r="O919" s="11">
        <v>8</v>
      </c>
      <c r="P919" s="11">
        <v>4</v>
      </c>
      <c r="Q919" s="12">
        <v>42.86</v>
      </c>
      <c r="R919" s="11">
        <v>2</v>
      </c>
      <c r="S919" s="12">
        <v>25</v>
      </c>
      <c r="T919" s="14">
        <v>2</v>
      </c>
      <c r="U919" s="12">
        <v>25</v>
      </c>
      <c r="V919" s="12">
        <v>31.08</v>
      </c>
      <c r="W919" s="13">
        <v>5</v>
      </c>
      <c r="X919" s="11"/>
      <c r="Y919" s="11">
        <v>10.11</v>
      </c>
      <c r="Z919" s="11">
        <v>2.63</v>
      </c>
      <c r="AA919" s="11">
        <v>21168.7</v>
      </c>
      <c r="AB919" s="13">
        <v>21168700000</v>
      </c>
      <c r="AC919" s="5">
        <v>2.6320781982590389</v>
      </c>
      <c r="AD919">
        <v>19.21</v>
      </c>
      <c r="AE919">
        <v>12.09</v>
      </c>
      <c r="AF919">
        <v>19.059999999999999</v>
      </c>
      <c r="AG919" s="5">
        <v>14.031642062769636</v>
      </c>
      <c r="AH919" s="7"/>
      <c r="AI919" s="8">
        <v>0.10498960949939044</v>
      </c>
      <c r="AJ919">
        <v>21892.53</v>
      </c>
      <c r="AK919">
        <v>21892530000</v>
      </c>
      <c r="AL919">
        <f>IF(AJ919&lt;29957,1,0)</f>
        <v>1</v>
      </c>
      <c r="AM919">
        <f>IF(AND(AJ919&gt;29957,AJ919&lt;96525),1,0)</f>
        <v>0</v>
      </c>
      <c r="AN919">
        <f>IF(AJ919&gt;96525,1,0)</f>
        <v>0</v>
      </c>
      <c r="AO919" s="9">
        <v>22</v>
      </c>
      <c r="AP919" s="5">
        <v>1.3424226808222062</v>
      </c>
      <c r="AQ919">
        <v>47604013</v>
      </c>
      <c r="AS919">
        <v>25054028</v>
      </c>
      <c r="AT919">
        <v>3750000</v>
      </c>
      <c r="AU919">
        <v>51354013</v>
      </c>
      <c r="AW919">
        <v>23724.9</v>
      </c>
      <c r="AX919">
        <v>23724900000</v>
      </c>
      <c r="CG919" s="13"/>
    </row>
    <row r="920" spans="1:85" x14ac:dyDescent="0.3">
      <c r="A920">
        <v>2014</v>
      </c>
      <c r="B920" t="s">
        <v>223</v>
      </c>
      <c r="C920">
        <v>1</v>
      </c>
      <c r="M920">
        <v>0</v>
      </c>
      <c r="N920">
        <v>0</v>
      </c>
      <c r="O920" s="11"/>
      <c r="P920" s="11"/>
      <c r="Q920" s="12"/>
      <c r="R920" s="11"/>
      <c r="S920" s="12"/>
      <c r="T920" s="14">
        <v>0</v>
      </c>
      <c r="U920" s="12"/>
      <c r="V920" s="12">
        <v>53.7</v>
      </c>
      <c r="W920" s="13"/>
      <c r="X920" s="11"/>
      <c r="Y920" s="11"/>
      <c r="Z920" s="11"/>
      <c r="AA920" s="11"/>
      <c r="AB920" s="13"/>
      <c r="AG920" s="5"/>
      <c r="AH920" s="7"/>
      <c r="AI920" s="8"/>
      <c r="AO920" s="9">
        <v>14</v>
      </c>
      <c r="AP920" s="5">
        <v>1.1461280356782377</v>
      </c>
      <c r="CG920" s="13"/>
    </row>
    <row r="921" spans="1:85" x14ac:dyDescent="0.3">
      <c r="A921">
        <v>2014</v>
      </c>
      <c r="B921" t="s">
        <v>224</v>
      </c>
      <c r="C921">
        <v>0</v>
      </c>
      <c r="D921">
        <v>6</v>
      </c>
      <c r="E921">
        <v>5</v>
      </c>
      <c r="L921">
        <v>0</v>
      </c>
      <c r="M921">
        <v>0</v>
      </c>
      <c r="N921">
        <v>0</v>
      </c>
      <c r="O921" s="11">
        <v>10</v>
      </c>
      <c r="P921" s="11">
        <v>5</v>
      </c>
      <c r="Q921" s="12">
        <v>40</v>
      </c>
      <c r="R921" s="11">
        <v>4</v>
      </c>
      <c r="S921" s="12">
        <v>40</v>
      </c>
      <c r="T921" s="14">
        <v>1</v>
      </c>
      <c r="U921" s="12">
        <v>10</v>
      </c>
      <c r="V921" s="12" t="s">
        <v>366</v>
      </c>
      <c r="W921" s="13">
        <v>4</v>
      </c>
      <c r="X921" s="11"/>
      <c r="Y921" s="11">
        <v>12.59</v>
      </c>
      <c r="Z921" s="11">
        <v>3.6</v>
      </c>
      <c r="AA921" s="11">
        <v>12014.2</v>
      </c>
      <c r="AB921" s="13">
        <v>12014200000</v>
      </c>
      <c r="AC921" s="5">
        <v>3.6035645395012379</v>
      </c>
      <c r="AD921">
        <v>14.97</v>
      </c>
      <c r="AE921">
        <v>8.36</v>
      </c>
      <c r="AF921">
        <v>10.25</v>
      </c>
      <c r="AG921" s="5">
        <v>13.52612082501258</v>
      </c>
      <c r="AH921" s="7">
        <v>5.0005371146202595</v>
      </c>
      <c r="AI921" s="8"/>
      <c r="AJ921">
        <v>26742.89</v>
      </c>
      <c r="AK921">
        <v>26742890000</v>
      </c>
      <c r="AL921">
        <f>IF(AJ921&lt;29957,1,0)</f>
        <v>1</v>
      </c>
      <c r="AM921">
        <f>IF(AND(AJ921&gt;29957,AJ921&lt;96525),1,0)</f>
        <v>0</v>
      </c>
      <c r="AN921">
        <f>IF(AJ921&gt;96525,1,0)</f>
        <v>0</v>
      </c>
      <c r="AO921" s="9">
        <v>33</v>
      </c>
      <c r="AP921" s="5">
        <v>1.5185139398778873</v>
      </c>
      <c r="AT921">
        <v>265000</v>
      </c>
      <c r="AU921">
        <v>265000</v>
      </c>
      <c r="AV921">
        <v>1.47</v>
      </c>
      <c r="AW921">
        <v>8382.2000000000007</v>
      </c>
      <c r="AX921">
        <v>8382200000.000001</v>
      </c>
      <c r="CG921" s="13"/>
    </row>
    <row r="922" spans="1:85" x14ac:dyDescent="0.3">
      <c r="A922">
        <v>2014</v>
      </c>
      <c r="B922" t="s">
        <v>225</v>
      </c>
      <c r="C922">
        <v>0</v>
      </c>
      <c r="D922">
        <v>3</v>
      </c>
      <c r="E922">
        <v>5</v>
      </c>
      <c r="F922">
        <v>11.9</v>
      </c>
      <c r="G922">
        <v>11900000</v>
      </c>
      <c r="H922">
        <v>7.1</v>
      </c>
      <c r="I922">
        <v>7100000</v>
      </c>
      <c r="J922">
        <v>4.8000000000000007</v>
      </c>
      <c r="K922">
        <v>4800000.0000000009</v>
      </c>
      <c r="L922">
        <v>1</v>
      </c>
      <c r="M922">
        <v>0</v>
      </c>
      <c r="N922">
        <v>0</v>
      </c>
      <c r="O922" s="11">
        <v>11</v>
      </c>
      <c r="P922" s="11">
        <v>6</v>
      </c>
      <c r="Q922" s="12">
        <v>54.55</v>
      </c>
      <c r="R922" s="11">
        <v>4</v>
      </c>
      <c r="S922" s="12">
        <v>36.36</v>
      </c>
      <c r="T922" s="14">
        <v>1</v>
      </c>
      <c r="U922" s="12">
        <v>9.09</v>
      </c>
      <c r="V922" s="12">
        <v>43.32</v>
      </c>
      <c r="W922" s="13">
        <v>5</v>
      </c>
      <c r="X922" s="11"/>
      <c r="Y922" s="11">
        <v>15.02</v>
      </c>
      <c r="Z922" s="11">
        <v>0.56999999999999995</v>
      </c>
      <c r="AA922" s="11">
        <v>49559</v>
      </c>
      <c r="AB922" s="13">
        <v>49559000000</v>
      </c>
      <c r="AC922" s="5">
        <v>0.57500195557257794</v>
      </c>
      <c r="AD922">
        <v>10.41</v>
      </c>
      <c r="AE922">
        <v>6.03</v>
      </c>
      <c r="AF922">
        <v>7.13</v>
      </c>
      <c r="AG922" s="5">
        <v>50.479439107796473</v>
      </c>
      <c r="AH922" s="7">
        <v>1.0848649914067273E-2</v>
      </c>
      <c r="AI922" s="8">
        <v>1.1419631488491866E-2</v>
      </c>
      <c r="AJ922">
        <v>15178.92</v>
      </c>
      <c r="AK922">
        <v>15178920000</v>
      </c>
      <c r="AL922">
        <f>IF(AJ922&lt;29957,1,0)</f>
        <v>1</v>
      </c>
      <c r="AM922">
        <f>IF(AND(AJ922&gt;29957,AJ922&lt;96525),1,0)</f>
        <v>0</v>
      </c>
      <c r="AN922">
        <f>IF(AJ922&gt;96525,1,0)</f>
        <v>0</v>
      </c>
      <c r="AO922" s="9">
        <v>42</v>
      </c>
      <c r="AP922" s="5">
        <v>1.6232492903979003</v>
      </c>
      <c r="AQ922">
        <v>176925789</v>
      </c>
      <c r="AT922">
        <v>2315000</v>
      </c>
      <c r="AU922">
        <v>179240789</v>
      </c>
      <c r="AW922">
        <v>18453.400000000001</v>
      </c>
      <c r="AX922">
        <v>18453400000</v>
      </c>
      <c r="CG922" s="13"/>
    </row>
    <row r="923" spans="1:85" x14ac:dyDescent="0.3">
      <c r="A923">
        <v>2014</v>
      </c>
      <c r="B923" t="s">
        <v>226</v>
      </c>
      <c r="C923">
        <v>0</v>
      </c>
      <c r="D923">
        <v>4</v>
      </c>
      <c r="E923">
        <v>4</v>
      </c>
      <c r="F923">
        <v>4.7</v>
      </c>
      <c r="G923">
        <v>4700000</v>
      </c>
      <c r="H923">
        <v>2.8</v>
      </c>
      <c r="I923">
        <v>2800000</v>
      </c>
      <c r="J923">
        <v>1.9000000000000004</v>
      </c>
      <c r="K923">
        <v>1900000.0000000005</v>
      </c>
      <c r="L923">
        <v>1</v>
      </c>
      <c r="M923">
        <v>1</v>
      </c>
      <c r="N923">
        <v>0</v>
      </c>
      <c r="O923" s="11">
        <v>11</v>
      </c>
      <c r="P923" s="11">
        <v>6</v>
      </c>
      <c r="Q923" s="12">
        <v>54.55</v>
      </c>
      <c r="R923" s="11">
        <v>3</v>
      </c>
      <c r="S923" s="12">
        <v>27.27</v>
      </c>
      <c r="T923" s="14">
        <v>2</v>
      </c>
      <c r="U923" s="12">
        <v>18.18</v>
      </c>
      <c r="V923" s="12">
        <v>38.83</v>
      </c>
      <c r="W923" s="13">
        <v>7</v>
      </c>
      <c r="X923" s="11">
        <v>15.53</v>
      </c>
      <c r="Y923" s="11">
        <v>11.92</v>
      </c>
      <c r="Z923" s="11">
        <v>0.63</v>
      </c>
      <c r="AA923" s="11">
        <v>10318.700000000001</v>
      </c>
      <c r="AB923" s="13">
        <v>10318700000</v>
      </c>
      <c r="AC923" s="5">
        <v>0.62726233130407005</v>
      </c>
      <c r="AD923">
        <v>12.49</v>
      </c>
      <c r="AE923">
        <v>6.77</v>
      </c>
      <c r="AF923">
        <v>11.04</v>
      </c>
      <c r="AG923" s="5">
        <v>-9.1238711645007697</v>
      </c>
      <c r="AH923" s="7">
        <v>1.8718770974718473</v>
      </c>
      <c r="AI923" s="8"/>
      <c r="AJ923">
        <v>2559.36</v>
      </c>
      <c r="AK923">
        <v>2559360000</v>
      </c>
      <c r="AL923">
        <f>IF(AJ923&lt;29957,1,0)</f>
        <v>1</v>
      </c>
      <c r="AM923">
        <f>IF(AND(AJ923&gt;29957,AJ923&lt;96525),1,0)</f>
        <v>0</v>
      </c>
      <c r="AN923">
        <f>IF(AJ923&gt;96525,1,0)</f>
        <v>0</v>
      </c>
      <c r="AO923" s="9">
        <v>16</v>
      </c>
      <c r="AP923" s="5">
        <v>1.2041199826559246</v>
      </c>
      <c r="AQ923">
        <v>44479000</v>
      </c>
      <c r="AT923">
        <v>5890000</v>
      </c>
      <c r="AU923">
        <v>50369000</v>
      </c>
      <c r="AW923">
        <v>5363.6</v>
      </c>
      <c r="AX923">
        <v>5363600000</v>
      </c>
      <c r="CG923" s="13"/>
    </row>
    <row r="924" spans="1:85" x14ac:dyDescent="0.3">
      <c r="A924">
        <v>2014</v>
      </c>
      <c r="B924" t="s">
        <v>227</v>
      </c>
      <c r="C924">
        <v>1</v>
      </c>
      <c r="M924">
        <v>0</v>
      </c>
      <c r="N924">
        <v>0</v>
      </c>
      <c r="O924" s="11"/>
      <c r="P924" s="11"/>
      <c r="Q924" s="12"/>
      <c r="R924" s="11"/>
      <c r="S924" s="12"/>
      <c r="T924" s="14">
        <v>0</v>
      </c>
      <c r="U924" s="12"/>
      <c r="V924" s="12">
        <v>61.82</v>
      </c>
      <c r="W924" s="13"/>
      <c r="X924" s="11"/>
      <c r="Y924" s="11">
        <v>24.63</v>
      </c>
      <c r="Z924" s="11"/>
      <c r="AA924" s="11">
        <v>9177.7999999999993</v>
      </c>
      <c r="AB924" s="13">
        <v>9177800000</v>
      </c>
      <c r="AG924" s="5">
        <v>4.1457927103644767</v>
      </c>
      <c r="AH924" s="7"/>
      <c r="AI924" s="8"/>
      <c r="AO924" s="9">
        <v>6</v>
      </c>
      <c r="AP924" s="5">
        <v>0.77815125038364352</v>
      </c>
      <c r="CG924" s="13"/>
    </row>
    <row r="925" spans="1:85" x14ac:dyDescent="0.3">
      <c r="A925">
        <v>2014</v>
      </c>
      <c r="B925" t="s">
        <v>228</v>
      </c>
      <c r="C925">
        <v>1</v>
      </c>
      <c r="D925">
        <v>3</v>
      </c>
      <c r="E925">
        <v>4</v>
      </c>
      <c r="F925">
        <v>1</v>
      </c>
      <c r="G925">
        <v>1000000</v>
      </c>
      <c r="H925">
        <v>0.8</v>
      </c>
      <c r="I925">
        <v>800000</v>
      </c>
      <c r="J925">
        <v>0.19999999999999996</v>
      </c>
      <c r="K925">
        <v>199999.99999999994</v>
      </c>
      <c r="L925">
        <v>1</v>
      </c>
      <c r="M925">
        <v>0</v>
      </c>
      <c r="N925">
        <v>0</v>
      </c>
      <c r="O925" s="11">
        <v>9</v>
      </c>
      <c r="P925" s="11">
        <v>6</v>
      </c>
      <c r="Q925" s="12">
        <v>62.5</v>
      </c>
      <c r="R925" s="11">
        <v>3</v>
      </c>
      <c r="S925" s="12">
        <v>33.33</v>
      </c>
      <c r="T925" s="14">
        <v>0</v>
      </c>
      <c r="U925" s="12">
        <v>0</v>
      </c>
      <c r="V925" s="12" t="s">
        <v>366</v>
      </c>
      <c r="W925" s="13">
        <v>4</v>
      </c>
      <c r="X925" s="11"/>
      <c r="Y925" s="11">
        <v>44.06</v>
      </c>
      <c r="Z925" s="11">
        <v>2.64</v>
      </c>
      <c r="AA925" s="11">
        <v>5606.7</v>
      </c>
      <c r="AB925" s="13">
        <v>5606700000</v>
      </c>
      <c r="AC925" s="5">
        <v>2.6443848593977264</v>
      </c>
      <c r="AG925" s="5">
        <v>12.001095365235843</v>
      </c>
      <c r="AH925" s="7"/>
      <c r="AI925" s="8"/>
      <c r="AO925" s="9">
        <v>68</v>
      </c>
      <c r="AP925" s="5">
        <v>1.8325089127062362</v>
      </c>
      <c r="AQ925">
        <v>37245000</v>
      </c>
      <c r="AT925">
        <v>255000</v>
      </c>
      <c r="AU925">
        <v>37500000</v>
      </c>
      <c r="AV925">
        <v>1.77</v>
      </c>
      <c r="CG925" s="13"/>
    </row>
    <row r="926" spans="1:85" x14ac:dyDescent="0.3">
      <c r="A926">
        <v>2014</v>
      </c>
      <c r="B926" t="s">
        <v>229</v>
      </c>
      <c r="C926">
        <v>1</v>
      </c>
      <c r="D926">
        <v>7</v>
      </c>
      <c r="E926">
        <v>4</v>
      </c>
      <c r="L926">
        <v>1</v>
      </c>
      <c r="M926">
        <v>0</v>
      </c>
      <c r="N926">
        <v>0</v>
      </c>
      <c r="O926" s="11">
        <v>7</v>
      </c>
      <c r="P926" s="11">
        <v>2</v>
      </c>
      <c r="Q926" s="12">
        <v>25</v>
      </c>
      <c r="R926" s="11">
        <v>1</v>
      </c>
      <c r="S926" s="12">
        <v>14.29</v>
      </c>
      <c r="T926" s="14">
        <v>4</v>
      </c>
      <c r="U926" s="12">
        <v>57.14</v>
      </c>
      <c r="V926" s="12">
        <v>72.98</v>
      </c>
      <c r="W926" s="13">
        <v>6</v>
      </c>
      <c r="X926" s="11"/>
      <c r="Y926" s="11">
        <v>-7.15</v>
      </c>
      <c r="Z926" s="11">
        <v>1.05</v>
      </c>
      <c r="AA926" s="11">
        <v>67557.8</v>
      </c>
      <c r="AB926" s="13">
        <v>67557800000</v>
      </c>
      <c r="AC926" s="5">
        <v>1.0504459528302823</v>
      </c>
      <c r="AD926">
        <v>-4.43</v>
      </c>
      <c r="AE926">
        <v>-2.92</v>
      </c>
      <c r="AF926">
        <v>-3.54</v>
      </c>
      <c r="AG926" s="5">
        <v>20.162673527362376</v>
      </c>
      <c r="AH926" s="7"/>
      <c r="AI926" s="8"/>
      <c r="AJ926">
        <v>36057.660000000003</v>
      </c>
      <c r="AK926">
        <v>36057660000</v>
      </c>
      <c r="AL926">
        <f>IF(AJ926&lt;29957,1,0)</f>
        <v>0</v>
      </c>
      <c r="AM926">
        <f>IF(AND(AJ926&gt;29957,AJ926&lt;96525),1,0)</f>
        <v>1</v>
      </c>
      <c r="AN926">
        <f>IF(AJ926&gt;96525,1,0)</f>
        <v>0</v>
      </c>
      <c r="AO926" s="9">
        <v>18</v>
      </c>
      <c r="AP926" s="5">
        <v>1.2552725051033058</v>
      </c>
      <c r="AT926">
        <v>3659286</v>
      </c>
      <c r="AU926">
        <v>3659286</v>
      </c>
      <c r="AW926">
        <v>31265.7</v>
      </c>
      <c r="AX926">
        <v>31265700000</v>
      </c>
      <c r="CG926" s="13"/>
    </row>
    <row r="927" spans="1:85" x14ac:dyDescent="0.3">
      <c r="A927">
        <v>2014</v>
      </c>
      <c r="B927" t="s">
        <v>230</v>
      </c>
      <c r="C927">
        <v>0</v>
      </c>
      <c r="D927">
        <v>4</v>
      </c>
      <c r="E927">
        <v>4</v>
      </c>
      <c r="L927">
        <v>1</v>
      </c>
      <c r="M927">
        <v>0</v>
      </c>
      <c r="N927">
        <v>0</v>
      </c>
      <c r="O927" s="11">
        <v>11</v>
      </c>
      <c r="P927" s="11">
        <v>5</v>
      </c>
      <c r="Q927" s="12">
        <v>50</v>
      </c>
      <c r="R927" s="11">
        <v>4</v>
      </c>
      <c r="S927" s="12">
        <v>36.36</v>
      </c>
      <c r="T927" s="14">
        <v>2</v>
      </c>
      <c r="U927" s="12">
        <v>18.18</v>
      </c>
      <c r="V927" s="12" t="s">
        <v>366</v>
      </c>
      <c r="W927" s="13">
        <v>4</v>
      </c>
      <c r="X927" s="11"/>
      <c r="Y927" s="11">
        <v>2.6</v>
      </c>
      <c r="Z927" s="11">
        <v>0.64</v>
      </c>
      <c r="AA927" s="11">
        <v>10498.5</v>
      </c>
      <c r="AB927" s="13">
        <v>10498500000</v>
      </c>
      <c r="AC927" s="5">
        <v>0.63933039133418401</v>
      </c>
      <c r="AD927">
        <v>10.19</v>
      </c>
      <c r="AE927">
        <v>4.5</v>
      </c>
      <c r="AF927">
        <v>5.73</v>
      </c>
      <c r="AG927" s="5">
        <v>-4.9736344283335709</v>
      </c>
      <c r="AH927" s="7"/>
      <c r="AI927" s="8">
        <v>1.1673193963787061</v>
      </c>
      <c r="AJ927">
        <v>2342.09</v>
      </c>
      <c r="AK927">
        <v>2342090000</v>
      </c>
      <c r="AL927">
        <f>IF(AJ927&lt;29957,1,0)</f>
        <v>1</v>
      </c>
      <c r="AM927">
        <f>IF(AND(AJ927&gt;29957,AJ927&lt;96525),1,0)</f>
        <v>0</v>
      </c>
      <c r="AN927">
        <f>IF(AJ927&gt;96525,1,0)</f>
        <v>0</v>
      </c>
      <c r="AO927" s="9">
        <v>29</v>
      </c>
      <c r="AP927" s="5">
        <v>1.4623979978989561</v>
      </c>
      <c r="AQ927">
        <v>46679186</v>
      </c>
      <c r="AT927">
        <v>735000</v>
      </c>
      <c r="AU927">
        <v>47414186</v>
      </c>
      <c r="AW927">
        <v>20234.400000000001</v>
      </c>
      <c r="AX927">
        <v>20234400000</v>
      </c>
      <c r="CG927" s="13"/>
    </row>
    <row r="928" spans="1:85" x14ac:dyDescent="0.3">
      <c r="A928">
        <v>2014</v>
      </c>
      <c r="B928" t="s">
        <v>231</v>
      </c>
      <c r="C928">
        <v>0</v>
      </c>
      <c r="D928">
        <v>5</v>
      </c>
      <c r="E928">
        <v>4</v>
      </c>
      <c r="L928">
        <v>1</v>
      </c>
      <c r="M928">
        <v>0</v>
      </c>
      <c r="N928">
        <v>0</v>
      </c>
      <c r="O928" s="11">
        <v>7</v>
      </c>
      <c r="P928" s="11">
        <v>4</v>
      </c>
      <c r="Q928" s="12">
        <v>71.430000000000007</v>
      </c>
      <c r="R928" s="11">
        <v>1</v>
      </c>
      <c r="S928" s="12">
        <v>14.29</v>
      </c>
      <c r="T928" s="14">
        <v>2</v>
      </c>
      <c r="U928" s="12">
        <v>28.57</v>
      </c>
      <c r="V928" s="12">
        <v>75</v>
      </c>
      <c r="W928" s="13">
        <v>4</v>
      </c>
      <c r="X928" s="11"/>
      <c r="Y928" s="11">
        <v>36.24</v>
      </c>
      <c r="Z928" s="11">
        <v>2.59</v>
      </c>
      <c r="AA928" s="11">
        <v>54899.9</v>
      </c>
      <c r="AB928" s="13">
        <v>54899900000</v>
      </c>
      <c r="AC928" s="5">
        <v>2.5912365091286875</v>
      </c>
      <c r="AD928">
        <v>7.24</v>
      </c>
      <c r="AE928">
        <v>5.75</v>
      </c>
      <c r="AF928">
        <v>7.18</v>
      </c>
      <c r="AG928" s="5">
        <v>-23.780522728574418</v>
      </c>
      <c r="AH928" s="7"/>
      <c r="AI928" s="8">
        <v>1.5404653958870826</v>
      </c>
      <c r="AJ928">
        <v>76839.41</v>
      </c>
      <c r="AK928">
        <v>76839410000</v>
      </c>
      <c r="AL928">
        <f>IF(AJ928&lt;29957,1,0)</f>
        <v>0</v>
      </c>
      <c r="AM928">
        <f>IF(AND(AJ928&gt;29957,AJ928&lt;96525),1,0)</f>
        <v>1</v>
      </c>
      <c r="AN928">
        <f>IF(AJ928&gt;96525,1,0)</f>
        <v>0</v>
      </c>
      <c r="AO928" s="9">
        <v>16</v>
      </c>
      <c r="AP928" s="5">
        <v>1.2041199826559246</v>
      </c>
      <c r="AQ928">
        <v>19200000</v>
      </c>
      <c r="AT928">
        <v>3455000</v>
      </c>
      <c r="AU928">
        <v>22655000</v>
      </c>
      <c r="AW928">
        <v>9226.7000000000007</v>
      </c>
      <c r="AX928">
        <v>9226700000</v>
      </c>
      <c r="CG928" s="13"/>
    </row>
    <row r="929" spans="1:85" x14ac:dyDescent="0.3">
      <c r="A929">
        <v>2014</v>
      </c>
      <c r="B929" t="s">
        <v>232</v>
      </c>
      <c r="C929">
        <v>0</v>
      </c>
      <c r="D929">
        <v>5</v>
      </c>
      <c r="E929">
        <v>4</v>
      </c>
      <c r="F929">
        <v>6.1</v>
      </c>
      <c r="G929">
        <v>6100000</v>
      </c>
      <c r="H929">
        <v>6</v>
      </c>
      <c r="I929">
        <v>6000000</v>
      </c>
      <c r="J929">
        <v>9.9999999999999645E-2</v>
      </c>
      <c r="K929">
        <v>99999.999999999651</v>
      </c>
      <c r="L929">
        <v>1</v>
      </c>
      <c r="M929">
        <v>0</v>
      </c>
      <c r="N929">
        <v>0</v>
      </c>
      <c r="O929" s="11">
        <v>8</v>
      </c>
      <c r="P929" s="11">
        <v>4</v>
      </c>
      <c r="Q929" s="12">
        <v>55.56</v>
      </c>
      <c r="R929" s="11">
        <v>3</v>
      </c>
      <c r="S929" s="12">
        <v>37.5</v>
      </c>
      <c r="T929" s="14">
        <v>1</v>
      </c>
      <c r="U929" s="12">
        <v>12.5</v>
      </c>
      <c r="V929" s="12">
        <v>74.989999999999995</v>
      </c>
      <c r="W929" s="13">
        <v>7</v>
      </c>
      <c r="X929" s="11">
        <v>70.83</v>
      </c>
      <c r="Y929" s="11">
        <v>4.42</v>
      </c>
      <c r="Z929" s="11">
        <v>1.42</v>
      </c>
      <c r="AA929" s="11">
        <v>64538.8</v>
      </c>
      <c r="AB929" s="13">
        <v>64538800000</v>
      </c>
      <c r="AC929" s="5">
        <v>1.421371058008791</v>
      </c>
      <c r="AD929">
        <v>3.84</v>
      </c>
      <c r="AE929">
        <v>1.2</v>
      </c>
      <c r="AF929">
        <v>1.97</v>
      </c>
      <c r="AG929" s="5">
        <v>-21.872021717993402</v>
      </c>
      <c r="AH929" s="7"/>
      <c r="AI929" s="8">
        <v>0.47007651835331515</v>
      </c>
      <c r="AJ929">
        <v>23109.48</v>
      </c>
      <c r="AK929">
        <v>23109480000</v>
      </c>
      <c r="AL929">
        <f>IF(AJ929&lt;29957,1,0)</f>
        <v>1</v>
      </c>
      <c r="AM929">
        <f>IF(AND(AJ929&gt;29957,AJ929&lt;96525),1,0)</f>
        <v>0</v>
      </c>
      <c r="AN929">
        <f>IF(AJ929&gt;96525,1,0)</f>
        <v>0</v>
      </c>
      <c r="AO929" s="9">
        <v>25</v>
      </c>
      <c r="AP929" s="5">
        <v>1.3979400086720375</v>
      </c>
      <c r="AQ929">
        <v>63600000</v>
      </c>
      <c r="AT929">
        <v>1200000</v>
      </c>
      <c r="AU929">
        <v>64800000</v>
      </c>
      <c r="AW929">
        <v>14310.8</v>
      </c>
      <c r="AX929">
        <v>14310800000</v>
      </c>
      <c r="CG929" s="13"/>
    </row>
    <row r="930" spans="1:85" x14ac:dyDescent="0.3">
      <c r="A930">
        <v>2014</v>
      </c>
      <c r="B930" t="s">
        <v>233</v>
      </c>
      <c r="C930">
        <v>1</v>
      </c>
      <c r="D930">
        <v>3</v>
      </c>
      <c r="E930">
        <v>5</v>
      </c>
      <c r="L930">
        <v>0</v>
      </c>
      <c r="M930">
        <v>0</v>
      </c>
      <c r="N930">
        <v>1</v>
      </c>
      <c r="O930" s="11">
        <v>10</v>
      </c>
      <c r="P930" s="11">
        <v>3</v>
      </c>
      <c r="Q930" s="12">
        <v>50</v>
      </c>
      <c r="R930" s="11"/>
      <c r="S930" s="12">
        <v>0</v>
      </c>
      <c r="T930" s="14">
        <v>7</v>
      </c>
      <c r="U930" s="12">
        <v>70</v>
      </c>
      <c r="V930" s="12">
        <v>74.959999999999994</v>
      </c>
      <c r="W930" s="13">
        <v>6</v>
      </c>
      <c r="X930" s="11"/>
      <c r="Y930" s="11">
        <v>29.87</v>
      </c>
      <c r="Z930" s="11">
        <v>3.07</v>
      </c>
      <c r="AA930" s="11">
        <v>97892</v>
      </c>
      <c r="AB930" s="13">
        <v>97892000000</v>
      </c>
      <c r="AC930" s="5">
        <v>3.0726704962906521</v>
      </c>
      <c r="AD930">
        <v>16.27</v>
      </c>
      <c r="AE930">
        <v>14.42</v>
      </c>
      <c r="AF930">
        <v>16.27</v>
      </c>
      <c r="AG930" s="5">
        <v>7.6948762233736243</v>
      </c>
      <c r="AH930" s="7">
        <v>7.2907423048549704</v>
      </c>
      <c r="AI930" s="8"/>
      <c r="AJ930">
        <v>277430.57</v>
      </c>
      <c r="AK930">
        <v>277430570000</v>
      </c>
      <c r="AL930">
        <f>IF(AJ930&lt;29957,1,0)</f>
        <v>0</v>
      </c>
      <c r="AM930">
        <f>IF(AND(AJ930&gt;29957,AJ930&lt;96525),1,0)</f>
        <v>0</v>
      </c>
      <c r="AN930">
        <f>IF(AJ930&gt;96525,1,0)</f>
        <v>1</v>
      </c>
      <c r="AO930" s="9">
        <v>25</v>
      </c>
      <c r="AP930" s="5">
        <v>1.3979400086720375</v>
      </c>
      <c r="AQ930">
        <v>50247000</v>
      </c>
      <c r="AS930">
        <v>50247000</v>
      </c>
      <c r="AT930">
        <v>5898000</v>
      </c>
      <c r="AU930">
        <v>56145000</v>
      </c>
      <c r="AV930">
        <v>74.930000000000007</v>
      </c>
      <c r="AW930">
        <v>39049.1</v>
      </c>
      <c r="AX930">
        <v>39049100000</v>
      </c>
      <c r="CG930" s="13"/>
    </row>
    <row r="931" spans="1:85" x14ac:dyDescent="0.3">
      <c r="A931">
        <v>2014</v>
      </c>
      <c r="B931" t="s">
        <v>234</v>
      </c>
      <c r="C931">
        <v>0</v>
      </c>
      <c r="M931">
        <v>0</v>
      </c>
      <c r="N931">
        <v>0</v>
      </c>
      <c r="O931" s="11">
        <v>10</v>
      </c>
      <c r="P931" s="11">
        <v>7</v>
      </c>
      <c r="Q931" s="12"/>
      <c r="R931" s="11">
        <v>1</v>
      </c>
      <c r="S931" s="12">
        <v>10</v>
      </c>
      <c r="T931" s="14">
        <v>2</v>
      </c>
      <c r="U931" s="12">
        <v>20</v>
      </c>
      <c r="V931" s="12">
        <v>37.5</v>
      </c>
      <c r="W931" s="13">
        <v>7</v>
      </c>
      <c r="X931" s="11">
        <v>29.68</v>
      </c>
      <c r="Y931" s="11"/>
      <c r="Z931" s="11"/>
      <c r="AA931" s="11"/>
      <c r="AB931" s="13"/>
      <c r="AD931">
        <v>12.35</v>
      </c>
      <c r="AE931">
        <v>6.9</v>
      </c>
      <c r="AF931">
        <v>9.48</v>
      </c>
      <c r="AG931" s="5">
        <v>-2.680598421757435</v>
      </c>
      <c r="AH931" s="7"/>
      <c r="AI931" s="8"/>
      <c r="AO931" s="9">
        <v>3</v>
      </c>
      <c r="AP931" s="5">
        <v>0.47712125471966244</v>
      </c>
      <c r="CG931" s="13"/>
    </row>
    <row r="932" spans="1:85" x14ac:dyDescent="0.3">
      <c r="A932">
        <v>2014</v>
      </c>
      <c r="B932" t="s">
        <v>235</v>
      </c>
      <c r="C932">
        <v>0</v>
      </c>
      <c r="M932">
        <v>0</v>
      </c>
      <c r="N932">
        <v>0</v>
      </c>
      <c r="O932" s="11">
        <v>5</v>
      </c>
      <c r="P932" s="11">
        <v>2</v>
      </c>
      <c r="Q932" s="12"/>
      <c r="R932" s="11">
        <v>1</v>
      </c>
      <c r="S932" s="12">
        <v>20</v>
      </c>
      <c r="T932" s="14">
        <v>2</v>
      </c>
      <c r="U932" s="12">
        <v>40</v>
      </c>
      <c r="V932" s="12">
        <v>70.02</v>
      </c>
      <c r="W932" s="13">
        <v>14</v>
      </c>
      <c r="X932" s="11"/>
      <c r="Y932" s="11">
        <v>6.77</v>
      </c>
      <c r="Z932" s="11"/>
      <c r="AA932" s="11">
        <v>42903.9</v>
      </c>
      <c r="AB932" s="13">
        <v>42903900000</v>
      </c>
      <c r="AD932">
        <v>23.69</v>
      </c>
      <c r="AE932">
        <v>9.36</v>
      </c>
      <c r="AF932">
        <v>16.89</v>
      </c>
      <c r="AG932" s="5">
        <v>32.510538968052138</v>
      </c>
      <c r="AH932" s="7"/>
      <c r="AI932" s="8">
        <v>0.70687702706001876</v>
      </c>
      <c r="AJ932">
        <v>15322</v>
      </c>
      <c r="AK932">
        <v>15322000000</v>
      </c>
      <c r="AL932">
        <f>IF(AJ932&lt;29957,1,0)</f>
        <v>1</v>
      </c>
      <c r="AM932">
        <f>IF(AND(AJ932&gt;29957,AJ932&lt;96525),1,0)</f>
        <v>0</v>
      </c>
      <c r="AN932">
        <f>IF(AJ932&gt;96525,1,0)</f>
        <v>0</v>
      </c>
      <c r="AO932" s="9">
        <v>9</v>
      </c>
      <c r="AP932" s="5">
        <v>0.95424250943932487</v>
      </c>
      <c r="AW932">
        <v>63612.800000000003</v>
      </c>
      <c r="AX932">
        <v>63612800000</v>
      </c>
      <c r="CG932" s="13"/>
    </row>
    <row r="933" spans="1:85" x14ac:dyDescent="0.3">
      <c r="A933">
        <v>2014</v>
      </c>
      <c r="B933" t="s">
        <v>236</v>
      </c>
      <c r="C933">
        <v>0</v>
      </c>
      <c r="D933">
        <v>4</v>
      </c>
      <c r="E933">
        <v>4</v>
      </c>
      <c r="F933">
        <v>2.1</v>
      </c>
      <c r="G933">
        <v>2100000</v>
      </c>
      <c r="H933">
        <v>1.5</v>
      </c>
      <c r="I933">
        <v>1500000</v>
      </c>
      <c r="J933">
        <v>0.60000000000000009</v>
      </c>
      <c r="K933">
        <v>600000.00000000012</v>
      </c>
      <c r="L933">
        <v>1</v>
      </c>
      <c r="M933">
        <v>0</v>
      </c>
      <c r="N933">
        <v>1</v>
      </c>
      <c r="O933" s="11">
        <v>13</v>
      </c>
      <c r="P933" s="11">
        <v>6</v>
      </c>
      <c r="Q933" s="12">
        <v>45.45</v>
      </c>
      <c r="R933" s="11">
        <v>3</v>
      </c>
      <c r="S933" s="12">
        <v>23.08</v>
      </c>
      <c r="T933" s="14">
        <v>4</v>
      </c>
      <c r="U933" s="12">
        <v>30.77</v>
      </c>
      <c r="V933" s="12">
        <v>58.57</v>
      </c>
      <c r="W933" s="13">
        <v>5</v>
      </c>
      <c r="X933" s="11"/>
      <c r="Y933" s="11">
        <v>10.33</v>
      </c>
      <c r="Z933" s="11"/>
      <c r="AA933" s="11">
        <v>15025.6</v>
      </c>
      <c r="AB933" s="13">
        <v>15025600000</v>
      </c>
      <c r="AD933">
        <v>31.49</v>
      </c>
      <c r="AE933">
        <v>14.03</v>
      </c>
      <c r="AF933">
        <v>24.65</v>
      </c>
      <c r="AG933" s="5">
        <v>40.593652484968402</v>
      </c>
      <c r="AH933" s="7">
        <v>0.47962928878446992</v>
      </c>
      <c r="AI933" s="8">
        <v>1.1628032870305209</v>
      </c>
      <c r="AJ933">
        <v>33721.019999999997</v>
      </c>
      <c r="AK933">
        <v>33721019999.999996</v>
      </c>
      <c r="AL933">
        <f>IF(AJ933&lt;29957,1,0)</f>
        <v>0</v>
      </c>
      <c r="AM933">
        <f>IF(AND(AJ933&gt;29957,AJ933&lt;96525),1,0)</f>
        <v>1</v>
      </c>
      <c r="AN933">
        <f>IF(AJ933&gt;96525,1,0)</f>
        <v>0</v>
      </c>
      <c r="AO933" s="9">
        <v>68</v>
      </c>
      <c r="AP933" s="5">
        <v>1.8325089127062362</v>
      </c>
      <c r="AQ933">
        <v>109936000</v>
      </c>
      <c r="AS933">
        <v>37987000</v>
      </c>
      <c r="AT933">
        <v>7150000</v>
      </c>
      <c r="AU933">
        <v>117086000</v>
      </c>
      <c r="AW933">
        <v>21894</v>
      </c>
      <c r="AX933">
        <v>21894000000</v>
      </c>
      <c r="CG933" s="13"/>
    </row>
    <row r="934" spans="1:85" x14ac:dyDescent="0.3">
      <c r="A934">
        <v>2014</v>
      </c>
      <c r="B934" t="s">
        <v>237</v>
      </c>
      <c r="C934">
        <v>0</v>
      </c>
      <c r="M934">
        <v>0</v>
      </c>
      <c r="N934">
        <v>0</v>
      </c>
      <c r="O934" s="11"/>
      <c r="P934" s="11"/>
      <c r="Q934" s="12"/>
      <c r="R934" s="11"/>
      <c r="S934" s="12"/>
      <c r="T934" s="14">
        <v>0</v>
      </c>
      <c r="U934" s="12"/>
      <c r="V934" s="12" t="s">
        <v>366</v>
      </c>
      <c r="W934" s="13"/>
      <c r="X934" s="11"/>
      <c r="Y934" s="11">
        <v>3.48</v>
      </c>
      <c r="Z934" s="11"/>
      <c r="AA934" s="11">
        <v>20221.7</v>
      </c>
      <c r="AB934" s="13">
        <v>20221700000</v>
      </c>
      <c r="AG934" s="5">
        <v>4.3258461444045508</v>
      </c>
      <c r="AH934" s="7"/>
      <c r="AI934" s="8"/>
      <c r="AO934" s="9">
        <v>15</v>
      </c>
      <c r="AP934" s="5">
        <v>1.1760912590556811</v>
      </c>
      <c r="CG934" s="13"/>
    </row>
    <row r="935" spans="1:85" x14ac:dyDescent="0.3">
      <c r="A935">
        <v>2014</v>
      </c>
      <c r="B935" t="s">
        <v>238</v>
      </c>
      <c r="C935">
        <v>1</v>
      </c>
      <c r="D935">
        <v>4</v>
      </c>
      <c r="E935">
        <v>5</v>
      </c>
      <c r="F935">
        <v>7.1</v>
      </c>
      <c r="G935">
        <v>7100000</v>
      </c>
      <c r="H935">
        <v>6.7</v>
      </c>
      <c r="I935">
        <v>6700000</v>
      </c>
      <c r="J935">
        <v>0.39999999999999947</v>
      </c>
      <c r="K935">
        <v>399999.99999999948</v>
      </c>
      <c r="L935">
        <v>1</v>
      </c>
      <c r="M935">
        <v>0</v>
      </c>
      <c r="N935">
        <v>0</v>
      </c>
      <c r="O935" s="11">
        <v>12</v>
      </c>
      <c r="P935" s="11">
        <v>5</v>
      </c>
      <c r="Q935" s="12">
        <v>70</v>
      </c>
      <c r="R935" s="11">
        <v>2</v>
      </c>
      <c r="S935" s="12">
        <v>16.670000000000002</v>
      </c>
      <c r="T935" s="14">
        <v>5</v>
      </c>
      <c r="U935" s="12">
        <v>41.67</v>
      </c>
      <c r="V935" s="12">
        <v>29.8</v>
      </c>
      <c r="W935" s="13">
        <v>7</v>
      </c>
      <c r="X935" s="11">
        <v>4.08</v>
      </c>
      <c r="Y935" s="11">
        <v>2.46</v>
      </c>
      <c r="Z935" s="11">
        <v>4.92</v>
      </c>
      <c r="AA935" s="11">
        <v>13887.9</v>
      </c>
      <c r="AB935" s="13">
        <v>13887900000</v>
      </c>
      <c r="AC935" s="5">
        <v>4.9238609371451281</v>
      </c>
      <c r="AD935">
        <v>6.37</v>
      </c>
      <c r="AE935">
        <v>2.57</v>
      </c>
      <c r="AF935">
        <v>3.1</v>
      </c>
      <c r="AG935" s="5">
        <v>67.19857578619424</v>
      </c>
      <c r="AH935" s="7"/>
      <c r="AI935" s="8">
        <v>1.4328842720337607</v>
      </c>
      <c r="AJ935">
        <v>25863.41</v>
      </c>
      <c r="AK935">
        <v>25863410000</v>
      </c>
      <c r="AL935">
        <f>IF(AJ935&lt;29957,1,0)</f>
        <v>1</v>
      </c>
      <c r="AM935">
        <f>IF(AND(AJ935&gt;29957,AJ935&lt;96525),1,0)</f>
        <v>0</v>
      </c>
      <c r="AN935">
        <f>IF(AJ935&gt;96525,1,0)</f>
        <v>0</v>
      </c>
      <c r="AO935" s="9">
        <v>19</v>
      </c>
      <c r="AP935" s="5">
        <v>1.2787536009528289</v>
      </c>
      <c r="AQ935">
        <v>67707177</v>
      </c>
      <c r="AT935">
        <v>2740000</v>
      </c>
      <c r="AU935">
        <v>70447177</v>
      </c>
      <c r="AW935">
        <v>14771.2</v>
      </c>
      <c r="AX935">
        <v>14771200000</v>
      </c>
      <c r="CG935" s="13"/>
    </row>
    <row r="936" spans="1:85" x14ac:dyDescent="0.3">
      <c r="A936">
        <v>2014</v>
      </c>
      <c r="B936" t="s">
        <v>239</v>
      </c>
      <c r="C936">
        <v>1</v>
      </c>
      <c r="D936">
        <v>4</v>
      </c>
      <c r="E936">
        <v>4</v>
      </c>
      <c r="L936">
        <v>1</v>
      </c>
      <c r="M936">
        <v>0</v>
      </c>
      <c r="N936">
        <v>0</v>
      </c>
      <c r="O936" s="11">
        <v>11</v>
      </c>
      <c r="P936" s="11">
        <v>3</v>
      </c>
      <c r="Q936" s="12">
        <v>20</v>
      </c>
      <c r="R936" s="11">
        <v>2</v>
      </c>
      <c r="S936" s="12">
        <v>18.18</v>
      </c>
      <c r="T936" s="14">
        <v>6</v>
      </c>
      <c r="U936" s="12">
        <v>54.55</v>
      </c>
      <c r="V936" s="12">
        <v>56.94</v>
      </c>
      <c r="W936" s="13">
        <v>4</v>
      </c>
      <c r="X936" s="11"/>
      <c r="Y936" s="11">
        <v>12.98</v>
      </c>
      <c r="Z936" s="11">
        <v>25.05</v>
      </c>
      <c r="AA936" s="11"/>
      <c r="AB936" s="13"/>
      <c r="AC936" s="5">
        <v>25.047472806893037</v>
      </c>
      <c r="AD936">
        <v>61.68</v>
      </c>
      <c r="AE936">
        <v>22.72</v>
      </c>
      <c r="AF936">
        <v>40.44</v>
      </c>
      <c r="AG936" s="5">
        <v>27.936968961331704</v>
      </c>
      <c r="AH936" s="7"/>
      <c r="AI936" s="8"/>
      <c r="AO936" s="9">
        <v>20</v>
      </c>
      <c r="AP936" s="5">
        <v>1.301029995663981</v>
      </c>
      <c r="AQ936">
        <v>20692679</v>
      </c>
      <c r="AR936" s="5">
        <v>0</v>
      </c>
      <c r="AT936">
        <v>2050000</v>
      </c>
      <c r="AU936">
        <v>22742679</v>
      </c>
      <c r="AV936">
        <v>51.82</v>
      </c>
      <c r="CG936" s="13"/>
    </row>
    <row r="937" spans="1:85" x14ac:dyDescent="0.3">
      <c r="A937">
        <v>2014</v>
      </c>
      <c r="B937" t="s">
        <v>240</v>
      </c>
      <c r="C937">
        <v>0</v>
      </c>
      <c r="M937">
        <v>0</v>
      </c>
      <c r="N937">
        <v>0</v>
      </c>
      <c r="O937" s="11"/>
      <c r="P937" s="11"/>
      <c r="Q937" s="12"/>
      <c r="R937" s="11"/>
      <c r="S937" s="12"/>
      <c r="T937" s="14">
        <v>0</v>
      </c>
      <c r="U937" s="12"/>
      <c r="V937" s="12">
        <v>38.96</v>
      </c>
      <c r="W937" s="13"/>
      <c r="X937" s="11"/>
      <c r="Y937" s="11"/>
      <c r="Z937" s="11"/>
      <c r="AA937" s="11">
        <v>8278.2000000000007</v>
      </c>
      <c r="AB937" s="13">
        <v>8278200000.000001</v>
      </c>
      <c r="AG937" s="5"/>
      <c r="AH937" s="7"/>
      <c r="AI937" s="8"/>
      <c r="AO937" s="9">
        <v>22</v>
      </c>
      <c r="AP937" s="5">
        <v>1.3424226808222062</v>
      </c>
      <c r="CG937" s="13"/>
    </row>
    <row r="938" spans="1:85" x14ac:dyDescent="0.3">
      <c r="A938">
        <v>2014</v>
      </c>
      <c r="B938" t="s">
        <v>241</v>
      </c>
      <c r="C938">
        <v>1</v>
      </c>
      <c r="D938">
        <v>4</v>
      </c>
      <c r="E938">
        <v>4</v>
      </c>
      <c r="F938">
        <v>8.6</v>
      </c>
      <c r="G938">
        <v>8600000</v>
      </c>
      <c r="H938">
        <v>8.1999999999999993</v>
      </c>
      <c r="I938">
        <v>8199999.9999999991</v>
      </c>
      <c r="J938">
        <v>0.40000000000000036</v>
      </c>
      <c r="K938">
        <v>400000.00000000035</v>
      </c>
      <c r="L938">
        <v>1</v>
      </c>
      <c r="M938">
        <v>0</v>
      </c>
      <c r="N938">
        <v>0</v>
      </c>
      <c r="O938" s="11">
        <v>11</v>
      </c>
      <c r="P938" s="11">
        <v>8</v>
      </c>
      <c r="Q938" s="12">
        <v>72.73</v>
      </c>
      <c r="R938" s="11">
        <v>2</v>
      </c>
      <c r="S938" s="12">
        <v>18.18</v>
      </c>
      <c r="T938" s="14">
        <v>1</v>
      </c>
      <c r="U938" s="12">
        <v>9.09</v>
      </c>
      <c r="V938" s="12" t="s">
        <v>366</v>
      </c>
      <c r="W938" s="13">
        <v>4</v>
      </c>
      <c r="X938" s="11"/>
      <c r="Y938" s="11">
        <v>14.59</v>
      </c>
      <c r="Z938" s="11">
        <v>3.49</v>
      </c>
      <c r="AA938" s="11">
        <v>16053.7</v>
      </c>
      <c r="AB938" s="13">
        <v>16053700000</v>
      </c>
      <c r="AC938" s="5">
        <v>3.4926947781808497</v>
      </c>
      <c r="AD938">
        <v>22.13</v>
      </c>
      <c r="AE938">
        <v>16.97</v>
      </c>
      <c r="AF938">
        <v>22.09</v>
      </c>
      <c r="AG938" s="5">
        <v>28.940680257394686</v>
      </c>
      <c r="AH938" s="7">
        <v>0.22286792678908426</v>
      </c>
      <c r="AI938" s="8">
        <v>0.1192223586855585</v>
      </c>
      <c r="AJ938">
        <v>39116</v>
      </c>
      <c r="AK938">
        <v>39116000000</v>
      </c>
      <c r="AL938">
        <f>IF(AJ938&lt;29957,1,0)</f>
        <v>0</v>
      </c>
      <c r="AM938">
        <f>IF(AND(AJ938&gt;29957,AJ938&lt;96525),1,0)</f>
        <v>1</v>
      </c>
      <c r="AN938">
        <f>IF(AJ938&gt;96525,1,0)</f>
        <v>0</v>
      </c>
      <c r="AO938" s="9">
        <v>24</v>
      </c>
      <c r="AP938" s="5">
        <v>1.3802112417116059</v>
      </c>
      <c r="AQ938">
        <v>65030000</v>
      </c>
      <c r="AT938">
        <v>7954000</v>
      </c>
      <c r="AU938">
        <v>72984000</v>
      </c>
      <c r="AW938">
        <v>18912.5</v>
      </c>
      <c r="AX938">
        <v>18912500000</v>
      </c>
      <c r="CG938" s="13"/>
    </row>
    <row r="939" spans="1:85" x14ac:dyDescent="0.3">
      <c r="A939">
        <v>2014</v>
      </c>
      <c r="B939" t="s">
        <v>242</v>
      </c>
      <c r="C939">
        <v>0</v>
      </c>
      <c r="D939">
        <v>3</v>
      </c>
      <c r="E939">
        <v>5</v>
      </c>
      <c r="F939">
        <v>7.2</v>
      </c>
      <c r="G939">
        <v>7200000</v>
      </c>
      <c r="H939">
        <v>5.5</v>
      </c>
      <c r="I939">
        <v>5500000</v>
      </c>
      <c r="J939">
        <v>1.7000000000000002</v>
      </c>
      <c r="K939">
        <v>1700000.0000000002</v>
      </c>
      <c r="L939">
        <v>1</v>
      </c>
      <c r="M939">
        <v>0</v>
      </c>
      <c r="N939">
        <v>0</v>
      </c>
      <c r="O939" s="11">
        <v>10</v>
      </c>
      <c r="P939" s="11">
        <v>3</v>
      </c>
      <c r="Q939" s="12">
        <v>33.33</v>
      </c>
      <c r="R939" s="11">
        <v>4</v>
      </c>
      <c r="S939" s="12">
        <v>40</v>
      </c>
      <c r="T939" s="14">
        <v>3</v>
      </c>
      <c r="U939" s="12">
        <v>30</v>
      </c>
      <c r="V939" s="12">
        <v>70.75</v>
      </c>
      <c r="W939" s="13">
        <v>5</v>
      </c>
      <c r="X939" s="11"/>
      <c r="Y939" s="11">
        <v>17.010000000000002</v>
      </c>
      <c r="Z939" s="11">
        <v>5.77</v>
      </c>
      <c r="AA939" s="11"/>
      <c r="AB939" s="13"/>
      <c r="AC939" s="5">
        <v>5.7702593466775607</v>
      </c>
      <c r="AD939">
        <v>18.36</v>
      </c>
      <c r="AE939">
        <v>14.1</v>
      </c>
      <c r="AF939">
        <v>18.36</v>
      </c>
      <c r="AG939" s="5">
        <v>6.2977325607920136</v>
      </c>
      <c r="AH939" s="7"/>
      <c r="AI939" s="8"/>
      <c r="AO939" s="9">
        <v>64</v>
      </c>
      <c r="AP939" s="5">
        <v>1.8061799739838869</v>
      </c>
      <c r="AQ939">
        <v>94479000</v>
      </c>
      <c r="AT939">
        <v>3580000</v>
      </c>
      <c r="AU939">
        <v>98059000</v>
      </c>
      <c r="AV939">
        <v>70.75</v>
      </c>
      <c r="CG939" s="13"/>
    </row>
    <row r="940" spans="1:85" x14ac:dyDescent="0.3">
      <c r="A940">
        <v>2014</v>
      </c>
      <c r="B940" t="s">
        <v>243</v>
      </c>
      <c r="C940">
        <v>0</v>
      </c>
      <c r="D940">
        <v>5</v>
      </c>
      <c r="E940">
        <v>4</v>
      </c>
      <c r="L940">
        <v>1</v>
      </c>
      <c r="M940">
        <v>1</v>
      </c>
      <c r="N940">
        <v>0</v>
      </c>
      <c r="O940" s="11">
        <v>10</v>
      </c>
      <c r="P940" s="11">
        <v>5</v>
      </c>
      <c r="Q940" s="12">
        <v>55.56</v>
      </c>
      <c r="R940" s="11">
        <v>2</v>
      </c>
      <c r="S940" s="12">
        <v>20</v>
      </c>
      <c r="T940" s="14">
        <v>3</v>
      </c>
      <c r="U940" s="12">
        <v>30</v>
      </c>
      <c r="V940" s="12">
        <v>53.08</v>
      </c>
      <c r="W940" s="13">
        <v>7</v>
      </c>
      <c r="X940" s="11"/>
      <c r="Y940" s="11">
        <v>-3.74</v>
      </c>
      <c r="Z940" s="11">
        <v>0.39</v>
      </c>
      <c r="AA940" s="11">
        <v>23313</v>
      </c>
      <c r="AB940" s="13">
        <v>23313000000</v>
      </c>
      <c r="AC940" s="5">
        <v>0.3882287348977298</v>
      </c>
      <c r="AD940">
        <v>-17.46</v>
      </c>
      <c r="AE940">
        <v>-3.98</v>
      </c>
      <c r="AF940">
        <v>-6.27</v>
      </c>
      <c r="AG940" s="5">
        <v>3.5227392820714304E-3</v>
      </c>
      <c r="AH940" s="7">
        <v>0.4231052244297277</v>
      </c>
      <c r="AI940" s="8"/>
      <c r="AJ940">
        <v>2121.48</v>
      </c>
      <c r="AK940">
        <v>2121480000</v>
      </c>
      <c r="AL940">
        <f t="shared" ref="AL940:AL945" si="144">IF(AJ940&lt;29957,1,0)</f>
        <v>1</v>
      </c>
      <c r="AM940">
        <f t="shared" ref="AM940:AM945" si="145">IF(AND(AJ940&gt;29957,AJ940&lt;96525),1,0)</f>
        <v>0</v>
      </c>
      <c r="AN940">
        <f t="shared" ref="AN940:AN945" si="146">IF(AJ940&gt;96525,1,0)</f>
        <v>0</v>
      </c>
      <c r="AO940" s="9">
        <v>1</v>
      </c>
      <c r="AP940" s="5">
        <v>0</v>
      </c>
      <c r="AQ940">
        <v>57073000</v>
      </c>
      <c r="AT940">
        <v>955000</v>
      </c>
      <c r="AU940">
        <v>58028000</v>
      </c>
      <c r="AW940">
        <v>27323.9</v>
      </c>
      <c r="AX940">
        <v>27323900000</v>
      </c>
      <c r="CG940" s="13"/>
    </row>
    <row r="941" spans="1:85" x14ac:dyDescent="0.3">
      <c r="A941">
        <v>2014</v>
      </c>
      <c r="B941" t="s">
        <v>244</v>
      </c>
      <c r="C941">
        <v>0</v>
      </c>
      <c r="D941">
        <v>5</v>
      </c>
      <c r="E941">
        <v>4</v>
      </c>
      <c r="F941">
        <v>11.3</v>
      </c>
      <c r="G941">
        <v>11300000</v>
      </c>
      <c r="H941">
        <v>11.3</v>
      </c>
      <c r="I941">
        <v>11300000</v>
      </c>
      <c r="J941">
        <v>0</v>
      </c>
      <c r="L941">
        <v>1</v>
      </c>
      <c r="M941">
        <v>0</v>
      </c>
      <c r="N941">
        <v>0</v>
      </c>
      <c r="O941" s="11">
        <v>12</v>
      </c>
      <c r="P941" s="11">
        <v>6</v>
      </c>
      <c r="Q941" s="12">
        <v>45.45</v>
      </c>
      <c r="R941" s="11">
        <v>5</v>
      </c>
      <c r="S941" s="12">
        <v>41.67</v>
      </c>
      <c r="T941" s="14">
        <v>1</v>
      </c>
      <c r="U941" s="12">
        <v>8.33</v>
      </c>
      <c r="V941" s="12">
        <v>65.930000000000007</v>
      </c>
      <c r="W941" s="13">
        <v>4</v>
      </c>
      <c r="X941" s="11"/>
      <c r="Y941" s="11">
        <v>11.6</v>
      </c>
      <c r="Z941" s="11">
        <v>1.92</v>
      </c>
      <c r="AA941" s="11">
        <v>68895.600000000006</v>
      </c>
      <c r="AB941" s="13">
        <v>68895600000</v>
      </c>
      <c r="AC941" s="5">
        <v>1.9220659995591454</v>
      </c>
      <c r="AD941">
        <v>7.45</v>
      </c>
      <c r="AE941">
        <v>2.89</v>
      </c>
      <c r="AF941">
        <v>3.35</v>
      </c>
      <c r="AG941" s="5">
        <v>208.25920408597574</v>
      </c>
      <c r="AH941" s="7"/>
      <c r="AI941" s="8">
        <v>0.44045260301965466</v>
      </c>
      <c r="AJ941">
        <v>32974.07</v>
      </c>
      <c r="AK941">
        <v>32974070000</v>
      </c>
      <c r="AL941">
        <f t="shared" si="144"/>
        <v>0</v>
      </c>
      <c r="AM941">
        <f t="shared" si="145"/>
        <v>1</v>
      </c>
      <c r="AN941">
        <f t="shared" si="146"/>
        <v>0</v>
      </c>
      <c r="AO941" s="9">
        <v>109</v>
      </c>
      <c r="AP941" s="5">
        <v>2.0374264979406234</v>
      </c>
      <c r="AQ941">
        <v>15769615</v>
      </c>
      <c r="AT941">
        <v>1810000</v>
      </c>
      <c r="AU941">
        <v>17579615</v>
      </c>
      <c r="AW941">
        <v>16533.2</v>
      </c>
      <c r="AX941">
        <v>16533200000</v>
      </c>
      <c r="CG941" s="13"/>
    </row>
    <row r="942" spans="1:85" x14ac:dyDescent="0.3">
      <c r="A942">
        <v>2014</v>
      </c>
      <c r="B942" t="s">
        <v>245</v>
      </c>
      <c r="C942">
        <v>0</v>
      </c>
      <c r="D942">
        <v>4</v>
      </c>
      <c r="E942">
        <v>5</v>
      </c>
      <c r="F942">
        <v>14.8</v>
      </c>
      <c r="G942">
        <v>14800000</v>
      </c>
      <c r="H942">
        <v>10.9</v>
      </c>
      <c r="I942">
        <v>10900000</v>
      </c>
      <c r="J942">
        <v>3.9000000000000004</v>
      </c>
      <c r="K942">
        <v>3900000.0000000005</v>
      </c>
      <c r="L942">
        <v>1</v>
      </c>
      <c r="M942">
        <v>1</v>
      </c>
      <c r="N942">
        <v>0</v>
      </c>
      <c r="O942" s="11">
        <v>16</v>
      </c>
      <c r="P942" s="11">
        <v>8</v>
      </c>
      <c r="Q942" s="12">
        <v>47.06</v>
      </c>
      <c r="R942" s="11">
        <v>5</v>
      </c>
      <c r="S942" s="12">
        <v>31.25</v>
      </c>
      <c r="T942" s="14">
        <v>3</v>
      </c>
      <c r="U942" s="12">
        <v>18.75</v>
      </c>
      <c r="V942" s="12">
        <v>70.06</v>
      </c>
      <c r="W942" s="13">
        <v>6</v>
      </c>
      <c r="X942" s="11"/>
      <c r="Y942" s="11">
        <v>9.66</v>
      </c>
      <c r="Z942" s="11">
        <v>7.72</v>
      </c>
      <c r="AA942" s="11">
        <v>29619.8</v>
      </c>
      <c r="AB942" s="13">
        <v>29619800000</v>
      </c>
      <c r="AC942" s="5">
        <v>7.7187029919574961</v>
      </c>
      <c r="AD942">
        <v>24.47</v>
      </c>
      <c r="AE942">
        <v>15.75</v>
      </c>
      <c r="AF942">
        <v>23.45</v>
      </c>
      <c r="AG942" s="5">
        <v>16.317622498858761</v>
      </c>
      <c r="AH942" s="7">
        <v>0.52541296621305789</v>
      </c>
      <c r="AI942" s="8">
        <v>3.8311270251439753</v>
      </c>
      <c r="AJ942">
        <v>146487.54999999999</v>
      </c>
      <c r="AK942">
        <v>146487550000</v>
      </c>
      <c r="AL942">
        <f t="shared" si="144"/>
        <v>0</v>
      </c>
      <c r="AM942">
        <f t="shared" si="145"/>
        <v>0</v>
      </c>
      <c r="AN942">
        <f t="shared" si="146"/>
        <v>1</v>
      </c>
      <c r="AO942" s="9">
        <v>45</v>
      </c>
      <c r="AP942" s="5">
        <v>1.6532125137753435</v>
      </c>
      <c r="AQ942">
        <v>245935721</v>
      </c>
      <c r="AR942" s="5">
        <v>4.0999999999999996</v>
      </c>
      <c r="AT942">
        <v>8427096</v>
      </c>
      <c r="AU942">
        <v>254362817</v>
      </c>
      <c r="AV942">
        <v>0.56999999999999995</v>
      </c>
      <c r="AW942">
        <v>51325.1</v>
      </c>
      <c r="AX942">
        <v>51325100000</v>
      </c>
      <c r="CG942" s="13"/>
    </row>
    <row r="943" spans="1:85" x14ac:dyDescent="0.3">
      <c r="A943">
        <v>2014</v>
      </c>
      <c r="B943" t="s">
        <v>246</v>
      </c>
      <c r="C943">
        <v>0</v>
      </c>
      <c r="D943">
        <v>3</v>
      </c>
      <c r="E943">
        <v>4</v>
      </c>
      <c r="F943">
        <v>6.8</v>
      </c>
      <c r="G943">
        <v>6800000</v>
      </c>
      <c r="H943">
        <v>6</v>
      </c>
      <c r="I943">
        <v>6000000</v>
      </c>
      <c r="J943">
        <v>0.79999999999999982</v>
      </c>
      <c r="K943">
        <v>799999.99999999977</v>
      </c>
      <c r="L943">
        <v>1</v>
      </c>
      <c r="M943">
        <v>0</v>
      </c>
      <c r="N943">
        <v>1</v>
      </c>
      <c r="O943" s="11">
        <v>10</v>
      </c>
      <c r="P943" s="11">
        <v>5</v>
      </c>
      <c r="Q943" s="12">
        <v>50</v>
      </c>
      <c r="R943" s="11">
        <v>2</v>
      </c>
      <c r="S943" s="12">
        <v>20</v>
      </c>
      <c r="T943" s="14">
        <v>3</v>
      </c>
      <c r="U943" s="12">
        <v>30</v>
      </c>
      <c r="V943" s="12">
        <v>32.65</v>
      </c>
      <c r="W943" s="13">
        <v>5</v>
      </c>
      <c r="X943" s="11"/>
      <c r="Y943" s="11">
        <v>4.74</v>
      </c>
      <c r="Z943" s="11">
        <v>1.59</v>
      </c>
      <c r="AA943" s="11">
        <v>13016.4</v>
      </c>
      <c r="AB943" s="13">
        <v>13016400000</v>
      </c>
      <c r="AC943" s="5">
        <v>1.5942914938062718</v>
      </c>
      <c r="AD943">
        <v>7.69</v>
      </c>
      <c r="AE943">
        <v>3.58</v>
      </c>
      <c r="AF943">
        <v>7.46</v>
      </c>
      <c r="AG943" s="5">
        <v>-3.4821168213492184</v>
      </c>
      <c r="AH943" s="7">
        <v>1.8908613576697086</v>
      </c>
      <c r="AI943" s="8">
        <v>0.64487227570112937</v>
      </c>
      <c r="AJ943">
        <v>8030.29</v>
      </c>
      <c r="AK943">
        <v>8030290000</v>
      </c>
      <c r="AL943">
        <f t="shared" si="144"/>
        <v>1</v>
      </c>
      <c r="AM943">
        <f t="shared" si="145"/>
        <v>0</v>
      </c>
      <c r="AN943">
        <f t="shared" si="146"/>
        <v>0</v>
      </c>
      <c r="AO943" s="9">
        <v>29</v>
      </c>
      <c r="AP943" s="5">
        <v>1.4623979978989561</v>
      </c>
      <c r="AQ943">
        <v>91326000</v>
      </c>
      <c r="AS943">
        <v>28471000</v>
      </c>
      <c r="AT943">
        <v>7200000</v>
      </c>
      <c r="AU943">
        <v>98526000</v>
      </c>
      <c r="AW943">
        <v>10141.799999999999</v>
      </c>
      <c r="AX943">
        <v>10141800000</v>
      </c>
      <c r="CG943" s="13"/>
    </row>
    <row r="944" spans="1:85" x14ac:dyDescent="0.3">
      <c r="A944">
        <v>2014</v>
      </c>
      <c r="B944" t="s">
        <v>247</v>
      </c>
      <c r="C944">
        <v>0</v>
      </c>
      <c r="D944">
        <v>4</v>
      </c>
      <c r="E944">
        <v>4</v>
      </c>
      <c r="L944">
        <v>1</v>
      </c>
      <c r="M944">
        <v>1</v>
      </c>
      <c r="N944">
        <v>0</v>
      </c>
      <c r="O944" s="11">
        <v>8</v>
      </c>
      <c r="P944" s="11">
        <v>4</v>
      </c>
      <c r="Q944" s="12">
        <v>50</v>
      </c>
      <c r="R944" s="11">
        <v>3</v>
      </c>
      <c r="S944" s="12">
        <v>37.5</v>
      </c>
      <c r="T944" s="14">
        <v>1</v>
      </c>
      <c r="U944" s="12">
        <v>12.5</v>
      </c>
      <c r="V944" s="12">
        <v>75</v>
      </c>
      <c r="W944" s="13">
        <v>5</v>
      </c>
      <c r="X944" s="11"/>
      <c r="Y944" s="11">
        <v>12.35</v>
      </c>
      <c r="Z944" s="11">
        <v>2.0099999999999998</v>
      </c>
      <c r="AA944" s="11">
        <v>93452.800000000003</v>
      </c>
      <c r="AB944" s="13">
        <v>93452800000</v>
      </c>
      <c r="AC944" s="5">
        <v>2.0067145717987986</v>
      </c>
      <c r="AD944">
        <v>10.4</v>
      </c>
      <c r="AE944">
        <v>3.84</v>
      </c>
      <c r="AF944">
        <v>5.46</v>
      </c>
      <c r="AG944" s="5">
        <v>31.778192334863988</v>
      </c>
      <c r="AH944" s="7"/>
      <c r="AI944" s="8">
        <v>1.1563865120350478</v>
      </c>
      <c r="AJ944">
        <v>56857.5</v>
      </c>
      <c r="AK944">
        <v>56857500000</v>
      </c>
      <c r="AL944">
        <f t="shared" si="144"/>
        <v>0</v>
      </c>
      <c r="AM944">
        <f t="shared" si="145"/>
        <v>1</v>
      </c>
      <c r="AN944">
        <f t="shared" si="146"/>
        <v>0</v>
      </c>
      <c r="AO944" s="9">
        <v>17</v>
      </c>
      <c r="AP944" s="5">
        <v>1.2304489213782739</v>
      </c>
      <c r="AQ944">
        <v>51000000</v>
      </c>
      <c r="AR944" s="5">
        <v>100</v>
      </c>
      <c r="AT944">
        <v>320000</v>
      </c>
      <c r="AU944">
        <v>51320000</v>
      </c>
      <c r="AW944">
        <v>31864.2</v>
      </c>
      <c r="AX944">
        <v>31864200000</v>
      </c>
      <c r="CG944" s="13"/>
    </row>
    <row r="945" spans="1:85" x14ac:dyDescent="0.3">
      <c r="A945">
        <v>2014</v>
      </c>
      <c r="B945" t="s">
        <v>248</v>
      </c>
      <c r="C945">
        <v>0</v>
      </c>
      <c r="D945">
        <v>4</v>
      </c>
      <c r="E945">
        <v>6</v>
      </c>
      <c r="L945">
        <v>0</v>
      </c>
      <c r="M945">
        <v>0</v>
      </c>
      <c r="N945">
        <v>0</v>
      </c>
      <c r="O945" s="11">
        <v>10</v>
      </c>
      <c r="P945" s="11">
        <v>3</v>
      </c>
      <c r="Q945" s="12">
        <v>30</v>
      </c>
      <c r="R945" s="11">
        <v>4</v>
      </c>
      <c r="S945" s="12">
        <v>40</v>
      </c>
      <c r="T945" s="14">
        <v>3</v>
      </c>
      <c r="U945" s="12">
        <v>30</v>
      </c>
      <c r="V945" s="12">
        <v>74.87</v>
      </c>
      <c r="W945" s="13">
        <v>5</v>
      </c>
      <c r="X945" s="11"/>
      <c r="Y945" s="11">
        <v>-1.5</v>
      </c>
      <c r="Z945" s="11">
        <v>1.92</v>
      </c>
      <c r="AA945" s="11">
        <v>48567.199999999997</v>
      </c>
      <c r="AB945" s="13">
        <v>48567200000</v>
      </c>
      <c r="AC945" s="5">
        <v>1.9171240485090311</v>
      </c>
      <c r="AD945">
        <v>-7.32</v>
      </c>
      <c r="AE945">
        <v>-1.76</v>
      </c>
      <c r="AF945">
        <v>-2.63</v>
      </c>
      <c r="AG945" s="5">
        <v>3.9939247771400748</v>
      </c>
      <c r="AH945" s="7">
        <v>4.697006392332137E-2</v>
      </c>
      <c r="AI945" s="8">
        <v>1.0034346859243928</v>
      </c>
      <c r="AJ945">
        <v>13867.47</v>
      </c>
      <c r="AK945">
        <v>13867470000</v>
      </c>
      <c r="AL945">
        <f t="shared" si="144"/>
        <v>1</v>
      </c>
      <c r="AM945">
        <f t="shared" si="145"/>
        <v>0</v>
      </c>
      <c r="AN945">
        <f t="shared" si="146"/>
        <v>0</v>
      </c>
      <c r="AO945" s="9">
        <v>22</v>
      </c>
      <c r="AP945" s="5">
        <v>1.3424226808222062</v>
      </c>
      <c r="AQ945">
        <v>145600000</v>
      </c>
      <c r="AU945">
        <v>145600000</v>
      </c>
      <c r="AV945">
        <v>0</v>
      </c>
      <c r="AW945">
        <v>61225.8</v>
      </c>
      <c r="AX945">
        <v>61225800000</v>
      </c>
      <c r="CG945" s="13"/>
    </row>
    <row r="946" spans="1:85" x14ac:dyDescent="0.3">
      <c r="A946">
        <v>2014</v>
      </c>
      <c r="B946" t="s">
        <v>249</v>
      </c>
      <c r="C946">
        <v>0</v>
      </c>
      <c r="D946">
        <v>4</v>
      </c>
      <c r="E946">
        <v>4</v>
      </c>
      <c r="L946">
        <v>1</v>
      </c>
      <c r="M946">
        <v>0</v>
      </c>
      <c r="N946">
        <v>0</v>
      </c>
      <c r="O946" s="11">
        <v>8</v>
      </c>
      <c r="P946" s="11">
        <v>3</v>
      </c>
      <c r="Q946" s="12">
        <v>25</v>
      </c>
      <c r="R946" s="11">
        <v>1</v>
      </c>
      <c r="S946" s="12">
        <v>12.5</v>
      </c>
      <c r="T946" s="14">
        <v>4</v>
      </c>
      <c r="U946" s="12">
        <v>50</v>
      </c>
      <c r="V946" s="12">
        <v>70.64</v>
      </c>
      <c r="W946" s="13">
        <v>4</v>
      </c>
      <c r="X946" s="11"/>
      <c r="Y946" s="11">
        <v>14.1</v>
      </c>
      <c r="Z946" s="11">
        <v>10.199999999999999</v>
      </c>
      <c r="AA946" s="11"/>
      <c r="AB946" s="13"/>
      <c r="AC946" s="5">
        <v>10.202590837990066</v>
      </c>
      <c r="AD946">
        <v>33.869999999999997</v>
      </c>
      <c r="AE946">
        <v>22.03</v>
      </c>
      <c r="AF946">
        <v>33.83</v>
      </c>
      <c r="AG946" s="5">
        <v>21.761368318206962</v>
      </c>
      <c r="AH946" s="7"/>
      <c r="AI946" s="8"/>
      <c r="AO946" s="9">
        <v>50</v>
      </c>
      <c r="AP946" s="5">
        <v>1.6989700043360185</v>
      </c>
      <c r="AQ946">
        <v>69385743</v>
      </c>
      <c r="AT946">
        <v>3370800</v>
      </c>
      <c r="AU946">
        <v>72756543</v>
      </c>
      <c r="AV946">
        <v>68.73</v>
      </c>
      <c r="CG946" s="13"/>
    </row>
    <row r="947" spans="1:85" x14ac:dyDescent="0.3">
      <c r="A947">
        <v>2014</v>
      </c>
      <c r="B947" t="s">
        <v>250</v>
      </c>
      <c r="C947">
        <v>1</v>
      </c>
      <c r="M947">
        <v>0</v>
      </c>
      <c r="N947">
        <v>0</v>
      </c>
      <c r="O947" s="11"/>
      <c r="P947" s="11"/>
      <c r="Q947" s="12"/>
      <c r="R947" s="11"/>
      <c r="S947" s="12"/>
      <c r="T947" s="14">
        <v>0</v>
      </c>
      <c r="U947" s="12"/>
      <c r="V947" s="12">
        <v>66.8</v>
      </c>
      <c r="W947" s="13"/>
      <c r="X947" s="11"/>
      <c r="Y947" s="11"/>
      <c r="Z947" s="11"/>
      <c r="AA947" s="11">
        <v>3983.3</v>
      </c>
      <c r="AB947" s="13">
        <v>3983300000</v>
      </c>
      <c r="AG947" s="5"/>
      <c r="AH947" s="7"/>
      <c r="AI947" s="8"/>
      <c r="AO947" s="9">
        <v>7</v>
      </c>
      <c r="AP947" s="5">
        <v>0.8450980400142567</v>
      </c>
      <c r="AR947" s="5">
        <v>21.3</v>
      </c>
      <c r="CG947" s="13"/>
    </row>
    <row r="948" spans="1:85" x14ac:dyDescent="0.3">
      <c r="A948">
        <v>2014</v>
      </c>
      <c r="B948" t="s">
        <v>251</v>
      </c>
      <c r="C948">
        <v>0</v>
      </c>
      <c r="D948">
        <v>3</v>
      </c>
      <c r="E948">
        <v>4</v>
      </c>
      <c r="F948">
        <v>3.7</v>
      </c>
      <c r="G948">
        <v>3700000</v>
      </c>
      <c r="H948">
        <v>2.7</v>
      </c>
      <c r="I948">
        <v>2700000</v>
      </c>
      <c r="J948">
        <v>1</v>
      </c>
      <c r="K948">
        <v>1000000</v>
      </c>
      <c r="L948">
        <v>1</v>
      </c>
      <c r="M948">
        <v>0</v>
      </c>
      <c r="N948">
        <v>0</v>
      </c>
      <c r="O948" s="11">
        <v>8</v>
      </c>
      <c r="P948" s="11">
        <v>4</v>
      </c>
      <c r="Q948" s="12">
        <v>50</v>
      </c>
      <c r="R948" s="11">
        <v>3</v>
      </c>
      <c r="S948" s="12">
        <v>37.5</v>
      </c>
      <c r="T948" s="14">
        <v>1</v>
      </c>
      <c r="U948" s="12">
        <v>12.5</v>
      </c>
      <c r="V948" s="12">
        <v>40.47</v>
      </c>
      <c r="W948" s="13">
        <v>4</v>
      </c>
      <c r="X948" s="11">
        <v>24.3</v>
      </c>
      <c r="Y948" s="11">
        <v>1.96</v>
      </c>
      <c r="Z948" s="11">
        <v>2.5099999999999998</v>
      </c>
      <c r="AA948" s="11"/>
      <c r="AB948" s="13"/>
      <c r="AC948" s="5">
        <v>2.5099091702140188</v>
      </c>
      <c r="AD948">
        <v>8.08</v>
      </c>
      <c r="AE948">
        <v>3.13</v>
      </c>
      <c r="AF948">
        <v>3.81</v>
      </c>
      <c r="AG948" s="5">
        <v>22.391553063263395</v>
      </c>
      <c r="AH948" s="7"/>
      <c r="AI948" s="8"/>
      <c r="AO948" s="9">
        <v>40</v>
      </c>
      <c r="AP948" s="5">
        <v>1.6020599913279623</v>
      </c>
      <c r="AQ948">
        <v>81409000</v>
      </c>
      <c r="AR948" s="5">
        <v>0.8</v>
      </c>
      <c r="AT948">
        <v>475000</v>
      </c>
      <c r="AU948">
        <v>81884000</v>
      </c>
      <c r="CG948" s="13"/>
    </row>
    <row r="949" spans="1:85" x14ac:dyDescent="0.3">
      <c r="A949">
        <v>2014</v>
      </c>
      <c r="B949" t="s">
        <v>252</v>
      </c>
      <c r="C949">
        <v>1</v>
      </c>
      <c r="D949">
        <v>7</v>
      </c>
      <c r="E949">
        <v>4</v>
      </c>
      <c r="M949">
        <v>0</v>
      </c>
      <c r="N949">
        <v>0</v>
      </c>
      <c r="O949" s="11">
        <v>11</v>
      </c>
      <c r="P949" s="11">
        <v>7</v>
      </c>
      <c r="Q949" s="12">
        <v>60</v>
      </c>
      <c r="R949" s="11">
        <v>1</v>
      </c>
      <c r="S949" s="12">
        <v>9.09</v>
      </c>
      <c r="T949" s="14">
        <v>3</v>
      </c>
      <c r="U949" s="12">
        <v>27.27</v>
      </c>
      <c r="V949" s="12">
        <v>44.35</v>
      </c>
      <c r="W949" s="13">
        <v>6</v>
      </c>
      <c r="X949" s="11">
        <v>16.97</v>
      </c>
      <c r="Y949" s="11">
        <v>3.78</v>
      </c>
      <c r="Z949" s="11">
        <v>3.76</v>
      </c>
      <c r="AA949" s="11">
        <v>147279.5</v>
      </c>
      <c r="AB949" s="13">
        <v>147279500000</v>
      </c>
      <c r="AC949" s="5">
        <v>3.7602046061325236</v>
      </c>
      <c r="AD949">
        <v>15.49</v>
      </c>
      <c r="AE949">
        <v>3.54</v>
      </c>
      <c r="AF949">
        <v>4.29</v>
      </c>
      <c r="AG949" s="5">
        <v>113.37744368470626</v>
      </c>
      <c r="AH949" s="7"/>
      <c r="AI949" s="8">
        <v>1.3478371846376888E-3</v>
      </c>
      <c r="AJ949">
        <v>12125.26</v>
      </c>
      <c r="AK949">
        <v>12125260000</v>
      </c>
      <c r="AL949">
        <f>IF(AJ949&lt;29957,1,0)</f>
        <v>1</v>
      </c>
      <c r="AM949">
        <f>IF(AND(AJ949&gt;29957,AJ949&lt;96525),1,0)</f>
        <v>0</v>
      </c>
      <c r="AN949">
        <f>IF(AJ949&gt;96525,1,0)</f>
        <v>0</v>
      </c>
      <c r="AO949" s="9">
        <v>19</v>
      </c>
      <c r="AP949" s="5">
        <v>1.2787536009528289</v>
      </c>
      <c r="AV949">
        <v>7.13</v>
      </c>
      <c r="AW949">
        <v>121433.9</v>
      </c>
      <c r="AX949">
        <v>121433900000</v>
      </c>
      <c r="CG949" s="13"/>
    </row>
    <row r="950" spans="1:85" x14ac:dyDescent="0.3">
      <c r="A950">
        <v>2014</v>
      </c>
      <c r="B950" t="s">
        <v>253</v>
      </c>
      <c r="C950">
        <v>0</v>
      </c>
      <c r="D950">
        <v>3</v>
      </c>
      <c r="E950">
        <v>4</v>
      </c>
      <c r="L950">
        <v>0</v>
      </c>
      <c r="M950">
        <v>0</v>
      </c>
      <c r="N950">
        <v>0</v>
      </c>
      <c r="O950" s="11">
        <v>4</v>
      </c>
      <c r="P950" s="11">
        <v>2</v>
      </c>
      <c r="Q950" s="12">
        <v>60</v>
      </c>
      <c r="R950" s="11">
        <v>2</v>
      </c>
      <c r="S950" s="12">
        <v>50</v>
      </c>
      <c r="T950" s="14">
        <v>0</v>
      </c>
      <c r="U950" s="12">
        <v>0</v>
      </c>
      <c r="V950" s="12">
        <v>53.03</v>
      </c>
      <c r="W950" s="13">
        <v>11</v>
      </c>
      <c r="X950" s="11"/>
      <c r="Y950" s="11">
        <v>1.22</v>
      </c>
      <c r="Z950" s="11">
        <v>1</v>
      </c>
      <c r="AA950" s="11">
        <v>112384.8</v>
      </c>
      <c r="AB950" s="13">
        <v>112384800000</v>
      </c>
      <c r="AC950" s="5">
        <v>0.99807827700498197</v>
      </c>
      <c r="AD950">
        <v>13.86</v>
      </c>
      <c r="AE950">
        <v>2.85</v>
      </c>
      <c r="AF950">
        <v>6.5</v>
      </c>
      <c r="AG950" s="5">
        <v>-6.2813247014734914</v>
      </c>
      <c r="AH950" s="7"/>
      <c r="AI950" s="8"/>
      <c r="AO950" s="9">
        <v>66</v>
      </c>
      <c r="AP950" s="5">
        <v>1.8195439355418683</v>
      </c>
      <c r="AQ950">
        <v>479952</v>
      </c>
      <c r="AU950">
        <v>479952</v>
      </c>
      <c r="CG950" s="13"/>
    </row>
    <row r="951" spans="1:85" x14ac:dyDescent="0.3">
      <c r="A951">
        <v>2014</v>
      </c>
      <c r="B951" t="s">
        <v>254</v>
      </c>
      <c r="C951">
        <v>0</v>
      </c>
      <c r="D951">
        <v>7</v>
      </c>
      <c r="E951">
        <v>8</v>
      </c>
      <c r="L951">
        <v>1</v>
      </c>
      <c r="M951">
        <v>1</v>
      </c>
      <c r="N951">
        <v>1</v>
      </c>
      <c r="O951" s="11">
        <v>14</v>
      </c>
      <c r="P951" s="11">
        <v>6</v>
      </c>
      <c r="Q951" s="12">
        <v>50</v>
      </c>
      <c r="R951" s="11">
        <v>1</v>
      </c>
      <c r="S951" s="12">
        <v>7.14</v>
      </c>
      <c r="T951" s="14">
        <v>7</v>
      </c>
      <c r="U951" s="12">
        <v>50</v>
      </c>
      <c r="V951" s="12">
        <v>50.09</v>
      </c>
      <c r="W951" s="13">
        <v>6</v>
      </c>
      <c r="X951" s="11"/>
      <c r="Y951" s="11">
        <v>8.0500000000000007</v>
      </c>
      <c r="Z951" s="11">
        <v>4.72</v>
      </c>
      <c r="AA951" s="11">
        <v>13351.5</v>
      </c>
      <c r="AB951" s="13">
        <v>13351500000</v>
      </c>
      <c r="AC951" s="5">
        <v>4.7219190570178782</v>
      </c>
      <c r="AD951">
        <v>22.08</v>
      </c>
      <c r="AE951">
        <v>11.69</v>
      </c>
      <c r="AF951">
        <v>19.13</v>
      </c>
      <c r="AG951" s="5">
        <v>19.169228191595614</v>
      </c>
      <c r="AH951" s="7">
        <v>1.204252465824537</v>
      </c>
      <c r="AI951" s="8"/>
      <c r="AJ951">
        <v>34664.080000000002</v>
      </c>
      <c r="AK951">
        <v>34664080000</v>
      </c>
      <c r="AL951">
        <f>IF(AJ951&lt;29957,1,0)</f>
        <v>0</v>
      </c>
      <c r="AM951">
        <f>IF(AND(AJ951&gt;29957,AJ951&lt;96525),1,0)</f>
        <v>1</v>
      </c>
      <c r="AN951">
        <f>IF(AJ951&gt;96525,1,0)</f>
        <v>0</v>
      </c>
      <c r="AO951" s="9">
        <v>57</v>
      </c>
      <c r="AP951" s="5">
        <v>1.7558748556724912</v>
      </c>
      <c r="AQ951">
        <v>28450017</v>
      </c>
      <c r="AS951">
        <v>28450017</v>
      </c>
      <c r="AT951">
        <v>17590000</v>
      </c>
      <c r="AU951">
        <v>46040017</v>
      </c>
      <c r="AW951">
        <v>19182.8</v>
      </c>
      <c r="AX951">
        <v>19182800000</v>
      </c>
      <c r="CG951" s="13"/>
    </row>
    <row r="952" spans="1:85" x14ac:dyDescent="0.3">
      <c r="A952">
        <v>2014</v>
      </c>
      <c r="B952" t="s">
        <v>255</v>
      </c>
      <c r="C952">
        <v>0</v>
      </c>
      <c r="D952">
        <v>4</v>
      </c>
      <c r="E952">
        <v>4</v>
      </c>
      <c r="F952">
        <v>2.4</v>
      </c>
      <c r="G952">
        <v>2400000</v>
      </c>
      <c r="H952">
        <v>1.5</v>
      </c>
      <c r="I952">
        <v>1500000</v>
      </c>
      <c r="J952">
        <v>0.89999999999999991</v>
      </c>
      <c r="K952">
        <v>899999.99999999988</v>
      </c>
      <c r="L952">
        <v>1</v>
      </c>
      <c r="M952">
        <v>0</v>
      </c>
      <c r="N952">
        <v>0</v>
      </c>
      <c r="O952" s="11">
        <v>8</v>
      </c>
      <c r="P952" s="11">
        <v>3</v>
      </c>
      <c r="Q952" s="12">
        <v>37.5</v>
      </c>
      <c r="R952" s="11">
        <v>2</v>
      </c>
      <c r="S952" s="12">
        <v>25</v>
      </c>
      <c r="T952" s="14">
        <v>3</v>
      </c>
      <c r="U952" s="12">
        <v>37.5</v>
      </c>
      <c r="V952" s="12">
        <v>42.32</v>
      </c>
      <c r="W952" s="13">
        <v>4</v>
      </c>
      <c r="X952" s="11">
        <v>3.6</v>
      </c>
      <c r="Y952" s="11">
        <v>2.76</v>
      </c>
      <c r="Z952" s="11">
        <v>2.06</v>
      </c>
      <c r="AA952" s="11">
        <v>68652.3</v>
      </c>
      <c r="AB952" s="13">
        <v>68652300000</v>
      </c>
      <c r="AC952" s="5">
        <v>2.0642378758074993</v>
      </c>
      <c r="AG952" s="5">
        <v>-1.7014876529512069</v>
      </c>
      <c r="AH952" s="7"/>
      <c r="AI952" s="8"/>
      <c r="AO952" s="9">
        <v>17</v>
      </c>
      <c r="AP952" s="5">
        <v>1.2304489213782739</v>
      </c>
      <c r="AQ952">
        <v>81200000</v>
      </c>
      <c r="AU952">
        <v>81200000</v>
      </c>
      <c r="CG952" s="13"/>
    </row>
    <row r="953" spans="1:85" x14ac:dyDescent="0.3">
      <c r="A953">
        <v>2014</v>
      </c>
      <c r="B953" t="s">
        <v>256</v>
      </c>
      <c r="C953">
        <v>0</v>
      </c>
      <c r="D953">
        <v>4</v>
      </c>
      <c r="E953">
        <v>4</v>
      </c>
      <c r="F953">
        <v>2.9</v>
      </c>
      <c r="G953">
        <v>2900000</v>
      </c>
      <c r="H953">
        <v>2.9</v>
      </c>
      <c r="I953">
        <v>2900000</v>
      </c>
      <c r="J953">
        <v>0</v>
      </c>
      <c r="L953">
        <v>1</v>
      </c>
      <c r="M953">
        <v>0</v>
      </c>
      <c r="N953">
        <v>0</v>
      </c>
      <c r="O953" s="11">
        <v>10</v>
      </c>
      <c r="P953" s="11">
        <v>2</v>
      </c>
      <c r="Q953" s="12">
        <v>30</v>
      </c>
      <c r="R953" s="11">
        <v>3</v>
      </c>
      <c r="S953" s="12">
        <v>30</v>
      </c>
      <c r="T953" s="14">
        <v>5</v>
      </c>
      <c r="U953" s="12">
        <v>50</v>
      </c>
      <c r="V953" s="12">
        <v>43.86</v>
      </c>
      <c r="W953" s="13">
        <v>7</v>
      </c>
      <c r="X953" s="11"/>
      <c r="Y953" s="11">
        <v>1.41</v>
      </c>
      <c r="Z953" s="11">
        <v>0.92</v>
      </c>
      <c r="AA953" s="11">
        <v>10329.299999999999</v>
      </c>
      <c r="AB953" s="13">
        <v>10329300000</v>
      </c>
      <c r="AC953" s="5">
        <v>0.92070637800754818</v>
      </c>
      <c r="AD953">
        <v>2.97</v>
      </c>
      <c r="AE953">
        <v>1.02</v>
      </c>
      <c r="AF953">
        <v>1.26</v>
      </c>
      <c r="AG953" s="5">
        <v>29.233661825726138</v>
      </c>
      <c r="AH953" s="7">
        <v>0.65218481914413295</v>
      </c>
      <c r="AI953" s="8">
        <v>3.344537534072476E-2</v>
      </c>
      <c r="AJ953">
        <v>2205.6</v>
      </c>
      <c r="AK953">
        <v>2205600000</v>
      </c>
      <c r="AL953">
        <f>IF(AJ953&lt;29957,1,0)</f>
        <v>1</v>
      </c>
      <c r="AM953">
        <f>IF(AND(AJ953&gt;29957,AJ953&lt;96525),1,0)</f>
        <v>0</v>
      </c>
      <c r="AN953">
        <f>IF(AJ953&gt;96525,1,0)</f>
        <v>0</v>
      </c>
      <c r="AO953" s="9">
        <v>33</v>
      </c>
      <c r="AP953" s="5">
        <v>1.5185139398778873</v>
      </c>
      <c r="AQ953">
        <v>33711000</v>
      </c>
      <c r="AT953">
        <v>2367000</v>
      </c>
      <c r="AU953">
        <v>36078000</v>
      </c>
      <c r="AW953">
        <v>9531.2999999999993</v>
      </c>
      <c r="AX953">
        <v>9531300000</v>
      </c>
      <c r="CG953" s="13"/>
    </row>
    <row r="954" spans="1:85" x14ac:dyDescent="0.3">
      <c r="A954">
        <v>2014</v>
      </c>
      <c r="B954" t="s">
        <v>257</v>
      </c>
      <c r="C954">
        <v>0</v>
      </c>
      <c r="D954">
        <v>4</v>
      </c>
      <c r="E954">
        <v>4</v>
      </c>
      <c r="L954">
        <v>1</v>
      </c>
      <c r="M954">
        <v>0</v>
      </c>
      <c r="N954">
        <v>0</v>
      </c>
      <c r="O954" s="11">
        <v>11</v>
      </c>
      <c r="P954" s="11">
        <v>7</v>
      </c>
      <c r="Q954" s="12">
        <v>63.64</v>
      </c>
      <c r="R954" s="11">
        <v>2</v>
      </c>
      <c r="S954" s="12">
        <v>18.18</v>
      </c>
      <c r="T954" s="14">
        <v>2</v>
      </c>
      <c r="U954" s="12">
        <v>18.18</v>
      </c>
      <c r="V954" s="12">
        <v>39.89</v>
      </c>
      <c r="W954" s="13">
        <v>4</v>
      </c>
      <c r="X954" s="11"/>
      <c r="Y954" s="11">
        <v>2.36</v>
      </c>
      <c r="Z954" s="11">
        <v>1.69</v>
      </c>
      <c r="AA954" s="11">
        <v>45347</v>
      </c>
      <c r="AB954" s="13">
        <v>45347000000</v>
      </c>
      <c r="AC954" s="5">
        <v>1.6873922841569124</v>
      </c>
      <c r="AD954">
        <v>7.52</v>
      </c>
      <c r="AE954">
        <v>2.5</v>
      </c>
      <c r="AF954">
        <v>3.34</v>
      </c>
      <c r="AG954" s="5">
        <v>10.60799523818666</v>
      </c>
      <c r="AH954" s="7"/>
      <c r="AI954" s="8">
        <v>1.4881326950868621</v>
      </c>
      <c r="AJ954">
        <v>17312.47</v>
      </c>
      <c r="AK954">
        <v>17312470000</v>
      </c>
      <c r="AL954">
        <f>IF(AJ954&lt;29957,1,0)</f>
        <v>1</v>
      </c>
      <c r="AM954">
        <f>IF(AND(AJ954&gt;29957,AJ954&lt;96525),1,0)</f>
        <v>0</v>
      </c>
      <c r="AN954">
        <f>IF(AJ954&gt;96525,1,0)</f>
        <v>0</v>
      </c>
      <c r="AO954" s="9">
        <v>89</v>
      </c>
      <c r="AP954" s="5">
        <v>1.9493900066449126</v>
      </c>
      <c r="AQ954">
        <v>29066168</v>
      </c>
      <c r="AT954">
        <v>2835000</v>
      </c>
      <c r="AU954">
        <v>31901168</v>
      </c>
      <c r="AW954">
        <v>54218.1</v>
      </c>
      <c r="AX954">
        <v>54218100000</v>
      </c>
      <c r="CG954" s="13"/>
    </row>
    <row r="955" spans="1:85" x14ac:dyDescent="0.3">
      <c r="A955">
        <v>2014</v>
      </c>
      <c r="B955" t="s">
        <v>258</v>
      </c>
      <c r="C955">
        <v>1</v>
      </c>
      <c r="D955">
        <v>3</v>
      </c>
      <c r="E955">
        <v>4</v>
      </c>
      <c r="F955">
        <v>75.2</v>
      </c>
      <c r="G955">
        <v>75200000</v>
      </c>
      <c r="H955">
        <v>75.2</v>
      </c>
      <c r="I955">
        <v>75200000</v>
      </c>
      <c r="J955">
        <v>0</v>
      </c>
      <c r="L955">
        <v>0</v>
      </c>
      <c r="M955">
        <v>1</v>
      </c>
      <c r="N955">
        <v>0</v>
      </c>
      <c r="O955" s="11">
        <v>13</v>
      </c>
      <c r="P955" s="11">
        <v>4</v>
      </c>
      <c r="Q955" s="12">
        <v>41.67</v>
      </c>
      <c r="R955" s="11">
        <v>3</v>
      </c>
      <c r="S955" s="12">
        <v>23.08</v>
      </c>
      <c r="T955" s="14">
        <v>6</v>
      </c>
      <c r="U955" s="12">
        <v>46.15</v>
      </c>
      <c r="V955" s="12">
        <v>21.04</v>
      </c>
      <c r="W955" s="13">
        <v>4</v>
      </c>
      <c r="X955" s="11"/>
      <c r="Y955" s="11">
        <v>1.1599999999999999</v>
      </c>
      <c r="Z955" s="11">
        <v>2.4900000000000002</v>
      </c>
      <c r="AA955" s="11">
        <v>74097.3</v>
      </c>
      <c r="AB955" s="13">
        <v>74097300000</v>
      </c>
      <c r="AC955" s="5">
        <v>2.4850207022510076</v>
      </c>
      <c r="AD955">
        <v>16.27</v>
      </c>
      <c r="AE955">
        <v>4.6399999999999997</v>
      </c>
      <c r="AF955">
        <v>8.1999999999999993</v>
      </c>
      <c r="AG955" s="5">
        <v>16.252620796448067</v>
      </c>
      <c r="AH955" s="7"/>
      <c r="AI955" s="8"/>
      <c r="AJ955">
        <v>29934.29</v>
      </c>
      <c r="AK955">
        <v>29934290000</v>
      </c>
      <c r="AL955">
        <f>IF(AJ955&lt;29957,1,0)</f>
        <v>1</v>
      </c>
      <c r="AM955">
        <f>IF(AND(AJ955&gt;29957,AJ955&lt;96525),1,0)</f>
        <v>0</v>
      </c>
      <c r="AN955">
        <f>IF(AJ955&gt;96525,1,0)</f>
        <v>0</v>
      </c>
      <c r="AO955" s="9">
        <v>53</v>
      </c>
      <c r="AP955" s="5">
        <v>1.7242758696007889</v>
      </c>
      <c r="AT955">
        <v>11445000</v>
      </c>
      <c r="AU955">
        <v>11445000</v>
      </c>
      <c r="AV955">
        <v>21.03</v>
      </c>
      <c r="AW955">
        <v>306725.7</v>
      </c>
      <c r="AX955">
        <v>306725700000</v>
      </c>
      <c r="CG955" s="13"/>
    </row>
    <row r="956" spans="1:85" x14ac:dyDescent="0.3">
      <c r="A956">
        <v>2014</v>
      </c>
      <c r="B956" t="s">
        <v>259</v>
      </c>
      <c r="C956">
        <v>0</v>
      </c>
      <c r="D956">
        <v>4</v>
      </c>
      <c r="E956">
        <v>4</v>
      </c>
      <c r="F956">
        <v>1.3</v>
      </c>
      <c r="G956">
        <v>1300000</v>
      </c>
      <c r="H956">
        <v>0.8</v>
      </c>
      <c r="I956">
        <v>800000</v>
      </c>
      <c r="J956">
        <v>0.5</v>
      </c>
      <c r="K956">
        <v>500000</v>
      </c>
      <c r="L956">
        <v>0</v>
      </c>
      <c r="M956">
        <v>0</v>
      </c>
      <c r="N956">
        <v>0</v>
      </c>
      <c r="O956" s="11">
        <v>10</v>
      </c>
      <c r="P956" s="11">
        <v>5</v>
      </c>
      <c r="Q956" s="12">
        <v>42.86</v>
      </c>
      <c r="R956" s="11">
        <v>4</v>
      </c>
      <c r="S956" s="12">
        <v>40</v>
      </c>
      <c r="T956" s="14">
        <v>1</v>
      </c>
      <c r="U956" s="12">
        <v>10</v>
      </c>
      <c r="V956" s="12">
        <v>75</v>
      </c>
      <c r="W956" s="13">
        <v>5</v>
      </c>
      <c r="X956" s="11"/>
      <c r="Y956" s="11">
        <v>5.41</v>
      </c>
      <c r="Z956" s="11"/>
      <c r="AA956" s="11"/>
      <c r="AB956" s="13"/>
      <c r="AD956">
        <v>27.14</v>
      </c>
      <c r="AE956">
        <v>10.54</v>
      </c>
      <c r="AF956">
        <v>14.54</v>
      </c>
      <c r="AG956" s="5">
        <v>20.540439512876514</v>
      </c>
      <c r="AH956" s="7"/>
      <c r="AI956" s="8"/>
      <c r="AO956" s="9">
        <v>30</v>
      </c>
      <c r="AP956" s="5">
        <v>1.4771212547196624</v>
      </c>
      <c r="AQ956">
        <v>107300198</v>
      </c>
      <c r="AT956">
        <v>522500</v>
      </c>
      <c r="AU956">
        <v>107822698</v>
      </c>
      <c r="CG956" s="13"/>
    </row>
    <row r="957" spans="1:85" x14ac:dyDescent="0.3">
      <c r="A957">
        <v>2014</v>
      </c>
      <c r="B957" t="s">
        <v>260</v>
      </c>
      <c r="C957">
        <v>1</v>
      </c>
      <c r="D957">
        <v>5</v>
      </c>
      <c r="E957">
        <v>4</v>
      </c>
      <c r="L957">
        <v>1</v>
      </c>
      <c r="M957">
        <v>0</v>
      </c>
      <c r="N957">
        <v>0</v>
      </c>
      <c r="O957" s="11">
        <v>6</v>
      </c>
      <c r="P957" s="11">
        <v>4</v>
      </c>
      <c r="Q957" s="12">
        <v>66.67</v>
      </c>
      <c r="R957" s="11">
        <v>0</v>
      </c>
      <c r="S957" s="12">
        <v>0</v>
      </c>
      <c r="T957" s="14">
        <v>2</v>
      </c>
      <c r="U957" s="12">
        <v>33.33</v>
      </c>
      <c r="V957" s="12">
        <v>67.8</v>
      </c>
      <c r="W957" s="13">
        <v>5</v>
      </c>
      <c r="X957" s="11"/>
      <c r="Y957" s="11">
        <v>-0.56999999999999995</v>
      </c>
      <c r="Z957" s="11">
        <v>0.84</v>
      </c>
      <c r="AA957" s="11">
        <v>929810</v>
      </c>
      <c r="AB957" s="13">
        <v>929810000000</v>
      </c>
      <c r="AC957" s="5">
        <v>0.837502420872552</v>
      </c>
      <c r="AD957">
        <v>-0.43</v>
      </c>
      <c r="AE957">
        <v>-0.16</v>
      </c>
      <c r="AF957">
        <v>-0.19</v>
      </c>
      <c r="AG957" s="5">
        <v>2.8661070126346138</v>
      </c>
      <c r="AH957" s="7"/>
      <c r="AI957" s="8"/>
      <c r="AJ957">
        <v>268323.49</v>
      </c>
      <c r="AK957">
        <v>268323490000</v>
      </c>
      <c r="AL957">
        <f>IF(AJ957&lt;29957,1,0)</f>
        <v>0</v>
      </c>
      <c r="AM957">
        <f>IF(AND(AJ957&gt;29957,AJ957&lt;96525),1,0)</f>
        <v>0</v>
      </c>
      <c r="AN957">
        <f>IF(AJ957&gt;96525,1,0)</f>
        <v>1</v>
      </c>
      <c r="AO957" s="9">
        <v>10</v>
      </c>
      <c r="AP957" s="5">
        <v>1</v>
      </c>
      <c r="AT957">
        <v>1000000</v>
      </c>
      <c r="AU957">
        <v>1000000</v>
      </c>
      <c r="AW957">
        <v>247870</v>
      </c>
      <c r="AX957">
        <v>247870000000</v>
      </c>
      <c r="CG957" s="13"/>
    </row>
    <row r="958" spans="1:85" x14ac:dyDescent="0.3">
      <c r="A958">
        <v>2014</v>
      </c>
      <c r="B958" t="s">
        <v>261</v>
      </c>
      <c r="C958">
        <v>0</v>
      </c>
      <c r="D958">
        <v>4</v>
      </c>
      <c r="E958">
        <v>4</v>
      </c>
      <c r="F958">
        <v>240</v>
      </c>
      <c r="G958">
        <v>240000000</v>
      </c>
      <c r="H958">
        <v>240</v>
      </c>
      <c r="I958">
        <v>240000000</v>
      </c>
      <c r="J958">
        <v>0</v>
      </c>
      <c r="L958">
        <v>1</v>
      </c>
      <c r="M958">
        <v>1</v>
      </c>
      <c r="N958">
        <v>0</v>
      </c>
      <c r="O958" s="11">
        <v>14</v>
      </c>
      <c r="P958" s="11">
        <v>7</v>
      </c>
      <c r="Q958" s="12">
        <v>57.14</v>
      </c>
      <c r="R958" s="11">
        <v>5</v>
      </c>
      <c r="S958" s="12">
        <v>35.71</v>
      </c>
      <c r="T958" s="14">
        <v>2</v>
      </c>
      <c r="U958" s="12">
        <v>14.29</v>
      </c>
      <c r="V958" s="12">
        <v>45.31</v>
      </c>
      <c r="W958" s="13">
        <v>5</v>
      </c>
      <c r="X958" s="11"/>
      <c r="Y958" s="11">
        <v>4.96</v>
      </c>
      <c r="Z958" s="11">
        <v>1.53</v>
      </c>
      <c r="AA958" s="11">
        <v>4332000</v>
      </c>
      <c r="AB958" s="13">
        <v>4332000000000</v>
      </c>
      <c r="AC958" s="5">
        <v>1.5263701640905714</v>
      </c>
      <c r="AD958">
        <v>11.89</v>
      </c>
      <c r="AE958">
        <v>5.68</v>
      </c>
      <c r="AF958">
        <v>7.22</v>
      </c>
      <c r="AG958" s="5">
        <v>9.2918078708691656</v>
      </c>
      <c r="AH958" s="7">
        <v>9.1370012479303847E-2</v>
      </c>
      <c r="AI958" s="8"/>
      <c r="AJ958">
        <v>2892612.59</v>
      </c>
      <c r="AK958">
        <v>2892612590000</v>
      </c>
      <c r="AL958">
        <f>IF(AJ958&lt;29957,1,0)</f>
        <v>0</v>
      </c>
      <c r="AM958">
        <f>IF(AND(AJ958&gt;29957,AJ958&lt;96525),1,0)</f>
        <v>0</v>
      </c>
      <c r="AN958">
        <f>IF(AJ958&gt;96525,1,0)</f>
        <v>1</v>
      </c>
      <c r="AO958" s="9">
        <v>41</v>
      </c>
      <c r="AP958" s="5">
        <v>1.6127838567197355</v>
      </c>
      <c r="AQ958">
        <v>477500000</v>
      </c>
      <c r="AT958">
        <v>43220000</v>
      </c>
      <c r="AU958">
        <v>520720000</v>
      </c>
      <c r="AW958">
        <v>3884940</v>
      </c>
      <c r="AX958">
        <v>3884940000000</v>
      </c>
      <c r="CG958" s="13"/>
    </row>
    <row r="959" spans="1:85" x14ac:dyDescent="0.3">
      <c r="A959">
        <v>2014</v>
      </c>
      <c r="B959" t="s">
        <v>262</v>
      </c>
      <c r="C959">
        <v>0</v>
      </c>
      <c r="D959">
        <v>3</v>
      </c>
      <c r="E959">
        <v>5</v>
      </c>
      <c r="L959">
        <v>1</v>
      </c>
      <c r="M959">
        <v>0</v>
      </c>
      <c r="N959">
        <v>0</v>
      </c>
      <c r="O959" s="11">
        <v>13</v>
      </c>
      <c r="P959" s="11">
        <v>8</v>
      </c>
      <c r="Q959" s="12">
        <v>66.67</v>
      </c>
      <c r="R959" s="11">
        <v>2</v>
      </c>
      <c r="S959" s="12">
        <v>15.38</v>
      </c>
      <c r="T959" s="14">
        <v>3</v>
      </c>
      <c r="U959" s="12">
        <v>23.08</v>
      </c>
      <c r="V959" s="12">
        <v>48.53</v>
      </c>
      <c r="W959" s="13">
        <v>5</v>
      </c>
      <c r="X959" s="11"/>
      <c r="Y959" s="11">
        <v>9.11</v>
      </c>
      <c r="Z959" s="11">
        <v>0.56000000000000005</v>
      </c>
      <c r="AA959" s="11">
        <v>675409.8</v>
      </c>
      <c r="AB959" s="13">
        <v>675409800000</v>
      </c>
      <c r="AC959" s="5">
        <v>0.55884170557425339</v>
      </c>
      <c r="AD959">
        <v>5.86</v>
      </c>
      <c r="AE959">
        <v>2.25</v>
      </c>
      <c r="AF959">
        <v>3.18</v>
      </c>
      <c r="AG959" s="5"/>
      <c r="AH959" s="7">
        <v>8.7465583953453246E-2</v>
      </c>
      <c r="AI959" s="8"/>
      <c r="AJ959">
        <v>111967.99</v>
      </c>
      <c r="AK959">
        <v>111967990000</v>
      </c>
      <c r="AL959">
        <f>IF(AJ959&lt;29957,1,0)</f>
        <v>0</v>
      </c>
      <c r="AM959">
        <f>IF(AND(AJ959&gt;29957,AJ959&lt;96525),1,0)</f>
        <v>0</v>
      </c>
      <c r="AN959">
        <f>IF(AJ959&gt;96525,1,0)</f>
        <v>1</v>
      </c>
      <c r="AO959" s="9">
        <v>85</v>
      </c>
      <c r="AP959" s="5">
        <v>1.9294189257142926</v>
      </c>
      <c r="AR959" s="5">
        <v>22.3</v>
      </c>
      <c r="AT959">
        <v>60180000</v>
      </c>
      <c r="AU959">
        <v>60180000</v>
      </c>
      <c r="AW959">
        <v>106647.3</v>
      </c>
      <c r="AX959">
        <v>106647300000</v>
      </c>
      <c r="CG959" s="13"/>
    </row>
    <row r="960" spans="1:85" x14ac:dyDescent="0.3">
      <c r="A960">
        <v>2014</v>
      </c>
      <c r="B960" t="s">
        <v>263</v>
      </c>
      <c r="C960">
        <v>0</v>
      </c>
      <c r="D960">
        <v>6</v>
      </c>
      <c r="E960">
        <v>4</v>
      </c>
      <c r="L960">
        <v>1</v>
      </c>
      <c r="M960">
        <v>0</v>
      </c>
      <c r="N960">
        <v>0</v>
      </c>
      <c r="O960" s="11">
        <v>9</v>
      </c>
      <c r="P960" s="11">
        <v>5</v>
      </c>
      <c r="Q960" s="12">
        <v>55.56</v>
      </c>
      <c r="R960" s="11">
        <v>1</v>
      </c>
      <c r="S960" s="12">
        <v>11.11</v>
      </c>
      <c r="T960" s="14">
        <v>3</v>
      </c>
      <c r="U960" s="12">
        <v>33.33</v>
      </c>
      <c r="V960" s="12">
        <v>44.52</v>
      </c>
      <c r="W960" s="13">
        <v>5</v>
      </c>
      <c r="X960" s="11">
        <v>99.66</v>
      </c>
      <c r="Y960" s="11">
        <v>-0.69</v>
      </c>
      <c r="Z960" s="11">
        <v>1.1200000000000001</v>
      </c>
      <c r="AA960" s="11">
        <v>103291.7</v>
      </c>
      <c r="AB960" s="13">
        <v>103291700000</v>
      </c>
      <c r="AC960" s="5">
        <v>1.1153118269849915</v>
      </c>
      <c r="AD960">
        <v>-0.81</v>
      </c>
      <c r="AE960">
        <v>-0.19</v>
      </c>
      <c r="AF960">
        <v>-0.24</v>
      </c>
      <c r="AG960" s="5">
        <v>-4.9075383220732904</v>
      </c>
      <c r="AH960" s="7"/>
      <c r="AI960" s="8">
        <v>0.13142305670414511</v>
      </c>
      <c r="AJ960">
        <v>32540.32</v>
      </c>
      <c r="AK960">
        <v>32540320000</v>
      </c>
      <c r="AL960">
        <f>IF(AJ960&lt;29957,1,0)</f>
        <v>0</v>
      </c>
      <c r="AM960">
        <f>IF(AND(AJ960&gt;29957,AJ960&lt;96525),1,0)</f>
        <v>1</v>
      </c>
      <c r="AN960">
        <f>IF(AJ960&gt;96525,1,0)</f>
        <v>0</v>
      </c>
      <c r="AO960" s="9">
        <v>17</v>
      </c>
      <c r="AP960" s="5">
        <v>1.2304489213782739</v>
      </c>
      <c r="AQ960">
        <v>25728000</v>
      </c>
      <c r="AT960">
        <v>840000</v>
      </c>
      <c r="AU960">
        <v>26568000</v>
      </c>
      <c r="AW960">
        <v>9234.2000000000007</v>
      </c>
      <c r="AX960">
        <v>9234200000</v>
      </c>
      <c r="CG960" s="13"/>
    </row>
    <row r="961" spans="1:85" x14ac:dyDescent="0.3">
      <c r="A961">
        <v>2014</v>
      </c>
      <c r="B961" t="s">
        <v>264</v>
      </c>
      <c r="C961">
        <v>0</v>
      </c>
      <c r="D961">
        <v>5</v>
      </c>
      <c r="E961">
        <v>4</v>
      </c>
      <c r="F961">
        <v>2.1</v>
      </c>
      <c r="G961">
        <v>2100000</v>
      </c>
      <c r="H961">
        <v>2.1</v>
      </c>
      <c r="I961">
        <v>2100000</v>
      </c>
      <c r="J961">
        <v>0</v>
      </c>
      <c r="L961">
        <v>1</v>
      </c>
      <c r="M961">
        <v>0</v>
      </c>
      <c r="N961">
        <v>0</v>
      </c>
      <c r="O961" s="11">
        <v>12</v>
      </c>
      <c r="P961" s="11">
        <v>6</v>
      </c>
      <c r="Q961" s="12">
        <v>50</v>
      </c>
      <c r="R961" s="11">
        <v>5</v>
      </c>
      <c r="S961" s="12">
        <v>41.67</v>
      </c>
      <c r="T961" s="14">
        <v>1</v>
      </c>
      <c r="U961" s="12">
        <v>8.33</v>
      </c>
      <c r="V961" s="12">
        <v>74.930000000000007</v>
      </c>
      <c r="W961" s="13">
        <v>4</v>
      </c>
      <c r="X961" s="11"/>
      <c r="Y961" s="11">
        <v>6.26</v>
      </c>
      <c r="Z961" s="11"/>
      <c r="AA961" s="11">
        <v>6605.9</v>
      </c>
      <c r="AB961" s="13">
        <v>6605900000</v>
      </c>
      <c r="AD961">
        <v>22.85</v>
      </c>
      <c r="AE961">
        <v>9.42</v>
      </c>
      <c r="AF961">
        <v>12.79</v>
      </c>
      <c r="AG961" s="5">
        <v>4.7027179453807788</v>
      </c>
      <c r="AH961" s="7"/>
      <c r="AI961" s="8">
        <v>7.1754127908181236</v>
      </c>
      <c r="AJ961">
        <v>17495.400000000001</v>
      </c>
      <c r="AK961">
        <v>17495400000</v>
      </c>
      <c r="AL961">
        <f>IF(AJ961&lt;29957,1,0)</f>
        <v>1</v>
      </c>
      <c r="AM961">
        <f>IF(AND(AJ961&gt;29957,AJ961&lt;96525),1,0)</f>
        <v>0</v>
      </c>
      <c r="AN961">
        <f>IF(AJ961&gt;96525,1,0)</f>
        <v>0</v>
      </c>
      <c r="AO961" s="9">
        <v>29</v>
      </c>
      <c r="AP961" s="5">
        <v>1.4623979978989561</v>
      </c>
      <c r="AQ961">
        <v>15855893</v>
      </c>
      <c r="AT961">
        <v>380000</v>
      </c>
      <c r="AU961">
        <v>16235893</v>
      </c>
      <c r="AW961">
        <v>10486.8</v>
      </c>
      <c r="AX961">
        <v>10486800000</v>
      </c>
      <c r="CG961" s="13"/>
    </row>
    <row r="962" spans="1:85" x14ac:dyDescent="0.3">
      <c r="A962">
        <v>2014</v>
      </c>
      <c r="B962" t="s">
        <v>265</v>
      </c>
      <c r="C962">
        <v>0</v>
      </c>
      <c r="M962">
        <v>0</v>
      </c>
      <c r="N962">
        <v>0</v>
      </c>
      <c r="O962" s="11"/>
      <c r="P962" s="11"/>
      <c r="Q962" s="12"/>
      <c r="R962" s="11"/>
      <c r="S962" s="12"/>
      <c r="T962" s="14">
        <v>0</v>
      </c>
      <c r="U962" s="12"/>
      <c r="V962" s="12" t="s">
        <v>366</v>
      </c>
      <c r="W962" s="13"/>
      <c r="X962" s="11"/>
      <c r="Y962" s="11"/>
      <c r="Z962" s="11"/>
      <c r="AA962" s="11"/>
      <c r="AB962" s="13"/>
      <c r="AG962" s="5"/>
      <c r="AH962" s="7"/>
      <c r="AI962" s="8"/>
      <c r="AO962" s="9">
        <v>59</v>
      </c>
      <c r="AP962" s="5">
        <v>1.7708520116421442</v>
      </c>
      <c r="CG962" s="13"/>
    </row>
    <row r="963" spans="1:85" x14ac:dyDescent="0.3">
      <c r="A963">
        <v>2014</v>
      </c>
      <c r="B963" t="s">
        <v>266</v>
      </c>
      <c r="C963">
        <v>0</v>
      </c>
      <c r="D963">
        <v>5</v>
      </c>
      <c r="E963">
        <v>4</v>
      </c>
      <c r="M963">
        <v>1</v>
      </c>
      <c r="N963">
        <v>0</v>
      </c>
      <c r="O963" s="11">
        <v>12</v>
      </c>
      <c r="P963" s="11">
        <v>4</v>
      </c>
      <c r="Q963" s="12">
        <v>33.33</v>
      </c>
      <c r="R963" s="11">
        <v>1</v>
      </c>
      <c r="S963" s="12">
        <v>8.33</v>
      </c>
      <c r="T963" s="14">
        <v>7</v>
      </c>
      <c r="U963" s="12">
        <v>58.33</v>
      </c>
      <c r="V963" s="12">
        <v>53.58</v>
      </c>
      <c r="W963" s="13">
        <v>4</v>
      </c>
      <c r="X963" s="11"/>
      <c r="Y963" s="11">
        <v>6.78</v>
      </c>
      <c r="Z963" s="11">
        <v>3.22</v>
      </c>
      <c r="AA963" s="11"/>
      <c r="AB963" s="13"/>
      <c r="AC963" s="5">
        <v>3.2238545077349117</v>
      </c>
      <c r="AD963">
        <v>13.93</v>
      </c>
      <c r="AE963">
        <v>10.17</v>
      </c>
      <c r="AF963">
        <v>13.93</v>
      </c>
      <c r="AG963" s="5">
        <v>1.4032542232355685</v>
      </c>
      <c r="AH963" s="7"/>
      <c r="AI963" s="8"/>
      <c r="AO963" s="9">
        <v>53</v>
      </c>
      <c r="AP963" s="5">
        <v>1.7242758696007889</v>
      </c>
      <c r="AV963">
        <v>53.58</v>
      </c>
      <c r="CG963" s="13"/>
    </row>
    <row r="964" spans="1:85" x14ac:dyDescent="0.3">
      <c r="A964">
        <v>2014</v>
      </c>
      <c r="B964" t="s">
        <v>267</v>
      </c>
      <c r="C964">
        <v>0</v>
      </c>
      <c r="D964">
        <v>3</v>
      </c>
      <c r="E964">
        <v>5</v>
      </c>
      <c r="F964">
        <v>15.2</v>
      </c>
      <c r="G964">
        <v>15200000</v>
      </c>
      <c r="H964">
        <v>13.2</v>
      </c>
      <c r="I964">
        <v>13200000</v>
      </c>
      <c r="J964">
        <v>2</v>
      </c>
      <c r="K964">
        <v>2000000</v>
      </c>
      <c r="L964">
        <v>1</v>
      </c>
      <c r="M964">
        <v>1</v>
      </c>
      <c r="N964">
        <v>0</v>
      </c>
      <c r="O964" s="11">
        <v>14</v>
      </c>
      <c r="P964" s="11">
        <v>9</v>
      </c>
      <c r="Q964" s="12">
        <v>61.54</v>
      </c>
      <c r="R964" s="11">
        <v>4</v>
      </c>
      <c r="S964" s="12">
        <v>28.57</v>
      </c>
      <c r="T964" s="14">
        <v>1</v>
      </c>
      <c r="U964" s="12">
        <v>7.14</v>
      </c>
      <c r="V964" s="12">
        <v>52.38</v>
      </c>
      <c r="W964" s="13">
        <v>5</v>
      </c>
      <c r="X964" s="11"/>
      <c r="Y964" s="11">
        <v>3.59</v>
      </c>
      <c r="Z964" s="11">
        <v>0.97</v>
      </c>
      <c r="AA964" s="11">
        <v>55216.4</v>
      </c>
      <c r="AB964" s="13">
        <v>55216400000</v>
      </c>
      <c r="AC964" s="5">
        <v>0.96791550563175754</v>
      </c>
      <c r="AD964">
        <v>7.88</v>
      </c>
      <c r="AE964">
        <v>3.1</v>
      </c>
      <c r="AF964">
        <v>3.98</v>
      </c>
      <c r="AG964" s="5">
        <v>6.251691142105134</v>
      </c>
      <c r="AH964" s="7">
        <v>0.70703446040583873</v>
      </c>
      <c r="AI964" s="8"/>
      <c r="AJ964">
        <v>12727.25</v>
      </c>
      <c r="AK964">
        <v>12727250000</v>
      </c>
      <c r="AL964">
        <f>IF(AJ964&lt;29957,1,0)</f>
        <v>1</v>
      </c>
      <c r="AM964">
        <f>IF(AND(AJ964&gt;29957,AJ964&lt;96525),1,0)</f>
        <v>0</v>
      </c>
      <c r="AN964">
        <f>IF(AJ964&gt;96525,1,0)</f>
        <v>0</v>
      </c>
      <c r="AO964" s="9">
        <v>44</v>
      </c>
      <c r="AP964" s="5">
        <v>1.6434526764861872</v>
      </c>
      <c r="AQ964">
        <v>113925000</v>
      </c>
      <c r="AT964">
        <v>3270000</v>
      </c>
      <c r="AU964">
        <v>117195000</v>
      </c>
      <c r="AW964">
        <v>48659.199999999997</v>
      </c>
      <c r="AX964">
        <v>48659200000</v>
      </c>
      <c r="CG964" s="13"/>
    </row>
    <row r="965" spans="1:85" x14ac:dyDescent="0.3">
      <c r="A965">
        <v>2014</v>
      </c>
      <c r="B965" t="s">
        <v>268</v>
      </c>
      <c r="C965">
        <v>0</v>
      </c>
      <c r="D965">
        <v>4</v>
      </c>
      <c r="E965">
        <v>4</v>
      </c>
      <c r="F965">
        <v>7.6</v>
      </c>
      <c r="G965">
        <v>7600000</v>
      </c>
      <c r="H965">
        <v>7.6</v>
      </c>
      <c r="I965">
        <v>7600000</v>
      </c>
      <c r="J965">
        <v>0</v>
      </c>
      <c r="L965">
        <v>1</v>
      </c>
      <c r="M965">
        <v>0</v>
      </c>
      <c r="N965">
        <v>0</v>
      </c>
      <c r="O965" s="11">
        <v>12</v>
      </c>
      <c r="P965" s="11">
        <v>5</v>
      </c>
      <c r="Q965" s="12">
        <v>44.44</v>
      </c>
      <c r="R965" s="11">
        <v>6</v>
      </c>
      <c r="S965" s="12">
        <v>50</v>
      </c>
      <c r="T965" s="14">
        <v>1</v>
      </c>
      <c r="U965" s="12">
        <v>8.33</v>
      </c>
      <c r="V965" s="12">
        <v>48.76</v>
      </c>
      <c r="W965" s="13">
        <v>4</v>
      </c>
      <c r="X965" s="11"/>
      <c r="Y965" s="11">
        <v>-5.27</v>
      </c>
      <c r="Z965" s="11">
        <v>1.58</v>
      </c>
      <c r="AA965" s="11">
        <v>78708</v>
      </c>
      <c r="AB965" s="13">
        <v>78708000000</v>
      </c>
      <c r="AC965" s="5">
        <v>1.5822372546885541</v>
      </c>
      <c r="AD965">
        <v>-10.45</v>
      </c>
      <c r="AE965">
        <v>-2.02</v>
      </c>
      <c r="AF965">
        <v>-2.25</v>
      </c>
      <c r="AG965" s="5">
        <v>23.057558330668805</v>
      </c>
      <c r="AH965" s="7"/>
      <c r="AI965" s="8"/>
      <c r="AJ965">
        <v>13711.95</v>
      </c>
      <c r="AK965">
        <v>13711950000</v>
      </c>
      <c r="AL965">
        <f>IF(AJ965&lt;29957,1,0)</f>
        <v>1</v>
      </c>
      <c r="AM965">
        <f>IF(AND(AJ965&gt;29957,AJ965&lt;96525),1,0)</f>
        <v>0</v>
      </c>
      <c r="AN965">
        <f>IF(AJ965&gt;96525,1,0)</f>
        <v>0</v>
      </c>
      <c r="AO965" s="9">
        <v>26</v>
      </c>
      <c r="AP965" s="5">
        <v>1.414973347970818</v>
      </c>
      <c r="AQ965">
        <v>35400000</v>
      </c>
      <c r="AR965" s="5">
        <v>43.3</v>
      </c>
      <c r="AT965">
        <v>230000</v>
      </c>
      <c r="AU965">
        <v>35630000</v>
      </c>
      <c r="AW965">
        <v>34467.800000000003</v>
      </c>
      <c r="AX965">
        <v>34467800000</v>
      </c>
      <c r="CG965" s="13"/>
    </row>
    <row r="966" spans="1:85" x14ac:dyDescent="0.3">
      <c r="A966">
        <v>2014</v>
      </c>
      <c r="B966" t="s">
        <v>269</v>
      </c>
      <c r="C966">
        <v>0</v>
      </c>
      <c r="M966">
        <v>0</v>
      </c>
      <c r="N966">
        <v>0</v>
      </c>
      <c r="O966" s="11"/>
      <c r="P966" s="11"/>
      <c r="Q966" s="12"/>
      <c r="R966" s="11"/>
      <c r="S966" s="12"/>
      <c r="T966" s="14">
        <v>0</v>
      </c>
      <c r="U966" s="12"/>
      <c r="V966" s="12">
        <v>60.4</v>
      </c>
      <c r="W966" s="13"/>
      <c r="X966" s="11"/>
      <c r="Y966" s="11">
        <v>-61.07</v>
      </c>
      <c r="Z966" s="11"/>
      <c r="AA966" s="11">
        <v>64418.6</v>
      </c>
      <c r="AB966" s="13">
        <v>64418600000</v>
      </c>
      <c r="AG966" s="5">
        <v>316.37010676156586</v>
      </c>
      <c r="AH966" s="7"/>
      <c r="AI966" s="8"/>
      <c r="AO966" s="9">
        <v>7</v>
      </c>
      <c r="AP966" s="5">
        <v>0.8450980400142567</v>
      </c>
      <c r="CG966" s="13"/>
    </row>
    <row r="967" spans="1:85" x14ac:dyDescent="0.3">
      <c r="A967">
        <v>2014</v>
      </c>
      <c r="B967" t="s">
        <v>270</v>
      </c>
      <c r="C967">
        <v>0</v>
      </c>
      <c r="D967">
        <v>4</v>
      </c>
      <c r="E967">
        <v>7</v>
      </c>
      <c r="L967">
        <v>1</v>
      </c>
      <c r="M967">
        <v>0</v>
      </c>
      <c r="N967">
        <v>0</v>
      </c>
      <c r="O967" s="11">
        <v>14</v>
      </c>
      <c r="P967" s="11">
        <v>4</v>
      </c>
      <c r="Q967" s="12">
        <v>23.08</v>
      </c>
      <c r="R967" s="11">
        <v>5</v>
      </c>
      <c r="S967" s="12">
        <v>35.71</v>
      </c>
      <c r="T967" s="14">
        <v>5</v>
      </c>
      <c r="U967" s="12">
        <v>35.71</v>
      </c>
      <c r="V967" s="12" t="s">
        <v>366</v>
      </c>
      <c r="W967" s="13">
        <v>4</v>
      </c>
      <c r="X967" s="11"/>
      <c r="Y967" s="11">
        <v>12.88</v>
      </c>
      <c r="Z967" s="11">
        <v>5.0999999999999996</v>
      </c>
      <c r="AA967" s="11"/>
      <c r="AB967" s="13"/>
      <c r="AC967" s="5">
        <v>5.1012888849362223</v>
      </c>
      <c r="AD967">
        <v>20.47</v>
      </c>
      <c r="AE967">
        <v>14.6</v>
      </c>
      <c r="AF967">
        <v>20.47</v>
      </c>
      <c r="AG967" s="5">
        <v>15.00592126882561</v>
      </c>
      <c r="AH967" s="7"/>
      <c r="AI967" s="8"/>
      <c r="AO967" s="9">
        <v>58</v>
      </c>
      <c r="AP967" s="5">
        <v>1.7634279935629371</v>
      </c>
      <c r="AQ967">
        <v>29815076</v>
      </c>
      <c r="AT967">
        <v>10120593</v>
      </c>
      <c r="AU967">
        <v>39935669</v>
      </c>
      <c r="AV967">
        <v>60.4</v>
      </c>
      <c r="CG967" s="13"/>
    </row>
    <row r="968" spans="1:85" x14ac:dyDescent="0.3">
      <c r="A968">
        <v>2014</v>
      </c>
      <c r="B968" t="s">
        <v>271</v>
      </c>
      <c r="C968">
        <v>0</v>
      </c>
      <c r="D968">
        <v>6</v>
      </c>
      <c r="E968">
        <v>6</v>
      </c>
      <c r="L968">
        <v>1</v>
      </c>
      <c r="M968">
        <v>0</v>
      </c>
      <c r="N968">
        <v>1</v>
      </c>
      <c r="O968" s="11">
        <v>12</v>
      </c>
      <c r="P968" s="11">
        <v>5</v>
      </c>
      <c r="Q968" s="12">
        <v>41.67</v>
      </c>
      <c r="R968" s="11">
        <v>1</v>
      </c>
      <c r="S968" s="12">
        <v>8.33</v>
      </c>
      <c r="T968" s="14">
        <v>6</v>
      </c>
      <c r="U968" s="12">
        <v>50</v>
      </c>
      <c r="V968" s="12">
        <v>51.33</v>
      </c>
      <c r="W968" s="13">
        <v>4</v>
      </c>
      <c r="X968" s="11"/>
      <c r="Y968" s="11">
        <v>7.7</v>
      </c>
      <c r="Z968" s="11">
        <v>3.06</v>
      </c>
      <c r="AA968" s="11"/>
      <c r="AB968" s="13"/>
      <c r="AC968" s="5">
        <v>3.0556141927016682</v>
      </c>
      <c r="AD968">
        <v>12.94</v>
      </c>
      <c r="AE968">
        <v>9.69</v>
      </c>
      <c r="AF968">
        <v>12.94</v>
      </c>
      <c r="AG968" s="5">
        <v>-2.5609646706049625</v>
      </c>
      <c r="AH968" s="7"/>
      <c r="AI968" s="8"/>
      <c r="AO968" s="9">
        <v>52</v>
      </c>
      <c r="AP968" s="5">
        <v>1.716003343634799</v>
      </c>
      <c r="AQ968">
        <v>9310000</v>
      </c>
      <c r="AS968">
        <v>9310000</v>
      </c>
      <c r="AT968">
        <v>840000</v>
      </c>
      <c r="AU968">
        <v>10150000</v>
      </c>
      <c r="AV968">
        <v>51.33</v>
      </c>
      <c r="CG968" s="13"/>
    </row>
    <row r="969" spans="1:85" x14ac:dyDescent="0.3">
      <c r="A969">
        <v>2014</v>
      </c>
      <c r="B969" t="s">
        <v>272</v>
      </c>
      <c r="C969">
        <v>1</v>
      </c>
      <c r="M969">
        <v>0</v>
      </c>
      <c r="N969">
        <v>0</v>
      </c>
      <c r="O969" s="11"/>
      <c r="P969" s="11"/>
      <c r="Q969" s="12"/>
      <c r="R969" s="11"/>
      <c r="S969" s="12"/>
      <c r="T969" s="14">
        <v>0</v>
      </c>
      <c r="U969" s="12"/>
      <c r="V969" s="12">
        <v>55.88</v>
      </c>
      <c r="W969" s="13"/>
      <c r="X969" s="11"/>
      <c r="Y969" s="11">
        <v>4.09</v>
      </c>
      <c r="Z969" s="11"/>
      <c r="AA969" s="11"/>
      <c r="AB969" s="13"/>
      <c r="AD969">
        <v>35.380000000000003</v>
      </c>
      <c r="AE969">
        <v>11.28</v>
      </c>
      <c r="AF969">
        <v>17.760000000000002</v>
      </c>
      <c r="AG969" s="5">
        <v>42.258551782735957</v>
      </c>
      <c r="AH969" s="7"/>
      <c r="AI969" s="8"/>
      <c r="AO969" s="9">
        <v>29</v>
      </c>
      <c r="AP969" s="5">
        <v>1.4623979978989561</v>
      </c>
      <c r="CG969" s="13"/>
    </row>
    <row r="970" spans="1:85" x14ac:dyDescent="0.3">
      <c r="A970">
        <v>2014</v>
      </c>
      <c r="B970" t="s">
        <v>273</v>
      </c>
      <c r="C970">
        <v>1</v>
      </c>
      <c r="D970">
        <v>3</v>
      </c>
      <c r="M970">
        <v>0</v>
      </c>
      <c r="N970">
        <v>0</v>
      </c>
      <c r="O970" s="11"/>
      <c r="P970" s="11"/>
      <c r="Q970" s="12"/>
      <c r="R970" s="11"/>
      <c r="S970" s="12"/>
      <c r="T970" s="14">
        <v>0</v>
      </c>
      <c r="U970" s="12"/>
      <c r="V970" s="12" t="s">
        <v>366</v>
      </c>
      <c r="W970" s="13"/>
      <c r="X970" s="11"/>
      <c r="Y970" s="11">
        <v>1.5</v>
      </c>
      <c r="Z970" s="11"/>
      <c r="AA970" s="11">
        <v>6798</v>
      </c>
      <c r="AB970" s="13">
        <v>6798000000</v>
      </c>
      <c r="AG970" s="5">
        <v>38.442110097009376</v>
      </c>
      <c r="AH970" s="7"/>
      <c r="AI970" s="8"/>
      <c r="AO970" s="9">
        <v>19</v>
      </c>
      <c r="AP970" s="5">
        <v>1.2787536009528289</v>
      </c>
      <c r="AR970" s="5">
        <v>17.100000000000001</v>
      </c>
      <c r="CG970" s="13"/>
    </row>
    <row r="971" spans="1:85" x14ac:dyDescent="0.3">
      <c r="A971">
        <v>2014</v>
      </c>
      <c r="B971" t="s">
        <v>274</v>
      </c>
      <c r="C971">
        <v>0</v>
      </c>
      <c r="D971">
        <v>4</v>
      </c>
      <c r="E971">
        <v>4</v>
      </c>
      <c r="F971">
        <v>1.2</v>
      </c>
      <c r="G971">
        <v>1200000</v>
      </c>
      <c r="H971">
        <v>1.2</v>
      </c>
      <c r="I971">
        <v>1200000</v>
      </c>
      <c r="J971">
        <v>0</v>
      </c>
      <c r="L971">
        <v>1</v>
      </c>
      <c r="M971">
        <v>0</v>
      </c>
      <c r="N971">
        <v>0</v>
      </c>
      <c r="O971" s="11">
        <v>9</v>
      </c>
      <c r="P971" s="11">
        <v>5</v>
      </c>
      <c r="Q971" s="12">
        <v>77.78</v>
      </c>
      <c r="R971" s="11">
        <v>1</v>
      </c>
      <c r="S971" s="12">
        <v>11.11</v>
      </c>
      <c r="T971" s="14">
        <v>3</v>
      </c>
      <c r="U971" s="12">
        <v>33.33</v>
      </c>
      <c r="V971" s="12" t="s">
        <v>366</v>
      </c>
      <c r="W971" s="13">
        <v>4</v>
      </c>
      <c r="X971" s="11"/>
      <c r="Y971" s="11">
        <v>13.21</v>
      </c>
      <c r="Z971" s="11">
        <v>3.69</v>
      </c>
      <c r="AA971" s="11">
        <v>6801.7</v>
      </c>
      <c r="AB971" s="13">
        <v>6801700000</v>
      </c>
      <c r="AC971" s="5">
        <v>3.6919315239939907</v>
      </c>
      <c r="AD971">
        <v>21.1</v>
      </c>
      <c r="AE971">
        <v>12.59</v>
      </c>
      <c r="AF971">
        <v>15.64</v>
      </c>
      <c r="AG971" s="5">
        <v>52.865787596120796</v>
      </c>
      <c r="AH971" s="7">
        <v>3.7615170530173381</v>
      </c>
      <c r="AI971" s="8"/>
      <c r="AJ971">
        <v>9904.7000000000007</v>
      </c>
      <c r="AK971">
        <v>9904700000</v>
      </c>
      <c r="AL971">
        <f>IF(AJ971&lt;29957,1,0)</f>
        <v>1</v>
      </c>
      <c r="AM971">
        <f>IF(AND(AJ971&gt;29957,AJ971&lt;96525),1,0)</f>
        <v>0</v>
      </c>
      <c r="AN971">
        <f>IF(AJ971&gt;96525,1,0)</f>
        <v>0</v>
      </c>
      <c r="AO971" s="9">
        <v>16</v>
      </c>
      <c r="AP971" s="5">
        <v>1.2041199826559246</v>
      </c>
      <c r="AQ971">
        <v>47969600</v>
      </c>
      <c r="AT971">
        <v>140000</v>
      </c>
      <c r="AU971">
        <v>48109600</v>
      </c>
      <c r="AW971">
        <v>6194.7</v>
      </c>
      <c r="AX971">
        <v>6194700000</v>
      </c>
      <c r="CG971" s="13"/>
    </row>
    <row r="972" spans="1:85" x14ac:dyDescent="0.3">
      <c r="A972">
        <v>2014</v>
      </c>
      <c r="B972" t="s">
        <v>275</v>
      </c>
      <c r="C972">
        <v>1</v>
      </c>
      <c r="D972">
        <v>4</v>
      </c>
      <c r="E972">
        <v>4</v>
      </c>
      <c r="L972">
        <v>1</v>
      </c>
      <c r="M972">
        <v>1</v>
      </c>
      <c r="N972">
        <v>0</v>
      </c>
      <c r="O972" s="11">
        <v>11</v>
      </c>
      <c r="P972" s="11">
        <v>5</v>
      </c>
      <c r="Q972" s="12">
        <v>45.45</v>
      </c>
      <c r="R972" s="11">
        <v>1</v>
      </c>
      <c r="S972" s="12">
        <v>9.09</v>
      </c>
      <c r="T972" s="14">
        <v>5</v>
      </c>
      <c r="U972" s="12">
        <v>45.45</v>
      </c>
      <c r="V972" s="12">
        <v>67.44</v>
      </c>
      <c r="W972" s="13">
        <v>4</v>
      </c>
      <c r="X972" s="11">
        <v>12.63</v>
      </c>
      <c r="Y972" s="11">
        <v>-1.1399999999999999</v>
      </c>
      <c r="Z972" s="11">
        <v>4.3899999999999997</v>
      </c>
      <c r="AA972" s="11">
        <v>17884.400000000001</v>
      </c>
      <c r="AB972" s="13">
        <v>17884400000</v>
      </c>
      <c r="AC972" s="5">
        <v>4.3884199487385551</v>
      </c>
      <c r="AD972">
        <v>-9.5299999999999994</v>
      </c>
      <c r="AE972">
        <v>-2.85</v>
      </c>
      <c r="AF972">
        <v>-4.4400000000000004</v>
      </c>
      <c r="AG972" s="5">
        <v>18.014967322474689</v>
      </c>
      <c r="AH972" s="7"/>
      <c r="AI972" s="8">
        <v>1.0095358335007127</v>
      </c>
      <c r="AJ972">
        <v>35717.949999999997</v>
      </c>
      <c r="AK972">
        <v>35717950000</v>
      </c>
      <c r="AL972">
        <f>IF(AJ972&lt;29957,1,0)</f>
        <v>0</v>
      </c>
      <c r="AM972">
        <f>IF(AND(AJ972&gt;29957,AJ972&lt;96525),1,0)</f>
        <v>1</v>
      </c>
      <c r="AN972">
        <f>IF(AJ972&gt;96525,1,0)</f>
        <v>0</v>
      </c>
      <c r="AO972" s="9">
        <v>17</v>
      </c>
      <c r="AP972" s="5">
        <v>1.2304489213782739</v>
      </c>
      <c r="AQ972">
        <v>36958042</v>
      </c>
      <c r="AT972">
        <v>2720000</v>
      </c>
      <c r="AU972">
        <v>39678042</v>
      </c>
      <c r="AW972">
        <v>47141.9</v>
      </c>
      <c r="AX972">
        <v>47141900000</v>
      </c>
      <c r="CG972" s="13"/>
    </row>
    <row r="973" spans="1:85" x14ac:dyDescent="0.3">
      <c r="A973">
        <v>2014</v>
      </c>
      <c r="B973" t="s">
        <v>276</v>
      </c>
      <c r="C973">
        <v>0</v>
      </c>
      <c r="D973">
        <v>4</v>
      </c>
      <c r="E973">
        <v>4</v>
      </c>
      <c r="F973">
        <v>4.5999999999999996</v>
      </c>
      <c r="G973">
        <v>4600000</v>
      </c>
      <c r="H973">
        <v>3</v>
      </c>
      <c r="I973">
        <v>3000000</v>
      </c>
      <c r="J973">
        <v>1.5999999999999996</v>
      </c>
      <c r="K973">
        <v>1599999.9999999995</v>
      </c>
      <c r="L973">
        <v>1</v>
      </c>
      <c r="M973">
        <v>0</v>
      </c>
      <c r="N973">
        <v>0</v>
      </c>
      <c r="O973" s="11">
        <v>11</v>
      </c>
      <c r="P973" s="11">
        <v>6</v>
      </c>
      <c r="Q973" s="12">
        <v>63.64</v>
      </c>
      <c r="R973" s="11">
        <v>3</v>
      </c>
      <c r="S973" s="12">
        <v>27.27</v>
      </c>
      <c r="T973" s="14">
        <v>2</v>
      </c>
      <c r="U973" s="12">
        <v>18.18</v>
      </c>
      <c r="V973" s="12">
        <v>64.790000000000006</v>
      </c>
      <c r="W973" s="13">
        <v>4</v>
      </c>
      <c r="X973" s="11"/>
      <c r="Y973" s="11">
        <v>10.45</v>
      </c>
      <c r="Z973" s="11">
        <v>4.54</v>
      </c>
      <c r="AA973" s="11">
        <v>73474.2</v>
      </c>
      <c r="AB973" s="13">
        <v>73474200000</v>
      </c>
      <c r="AC973" s="5">
        <v>4.5375948918840168</v>
      </c>
      <c r="AD973">
        <v>16.690000000000001</v>
      </c>
      <c r="AE973">
        <v>10.55</v>
      </c>
      <c r="AF973">
        <v>12.92</v>
      </c>
      <c r="AG973" s="5">
        <v>6.2957703961270512</v>
      </c>
      <c r="AH973" s="7">
        <v>0.18857888156945715</v>
      </c>
      <c r="AI973" s="8">
        <v>0.85423979420108676</v>
      </c>
      <c r="AJ973">
        <v>151270.20000000001</v>
      </c>
      <c r="AK973">
        <v>151270200000</v>
      </c>
      <c r="AL973">
        <f>IF(AJ973&lt;29957,1,0)</f>
        <v>0</v>
      </c>
      <c r="AM973">
        <f>IF(AND(AJ973&gt;29957,AJ973&lt;96525),1,0)</f>
        <v>0</v>
      </c>
      <c r="AN973">
        <f>IF(AJ973&gt;96525,1,0)</f>
        <v>1</v>
      </c>
      <c r="AO973" s="9">
        <v>35</v>
      </c>
      <c r="AP973" s="5">
        <v>1.5440680443502754</v>
      </c>
      <c r="AQ973">
        <v>372081000</v>
      </c>
      <c r="AT973">
        <v>13760000</v>
      </c>
      <c r="AU973">
        <v>385841000</v>
      </c>
      <c r="AW973">
        <v>73474.2</v>
      </c>
      <c r="AX973">
        <v>73474200000</v>
      </c>
      <c r="CG973" s="13"/>
    </row>
    <row r="974" spans="1:85" x14ac:dyDescent="0.3">
      <c r="A974">
        <v>2014</v>
      </c>
      <c r="B974" t="s">
        <v>277</v>
      </c>
      <c r="C974">
        <v>0</v>
      </c>
      <c r="D974">
        <v>3</v>
      </c>
      <c r="E974">
        <v>4</v>
      </c>
      <c r="L974">
        <v>1</v>
      </c>
      <c r="M974">
        <v>0</v>
      </c>
      <c r="N974">
        <v>0</v>
      </c>
      <c r="O974" s="11">
        <v>11</v>
      </c>
      <c r="P974" s="11">
        <v>6</v>
      </c>
      <c r="Q974" s="12">
        <v>50</v>
      </c>
      <c r="R974" s="11">
        <v>4</v>
      </c>
      <c r="S974" s="12">
        <v>36.36</v>
      </c>
      <c r="T974" s="14">
        <v>1</v>
      </c>
      <c r="U974" s="12">
        <v>9.09</v>
      </c>
      <c r="V974" s="12">
        <v>38.36</v>
      </c>
      <c r="W974" s="13">
        <v>5</v>
      </c>
      <c r="X974" s="11">
        <v>42.83</v>
      </c>
      <c r="Y974" s="11">
        <v>-12.32</v>
      </c>
      <c r="Z974" s="11">
        <v>1.08</v>
      </c>
      <c r="AA974" s="11">
        <v>134609.70000000001</v>
      </c>
      <c r="AB974" s="13">
        <v>134609700000.00002</v>
      </c>
      <c r="AC974" s="5">
        <v>1.0829146883272949</v>
      </c>
      <c r="AD974">
        <v>-309.77999999999997</v>
      </c>
      <c r="AE974">
        <v>-9.98</v>
      </c>
      <c r="AF974">
        <v>-15.53</v>
      </c>
      <c r="AG974" s="5">
        <v>11.982721512206043</v>
      </c>
      <c r="AH974" s="7">
        <v>4.3223699008624598E-2</v>
      </c>
      <c r="AI974" s="8">
        <v>0.10549939738609927</v>
      </c>
      <c r="AJ974">
        <v>13426.39</v>
      </c>
      <c r="AK974">
        <v>13426390000</v>
      </c>
      <c r="AL974">
        <f>IF(AJ974&lt;29957,1,0)</f>
        <v>1</v>
      </c>
      <c r="AM974">
        <f>IF(AND(AJ974&gt;29957,AJ974&lt;96525),1,0)</f>
        <v>0</v>
      </c>
      <c r="AN974">
        <f>IF(AJ974&gt;96525,1,0)</f>
        <v>0</v>
      </c>
      <c r="AO974" s="9">
        <v>19</v>
      </c>
      <c r="AP974" s="5">
        <v>1.2787536009528289</v>
      </c>
      <c r="AQ974">
        <v>57900000</v>
      </c>
      <c r="AT974">
        <v>1080000</v>
      </c>
      <c r="AU974">
        <v>58980000</v>
      </c>
      <c r="AV974">
        <v>0.18</v>
      </c>
      <c r="AW974">
        <v>103973.6</v>
      </c>
      <c r="AX974">
        <v>103973600000</v>
      </c>
      <c r="CG974" s="13"/>
    </row>
    <row r="975" spans="1:85" x14ac:dyDescent="0.3">
      <c r="A975">
        <v>2014</v>
      </c>
      <c r="B975" t="s">
        <v>278</v>
      </c>
      <c r="C975">
        <v>0</v>
      </c>
      <c r="D975">
        <v>5</v>
      </c>
      <c r="E975">
        <v>5</v>
      </c>
      <c r="L975">
        <v>1</v>
      </c>
      <c r="M975">
        <v>0</v>
      </c>
      <c r="N975">
        <v>1</v>
      </c>
      <c r="O975" s="11">
        <v>13</v>
      </c>
      <c r="P975" s="11">
        <v>6</v>
      </c>
      <c r="Q975" s="12">
        <v>42.86</v>
      </c>
      <c r="R975" s="11">
        <v>2</v>
      </c>
      <c r="S975" s="12">
        <v>15.38</v>
      </c>
      <c r="T975" s="14">
        <v>5</v>
      </c>
      <c r="U975" s="12">
        <v>38.46</v>
      </c>
      <c r="V975" s="12">
        <v>75</v>
      </c>
      <c r="W975" s="13">
        <v>5</v>
      </c>
      <c r="X975" s="11"/>
      <c r="Y975" s="11">
        <v>1.19</v>
      </c>
      <c r="Z975" s="11">
        <v>6.58</v>
      </c>
      <c r="AA975" s="11">
        <v>137963</v>
      </c>
      <c r="AB975" s="13">
        <v>137963000000</v>
      </c>
      <c r="AC975" s="5">
        <v>6.5759897068635578</v>
      </c>
      <c r="AG975" s="5">
        <v>-17.90978997598857</v>
      </c>
      <c r="AH975" s="7"/>
      <c r="AI975" s="8"/>
      <c r="AO975" s="9">
        <v>57</v>
      </c>
      <c r="AP975" s="5">
        <v>1.7558748556724912</v>
      </c>
      <c r="AQ975">
        <v>144671413</v>
      </c>
      <c r="AS975">
        <f>37794368+71384715</f>
        <v>109179083</v>
      </c>
      <c r="AT975">
        <v>18890000</v>
      </c>
      <c r="AU975">
        <v>163561413</v>
      </c>
      <c r="AV975">
        <v>75</v>
      </c>
      <c r="CG975" s="13"/>
    </row>
    <row r="976" spans="1:85" x14ac:dyDescent="0.3">
      <c r="A976">
        <v>2014</v>
      </c>
      <c r="B976" t="s">
        <v>279</v>
      </c>
      <c r="C976">
        <v>1</v>
      </c>
      <c r="M976">
        <v>0</v>
      </c>
      <c r="N976">
        <v>0</v>
      </c>
      <c r="O976" s="11"/>
      <c r="P976" s="11"/>
      <c r="Q976" s="12"/>
      <c r="R976" s="11"/>
      <c r="S976" s="12"/>
      <c r="T976" s="14">
        <v>0</v>
      </c>
      <c r="U976" s="12"/>
      <c r="V976" s="12">
        <v>60.58</v>
      </c>
      <c r="W976" s="13"/>
      <c r="X976" s="11"/>
      <c r="Y976" s="11"/>
      <c r="Z976" s="11"/>
      <c r="AA976" s="11"/>
      <c r="AB976" s="13"/>
      <c r="AG976" s="5"/>
      <c r="AH976" s="7"/>
      <c r="AI976" s="8"/>
      <c r="AO976" s="9"/>
      <c r="CG976" s="13"/>
    </row>
    <row r="977" spans="1:85" x14ac:dyDescent="0.3">
      <c r="A977">
        <v>2014</v>
      </c>
      <c r="B977" t="s">
        <v>280</v>
      </c>
      <c r="C977">
        <v>0</v>
      </c>
      <c r="D977">
        <v>5</v>
      </c>
      <c r="E977">
        <v>4</v>
      </c>
      <c r="F977">
        <v>10.1</v>
      </c>
      <c r="G977">
        <v>10100000</v>
      </c>
      <c r="H977">
        <v>9.6999999999999993</v>
      </c>
      <c r="I977">
        <v>9700000</v>
      </c>
      <c r="J977">
        <v>0.40000000000000036</v>
      </c>
      <c r="K977">
        <v>400000.00000000035</v>
      </c>
      <c r="L977">
        <v>1</v>
      </c>
      <c r="M977">
        <v>0</v>
      </c>
      <c r="N977">
        <v>0</v>
      </c>
      <c r="O977" s="11">
        <v>8</v>
      </c>
      <c r="P977" s="11">
        <v>4</v>
      </c>
      <c r="Q977" s="12">
        <v>44.44</v>
      </c>
      <c r="R977" s="11">
        <v>3</v>
      </c>
      <c r="S977" s="12">
        <v>37.5</v>
      </c>
      <c r="T977" s="14">
        <v>1</v>
      </c>
      <c r="U977" s="12">
        <v>12.5</v>
      </c>
      <c r="V977" s="12" t="s">
        <v>366</v>
      </c>
      <c r="W977" s="13">
        <v>5</v>
      </c>
      <c r="X977" s="11">
        <v>18.010000000000002</v>
      </c>
      <c r="Y977" s="11">
        <v>10.64</v>
      </c>
      <c r="Z977" s="11">
        <v>1.64</v>
      </c>
      <c r="AA977" s="11">
        <v>55304.800000000003</v>
      </c>
      <c r="AB977" s="13">
        <v>55304800000</v>
      </c>
      <c r="AC977" s="5">
        <v>1.6373016859315479</v>
      </c>
      <c r="AD977">
        <v>10.5</v>
      </c>
      <c r="AE977">
        <v>4.49</v>
      </c>
      <c r="AF977">
        <v>6.46</v>
      </c>
      <c r="AG977" s="5">
        <v>16.706464312996459</v>
      </c>
      <c r="AH977" s="7"/>
      <c r="AI977" s="8">
        <v>2.2364524353346673</v>
      </c>
      <c r="AJ977">
        <v>30610.639999999999</v>
      </c>
      <c r="AK977">
        <v>30610640000</v>
      </c>
      <c r="AL977">
        <f>IF(AJ977&lt;29957,1,0)</f>
        <v>0</v>
      </c>
      <c r="AM977">
        <f>IF(AND(AJ977&gt;29957,AJ977&lt;96525),1,0)</f>
        <v>1</v>
      </c>
      <c r="AN977">
        <f>IF(AJ977&gt;96525,1,0)</f>
        <v>0</v>
      </c>
      <c r="AO977" s="9">
        <v>19</v>
      </c>
      <c r="AP977" s="5">
        <v>1.2787536009528289</v>
      </c>
      <c r="AQ977">
        <v>148390000</v>
      </c>
      <c r="AT977">
        <v>5340000</v>
      </c>
      <c r="AU977">
        <v>153730000</v>
      </c>
      <c r="AV977">
        <v>60.54</v>
      </c>
      <c r="AW977">
        <v>24523.1</v>
      </c>
      <c r="AX977">
        <v>24523100000</v>
      </c>
      <c r="CG977" s="13"/>
    </row>
    <row r="978" spans="1:85" x14ac:dyDescent="0.3">
      <c r="A978">
        <v>2014</v>
      </c>
      <c r="B978" t="s">
        <v>281</v>
      </c>
      <c r="C978">
        <v>0</v>
      </c>
      <c r="D978">
        <v>4</v>
      </c>
      <c r="F978">
        <v>3.9</v>
      </c>
      <c r="G978">
        <v>3900000</v>
      </c>
      <c r="H978">
        <v>2.8</v>
      </c>
      <c r="I978">
        <v>2800000</v>
      </c>
      <c r="J978">
        <v>1.1000000000000001</v>
      </c>
      <c r="K978">
        <v>1100000</v>
      </c>
      <c r="M978">
        <v>0</v>
      </c>
      <c r="N978">
        <v>0</v>
      </c>
      <c r="O978" s="11">
        <v>12</v>
      </c>
      <c r="P978" s="11">
        <v>6</v>
      </c>
      <c r="Q978" s="12">
        <v>0</v>
      </c>
      <c r="R978" s="11">
        <v>5</v>
      </c>
      <c r="S978" s="12">
        <v>41.67</v>
      </c>
      <c r="T978" s="14">
        <v>1</v>
      </c>
      <c r="U978" s="12">
        <v>8.33</v>
      </c>
      <c r="V978" s="12">
        <v>72.680000000000007</v>
      </c>
      <c r="W978" s="13">
        <v>5</v>
      </c>
      <c r="X978" s="11"/>
      <c r="Y978" s="11">
        <v>8.15</v>
      </c>
      <c r="Z978" s="11">
        <v>3.51</v>
      </c>
      <c r="AA978" s="11">
        <v>11101.3</v>
      </c>
      <c r="AB978" s="13">
        <v>11101300000</v>
      </c>
      <c r="AC978" s="5">
        <v>3.5069311280301019</v>
      </c>
      <c r="AD978">
        <v>24.14</v>
      </c>
      <c r="AE978">
        <v>12.66</v>
      </c>
      <c r="AF978">
        <v>14.76</v>
      </c>
      <c r="AG978" s="5"/>
      <c r="AH978" s="7">
        <v>0.22519202738335053</v>
      </c>
      <c r="AI978" s="8"/>
      <c r="AJ978">
        <v>16327.12</v>
      </c>
      <c r="AK978">
        <v>16327120000</v>
      </c>
      <c r="AL978">
        <f>IF(AJ978&lt;29957,1,0)</f>
        <v>1</v>
      </c>
      <c r="AM978">
        <f>IF(AND(AJ978&gt;29957,AJ978&lt;96525),1,0)</f>
        <v>0</v>
      </c>
      <c r="AN978">
        <f>IF(AJ978&gt;96525,1,0)</f>
        <v>0</v>
      </c>
      <c r="AO978" s="9">
        <v>19</v>
      </c>
      <c r="AP978" s="5">
        <v>1.2787536009528289</v>
      </c>
      <c r="AQ978">
        <v>69519000</v>
      </c>
      <c r="AT978">
        <v>650000</v>
      </c>
      <c r="AU978">
        <v>70169000</v>
      </c>
      <c r="AW978">
        <v>14628.6</v>
      </c>
      <c r="AX978">
        <v>14628600000</v>
      </c>
      <c r="CG978" s="13"/>
    </row>
    <row r="979" spans="1:85" x14ac:dyDescent="0.3">
      <c r="A979">
        <v>2014</v>
      </c>
      <c r="B979" t="s">
        <v>282</v>
      </c>
      <c r="C979">
        <v>1</v>
      </c>
      <c r="D979">
        <v>3</v>
      </c>
      <c r="E979">
        <v>4</v>
      </c>
      <c r="F979">
        <v>10.7</v>
      </c>
      <c r="G979">
        <v>10700000</v>
      </c>
      <c r="H979">
        <v>10.5</v>
      </c>
      <c r="I979">
        <v>10500000</v>
      </c>
      <c r="J979">
        <v>0.19999999999999929</v>
      </c>
      <c r="K979">
        <v>199999.9999999993</v>
      </c>
      <c r="L979">
        <v>0</v>
      </c>
      <c r="M979">
        <v>1</v>
      </c>
      <c r="N979">
        <v>1</v>
      </c>
      <c r="O979" s="11">
        <v>8</v>
      </c>
      <c r="P979" s="11">
        <v>3</v>
      </c>
      <c r="Q979" s="12">
        <v>27.27</v>
      </c>
      <c r="R979" s="11">
        <v>2</v>
      </c>
      <c r="S979" s="12">
        <v>25</v>
      </c>
      <c r="T979" s="14">
        <v>3</v>
      </c>
      <c r="U979" s="12">
        <v>37.5</v>
      </c>
      <c r="V979" s="12">
        <v>32.79</v>
      </c>
      <c r="W979" s="13">
        <v>4</v>
      </c>
      <c r="X979" s="11">
        <v>5.44</v>
      </c>
      <c r="Y979" s="11">
        <v>4.45</v>
      </c>
      <c r="Z979" s="11">
        <v>1.45</v>
      </c>
      <c r="AA979" s="11">
        <v>7710.6</v>
      </c>
      <c r="AB979" s="13">
        <v>7710600000</v>
      </c>
      <c r="AC979" s="5">
        <v>1.4459804479430183</v>
      </c>
      <c r="AD979">
        <v>19.59</v>
      </c>
      <c r="AE979">
        <v>10</v>
      </c>
      <c r="AF979">
        <v>18.989999999999998</v>
      </c>
      <c r="AG979" s="5">
        <v>19.440100690339069</v>
      </c>
      <c r="AH979" s="7"/>
      <c r="AI979" s="8"/>
      <c r="AJ979">
        <v>4306.2700000000004</v>
      </c>
      <c r="AK979">
        <v>4306270000</v>
      </c>
      <c r="AL979">
        <f>IF(AJ979&lt;29957,1,0)</f>
        <v>1</v>
      </c>
      <c r="AM979">
        <f>IF(AND(AJ979&gt;29957,AJ979&lt;96525),1,0)</f>
        <v>0</v>
      </c>
      <c r="AN979">
        <f>IF(AJ979&gt;96525,1,0)</f>
        <v>0</v>
      </c>
      <c r="AO979" s="9">
        <v>20</v>
      </c>
      <c r="AP979" s="5">
        <v>1.301029995663981</v>
      </c>
      <c r="AQ979">
        <v>30741474</v>
      </c>
      <c r="AS979">
        <v>29491474</v>
      </c>
      <c r="AT979">
        <v>8194415</v>
      </c>
      <c r="AU979">
        <v>38935889</v>
      </c>
      <c r="AW979">
        <v>16821.400000000001</v>
      </c>
      <c r="AX979">
        <v>16821400000.000002</v>
      </c>
      <c r="CG979" s="13"/>
    </row>
    <row r="980" spans="1:85" x14ac:dyDescent="0.3">
      <c r="A980">
        <v>2014</v>
      </c>
      <c r="B980" t="s">
        <v>283</v>
      </c>
      <c r="C980">
        <v>0</v>
      </c>
      <c r="M980">
        <v>0</v>
      </c>
      <c r="N980">
        <v>0</v>
      </c>
      <c r="O980" s="11"/>
      <c r="P980" s="11"/>
      <c r="Q980" s="12"/>
      <c r="R980" s="11"/>
      <c r="S980" s="12"/>
      <c r="T980" s="14">
        <v>0</v>
      </c>
      <c r="U980" s="12"/>
      <c r="V980" s="12">
        <v>62.31</v>
      </c>
      <c r="W980" s="13"/>
      <c r="X980" s="11"/>
      <c r="Y980" s="11">
        <v>-0.24</v>
      </c>
      <c r="Z980" s="11"/>
      <c r="AA980" s="11">
        <v>21186.9</v>
      </c>
      <c r="AB980" s="13">
        <v>21186900000</v>
      </c>
      <c r="AD980">
        <v>-0.28000000000000003</v>
      </c>
      <c r="AE980">
        <v>-0.12</v>
      </c>
      <c r="AF980">
        <v>-0.14000000000000001</v>
      </c>
      <c r="AG980" s="5">
        <v>64.27737716451081</v>
      </c>
      <c r="AH980" s="7"/>
      <c r="AI980" s="8"/>
      <c r="AO980" s="9">
        <v>13</v>
      </c>
      <c r="AP980" s="5">
        <v>1.1139433523068367</v>
      </c>
      <c r="AR980" s="5">
        <v>9.6999999999999993</v>
      </c>
      <c r="CG980" s="13"/>
    </row>
    <row r="981" spans="1:85" x14ac:dyDescent="0.3">
      <c r="A981">
        <v>2014</v>
      </c>
      <c r="B981" t="s">
        <v>284</v>
      </c>
      <c r="C981">
        <v>0</v>
      </c>
      <c r="D981">
        <v>5</v>
      </c>
      <c r="E981">
        <v>4</v>
      </c>
      <c r="F981">
        <v>13.3</v>
      </c>
      <c r="G981">
        <v>13300000</v>
      </c>
      <c r="H981">
        <v>13.3</v>
      </c>
      <c r="I981">
        <v>13300000</v>
      </c>
      <c r="J981">
        <v>0</v>
      </c>
      <c r="L981">
        <v>1</v>
      </c>
      <c r="M981">
        <v>0</v>
      </c>
      <c r="N981">
        <v>1</v>
      </c>
      <c r="O981" s="11">
        <v>7</v>
      </c>
      <c r="P981" s="11">
        <v>3</v>
      </c>
      <c r="Q981" s="12">
        <v>42.86</v>
      </c>
      <c r="R981" s="11">
        <v>2</v>
      </c>
      <c r="S981" s="12">
        <v>28.57</v>
      </c>
      <c r="T981" s="14">
        <v>2</v>
      </c>
      <c r="U981" s="12">
        <v>28.57</v>
      </c>
      <c r="V981" s="12">
        <v>54.67</v>
      </c>
      <c r="W981" s="13">
        <v>8</v>
      </c>
      <c r="X981" s="11"/>
      <c r="Y981" s="11">
        <v>-1.31</v>
      </c>
      <c r="Z981" s="11">
        <v>0.75</v>
      </c>
      <c r="AA981" s="11">
        <v>70334.3</v>
      </c>
      <c r="AB981" s="13">
        <v>70334300000</v>
      </c>
      <c r="AC981" s="5">
        <v>0.74846410134483399</v>
      </c>
      <c r="AD981">
        <v>-3.09</v>
      </c>
      <c r="AE981">
        <v>-0.56000000000000005</v>
      </c>
      <c r="AF981">
        <v>-0.75</v>
      </c>
      <c r="AG981" s="5">
        <v>-16.048319142781686</v>
      </c>
      <c r="AH981" s="7">
        <v>0.31534399460694357</v>
      </c>
      <c r="AI981" s="8"/>
      <c r="AJ981">
        <v>9703.67</v>
      </c>
      <c r="AK981">
        <v>9703670000</v>
      </c>
      <c r="AL981">
        <f>IF(AJ981&lt;29957,1,0)</f>
        <v>1</v>
      </c>
      <c r="AM981">
        <f>IF(AND(AJ981&gt;29957,AJ981&lt;96525),1,0)</f>
        <v>0</v>
      </c>
      <c r="AN981">
        <f>IF(AJ981&gt;96525,1,0)</f>
        <v>0</v>
      </c>
      <c r="AO981" s="9">
        <v>14</v>
      </c>
      <c r="AP981" s="5">
        <v>1.1461280356782377</v>
      </c>
      <c r="AQ981">
        <v>67800000</v>
      </c>
      <c r="AS981">
        <v>27900000</v>
      </c>
      <c r="AT981">
        <v>3337000</v>
      </c>
      <c r="AU981">
        <v>71137000</v>
      </c>
      <c r="AV981">
        <v>53.17</v>
      </c>
      <c r="AW981">
        <v>32704</v>
      </c>
      <c r="AX981">
        <v>32704000000</v>
      </c>
      <c r="CG981" s="13"/>
    </row>
    <row r="982" spans="1:85" x14ac:dyDescent="0.3">
      <c r="A982">
        <v>2014</v>
      </c>
      <c r="B982" t="s">
        <v>285</v>
      </c>
      <c r="C982">
        <v>0</v>
      </c>
      <c r="M982">
        <v>0</v>
      </c>
      <c r="N982">
        <v>0</v>
      </c>
      <c r="O982" s="11"/>
      <c r="P982" s="11"/>
      <c r="Q982" s="12">
        <v>54.55</v>
      </c>
      <c r="R982" s="11"/>
      <c r="S982" s="12"/>
      <c r="T982" s="14">
        <v>0</v>
      </c>
      <c r="U982" s="12"/>
      <c r="V982" s="12">
        <v>27.17</v>
      </c>
      <c r="W982" s="13"/>
      <c r="X982" s="11">
        <v>11.6</v>
      </c>
      <c r="Y982" s="11">
        <v>-16.03</v>
      </c>
      <c r="Z982" s="11">
        <v>1.41</v>
      </c>
      <c r="AA982" s="11">
        <v>21188.2</v>
      </c>
      <c r="AB982" s="13">
        <v>21188200000</v>
      </c>
      <c r="AC982" s="5">
        <v>1.4136228613123016</v>
      </c>
      <c r="AD982">
        <v>-14.57</v>
      </c>
      <c r="AE982">
        <v>-6.67</v>
      </c>
      <c r="AF982">
        <v>-8.6999999999999993</v>
      </c>
      <c r="AG982" s="5">
        <v>39.724464178268363</v>
      </c>
      <c r="AH982" s="7">
        <v>10.479188631335106</v>
      </c>
      <c r="AI982" s="8"/>
      <c r="AJ982">
        <v>21455.54</v>
      </c>
      <c r="AK982">
        <v>21455540000</v>
      </c>
      <c r="AL982">
        <f>IF(AJ982&lt;29957,1,0)</f>
        <v>1</v>
      </c>
      <c r="AM982">
        <f>IF(AND(AJ982&gt;29957,AJ982&lt;96525),1,0)</f>
        <v>0</v>
      </c>
      <c r="AN982">
        <f>IF(AJ982&gt;96525,1,0)</f>
        <v>0</v>
      </c>
      <c r="AO982" s="9">
        <v>1</v>
      </c>
      <c r="AP982" s="5">
        <v>0</v>
      </c>
      <c r="AR982" s="5">
        <v>12.8</v>
      </c>
      <c r="AW982">
        <v>11995.4</v>
      </c>
      <c r="AX982">
        <v>11995400000</v>
      </c>
      <c r="CG982" s="13"/>
    </row>
    <row r="983" spans="1:85" x14ac:dyDescent="0.3">
      <c r="A983">
        <v>2014</v>
      </c>
      <c r="B983" t="s">
        <v>286</v>
      </c>
      <c r="C983">
        <v>0</v>
      </c>
      <c r="D983">
        <v>4</v>
      </c>
      <c r="E983">
        <v>5</v>
      </c>
      <c r="L983">
        <v>1</v>
      </c>
      <c r="M983">
        <v>0</v>
      </c>
      <c r="N983">
        <v>0</v>
      </c>
      <c r="O983" s="11">
        <v>11</v>
      </c>
      <c r="P983" s="11">
        <v>6</v>
      </c>
      <c r="Q983" s="12">
        <v>54.55</v>
      </c>
      <c r="R983" s="11">
        <v>3</v>
      </c>
      <c r="S983" s="12">
        <v>27.27</v>
      </c>
      <c r="T983" s="14">
        <v>2</v>
      </c>
      <c r="U983" s="12">
        <v>18.18</v>
      </c>
      <c r="V983" s="12">
        <v>52.89</v>
      </c>
      <c r="W983" s="13">
        <v>6</v>
      </c>
      <c r="X983" s="11"/>
      <c r="Y983" s="11">
        <v>3.01</v>
      </c>
      <c r="Z983" s="11">
        <v>1.38</v>
      </c>
      <c r="AA983" s="11">
        <v>10393.200000000001</v>
      </c>
      <c r="AB983" s="13">
        <v>10393200000</v>
      </c>
      <c r="AC983" s="5">
        <v>1.3770786395285117</v>
      </c>
      <c r="AD983">
        <v>17.07</v>
      </c>
      <c r="AE983">
        <v>3.74</v>
      </c>
      <c r="AF983">
        <v>5.58</v>
      </c>
      <c r="AG983" s="5">
        <v>27.847549832122059</v>
      </c>
      <c r="AH983" s="7">
        <v>0.9989611468938292</v>
      </c>
      <c r="AI983" s="8">
        <v>5.9837938915437358E-2</v>
      </c>
      <c r="AJ983">
        <v>2872.93</v>
      </c>
      <c r="AK983">
        <v>2872930000</v>
      </c>
      <c r="AL983">
        <f>IF(AJ983&lt;29957,1,0)</f>
        <v>1</v>
      </c>
      <c r="AM983">
        <f>IF(AND(AJ983&gt;29957,AJ983&lt;96525),1,0)</f>
        <v>0</v>
      </c>
      <c r="AN983">
        <f>IF(AJ983&gt;96525,1,0)</f>
        <v>0</v>
      </c>
      <c r="AO983" s="9">
        <v>63</v>
      </c>
      <c r="AP983" s="5">
        <v>1.7993405494535815</v>
      </c>
      <c r="AQ983">
        <v>31416642</v>
      </c>
      <c r="AR983" s="5">
        <v>0</v>
      </c>
      <c r="AT983">
        <v>10966178</v>
      </c>
      <c r="AU983">
        <v>42382820</v>
      </c>
      <c r="AW983">
        <v>13135.5</v>
      </c>
      <c r="AX983">
        <v>13135500000</v>
      </c>
      <c r="CG983" s="13"/>
    </row>
    <row r="984" spans="1:85" x14ac:dyDescent="0.3">
      <c r="A984">
        <v>2014</v>
      </c>
      <c r="B984" t="s">
        <v>287</v>
      </c>
      <c r="C984">
        <v>1</v>
      </c>
      <c r="D984">
        <v>3</v>
      </c>
      <c r="E984">
        <v>4</v>
      </c>
      <c r="F984">
        <v>1</v>
      </c>
      <c r="G984">
        <v>1000000</v>
      </c>
      <c r="H984">
        <v>0.7</v>
      </c>
      <c r="I984">
        <v>700000</v>
      </c>
      <c r="J984">
        <v>0.30000000000000004</v>
      </c>
      <c r="K984">
        <v>300000.00000000006</v>
      </c>
      <c r="L984">
        <v>1</v>
      </c>
      <c r="M984">
        <v>1</v>
      </c>
      <c r="N984">
        <v>0</v>
      </c>
      <c r="O984" s="11">
        <v>7</v>
      </c>
      <c r="P984" s="11">
        <v>3</v>
      </c>
      <c r="Q984" s="12">
        <v>42.86</v>
      </c>
      <c r="R984" s="11">
        <v>2</v>
      </c>
      <c r="S984" s="12">
        <v>28.57</v>
      </c>
      <c r="T984" s="14">
        <v>2</v>
      </c>
      <c r="U984" s="12">
        <v>28.57</v>
      </c>
      <c r="V984" s="12">
        <v>67.13</v>
      </c>
      <c r="W984" s="13">
        <v>4</v>
      </c>
      <c r="X984" s="11">
        <v>0.42</v>
      </c>
      <c r="Y984" s="11">
        <v>17.11</v>
      </c>
      <c r="Z984" s="11">
        <v>24.75</v>
      </c>
      <c r="AA984" s="11"/>
      <c r="AB984" s="13"/>
      <c r="AC984" s="5">
        <v>24.770406219374703</v>
      </c>
      <c r="AD984">
        <v>24.64</v>
      </c>
      <c r="AE984">
        <v>14.01</v>
      </c>
      <c r="AF984">
        <v>18.239999999999998</v>
      </c>
      <c r="AG984" s="5">
        <v>91.37259395050414</v>
      </c>
      <c r="AH984" s="7"/>
      <c r="AI984" s="8"/>
      <c r="AO984" s="9">
        <v>8</v>
      </c>
      <c r="AP984" s="5">
        <v>0.90308998699194343</v>
      </c>
      <c r="AQ984">
        <v>34127000</v>
      </c>
      <c r="AR984" s="5">
        <v>10.199999999999999</v>
      </c>
      <c r="AT984">
        <v>1680000</v>
      </c>
      <c r="AU984">
        <v>35807000</v>
      </c>
      <c r="CG984" s="13"/>
    </row>
    <row r="985" spans="1:85" x14ac:dyDescent="0.3">
      <c r="A985">
        <v>2014</v>
      </c>
      <c r="B985" t="s">
        <v>288</v>
      </c>
      <c r="C985">
        <v>0</v>
      </c>
      <c r="D985">
        <v>4</v>
      </c>
      <c r="E985">
        <v>5</v>
      </c>
      <c r="L985">
        <v>1</v>
      </c>
      <c r="M985">
        <v>1</v>
      </c>
      <c r="N985">
        <v>0</v>
      </c>
      <c r="O985" s="11">
        <v>9</v>
      </c>
      <c r="P985" s="11">
        <v>4</v>
      </c>
      <c r="Q985" s="12">
        <v>44.44</v>
      </c>
      <c r="R985" s="11">
        <v>3</v>
      </c>
      <c r="S985" s="12">
        <v>33.33</v>
      </c>
      <c r="T985" s="14">
        <v>2</v>
      </c>
      <c r="U985" s="12">
        <v>22.22</v>
      </c>
      <c r="V985" s="12">
        <v>63.65</v>
      </c>
      <c r="W985" s="13">
        <v>4</v>
      </c>
      <c r="X985" s="11">
        <v>0.25</v>
      </c>
      <c r="Y985" s="11">
        <v>37.92</v>
      </c>
      <c r="Z985" s="11">
        <v>16.07</v>
      </c>
      <c r="AA985" s="11">
        <v>294007.90000000002</v>
      </c>
      <c r="AB985" s="13">
        <v>294007900000</v>
      </c>
      <c r="AC985" s="5">
        <v>16.067934059739788</v>
      </c>
      <c r="AD985">
        <v>34.5</v>
      </c>
      <c r="AE985">
        <v>25.58</v>
      </c>
      <c r="AF985">
        <v>32.06</v>
      </c>
      <c r="AG985" s="5">
        <v>41.830317054788523</v>
      </c>
      <c r="AH985" s="7">
        <v>6.0444773506777505</v>
      </c>
      <c r="AI985" s="8"/>
      <c r="AJ985">
        <v>1175281.96</v>
      </c>
      <c r="AK985">
        <v>1175281960000</v>
      </c>
      <c r="AL985">
        <f>IF(AJ985&lt;29957,1,0)</f>
        <v>0</v>
      </c>
      <c r="AM985">
        <f>IF(AND(AJ985&gt;29957,AJ985&lt;96525),1,0)</f>
        <v>0</v>
      </c>
      <c r="AN985">
        <f>IF(AJ985&gt;96525,1,0)</f>
        <v>1</v>
      </c>
      <c r="AO985" s="9">
        <v>21</v>
      </c>
      <c r="AP985" s="5">
        <v>1.3222192947339191</v>
      </c>
      <c r="AQ985">
        <v>64538391</v>
      </c>
      <c r="AT985">
        <v>6614910.5399999917</v>
      </c>
      <c r="AU985">
        <v>71153301.539999992</v>
      </c>
      <c r="AW985">
        <v>277374.7</v>
      </c>
      <c r="AX985">
        <v>277374700000</v>
      </c>
      <c r="CG985" s="13"/>
    </row>
    <row r="986" spans="1:85" x14ac:dyDescent="0.3">
      <c r="A986">
        <v>2014</v>
      </c>
      <c r="B986" t="s">
        <v>289</v>
      </c>
      <c r="C986">
        <v>1</v>
      </c>
      <c r="D986">
        <v>4</v>
      </c>
      <c r="E986">
        <v>4</v>
      </c>
      <c r="F986">
        <v>5.9</v>
      </c>
      <c r="G986">
        <v>5900000</v>
      </c>
      <c r="H986">
        <v>5.7</v>
      </c>
      <c r="I986">
        <v>5700000</v>
      </c>
      <c r="J986">
        <v>0.20000000000000018</v>
      </c>
      <c r="K986">
        <v>200000.00000000017</v>
      </c>
      <c r="L986">
        <v>1</v>
      </c>
      <c r="M986">
        <v>0</v>
      </c>
      <c r="N986">
        <v>1</v>
      </c>
      <c r="O986" s="11">
        <v>9</v>
      </c>
      <c r="P986" s="11">
        <v>4</v>
      </c>
      <c r="Q986" s="12">
        <v>50</v>
      </c>
      <c r="R986" s="11">
        <v>3</v>
      </c>
      <c r="S986" s="12">
        <v>33.33</v>
      </c>
      <c r="T986" s="14">
        <v>2</v>
      </c>
      <c r="U986" s="12">
        <v>22.22</v>
      </c>
      <c r="V986" s="12">
        <v>75</v>
      </c>
      <c r="W986" s="13">
        <v>5</v>
      </c>
      <c r="X986" s="11">
        <v>6.25</v>
      </c>
      <c r="Y986" s="11">
        <v>32.36</v>
      </c>
      <c r="Z986" s="11">
        <v>4.99</v>
      </c>
      <c r="AA986" s="11">
        <v>36683</v>
      </c>
      <c r="AB986" s="13">
        <v>36683000000</v>
      </c>
      <c r="AC986" s="5">
        <v>4.9913033909108533</v>
      </c>
      <c r="AD986">
        <v>24.34</v>
      </c>
      <c r="AE986">
        <v>21.42</v>
      </c>
      <c r="AF986">
        <v>24.34</v>
      </c>
      <c r="AG986" s="5">
        <v>15.562790118072209</v>
      </c>
      <c r="AH986" s="7"/>
      <c r="AI986" s="8">
        <v>0.45739035885823148</v>
      </c>
      <c r="AJ986">
        <v>149870.38</v>
      </c>
      <c r="AK986">
        <v>149870380000</v>
      </c>
      <c r="AL986">
        <f>IF(AJ986&lt;29957,1,0)</f>
        <v>0</v>
      </c>
      <c r="AM986">
        <f>IF(AND(AJ986&gt;29957,AJ986&lt;96525),1,0)</f>
        <v>0</v>
      </c>
      <c r="AN986">
        <f>IF(AJ986&gt;96525,1,0)</f>
        <v>1</v>
      </c>
      <c r="AO986" s="9">
        <v>29</v>
      </c>
      <c r="AP986" s="5">
        <v>1.4623979978989561</v>
      </c>
      <c r="AQ986">
        <v>1208200000</v>
      </c>
      <c r="AS986">
        <v>10400000</v>
      </c>
      <c r="AT986">
        <v>106000</v>
      </c>
      <c r="AU986">
        <v>1208306000</v>
      </c>
      <c r="AW986">
        <v>23970.3</v>
      </c>
      <c r="AX986">
        <v>23970300000</v>
      </c>
      <c r="CG986" s="13"/>
    </row>
    <row r="987" spans="1:85" x14ac:dyDescent="0.3">
      <c r="A987">
        <v>2014</v>
      </c>
      <c r="B987" t="s">
        <v>290</v>
      </c>
      <c r="C987">
        <v>0</v>
      </c>
      <c r="D987">
        <v>3</v>
      </c>
      <c r="E987">
        <v>4</v>
      </c>
      <c r="F987">
        <v>13.4</v>
      </c>
      <c r="G987">
        <v>13400000</v>
      </c>
      <c r="H987">
        <v>8.6</v>
      </c>
      <c r="I987">
        <v>8600000</v>
      </c>
      <c r="J987">
        <v>4.8000000000000007</v>
      </c>
      <c r="K987">
        <v>4800000.0000000009</v>
      </c>
      <c r="L987">
        <v>1</v>
      </c>
      <c r="M987">
        <v>0</v>
      </c>
      <c r="N987">
        <v>0</v>
      </c>
      <c r="O987" s="11">
        <v>11</v>
      </c>
      <c r="P987" s="11">
        <v>3</v>
      </c>
      <c r="Q987" s="12">
        <v>27.27</v>
      </c>
      <c r="R987" s="11">
        <v>4</v>
      </c>
      <c r="S987" s="12">
        <v>36.36</v>
      </c>
      <c r="T987" s="14">
        <v>4</v>
      </c>
      <c r="U987" s="12">
        <v>36.36</v>
      </c>
      <c r="V987" s="12">
        <v>49.53</v>
      </c>
      <c r="W987" s="13">
        <v>4</v>
      </c>
      <c r="X987" s="11"/>
      <c r="Y987" s="11">
        <v>4.0999999999999996</v>
      </c>
      <c r="Z987" s="11">
        <v>1.7</v>
      </c>
      <c r="AA987" s="11">
        <v>21702.5</v>
      </c>
      <c r="AB987" s="13">
        <v>21702500000</v>
      </c>
      <c r="AC987" s="5">
        <v>1.7014357142856438</v>
      </c>
      <c r="AD987">
        <v>15.99</v>
      </c>
      <c r="AE987">
        <v>5.71</v>
      </c>
      <c r="AF987">
        <v>7.8</v>
      </c>
      <c r="AG987" s="5">
        <v>2.6971688037966204</v>
      </c>
      <c r="AH987" s="7">
        <v>0.37843701038205269</v>
      </c>
      <c r="AI987" s="8"/>
      <c r="AJ987">
        <v>10012.620000000001</v>
      </c>
      <c r="AK987">
        <v>10012620000</v>
      </c>
      <c r="AL987">
        <f>IF(AJ987&lt;29957,1,0)</f>
        <v>1</v>
      </c>
      <c r="AM987">
        <f>IF(AND(AJ987&gt;29957,AJ987&lt;96525),1,0)</f>
        <v>0</v>
      </c>
      <c r="AN987">
        <f>IF(AJ987&gt;96525,1,0)</f>
        <v>0</v>
      </c>
      <c r="AO987" s="9">
        <v>52</v>
      </c>
      <c r="AP987" s="5">
        <v>1.716003343634799</v>
      </c>
      <c r="AQ987">
        <v>116253000</v>
      </c>
      <c r="AT987">
        <v>700000</v>
      </c>
      <c r="AU987">
        <v>116953000</v>
      </c>
      <c r="AW987">
        <v>33450.1</v>
      </c>
      <c r="AX987">
        <v>33450100000</v>
      </c>
      <c r="CG987" s="13"/>
    </row>
    <row r="988" spans="1:85" x14ac:dyDescent="0.3">
      <c r="A988">
        <v>2014</v>
      </c>
      <c r="B988" t="s">
        <v>291</v>
      </c>
      <c r="C988">
        <v>0</v>
      </c>
      <c r="D988">
        <v>4</v>
      </c>
      <c r="E988">
        <v>7</v>
      </c>
      <c r="L988">
        <v>1</v>
      </c>
      <c r="M988">
        <v>0</v>
      </c>
      <c r="N988">
        <v>0</v>
      </c>
      <c r="O988" s="11">
        <v>10</v>
      </c>
      <c r="P988" s="11">
        <v>5</v>
      </c>
      <c r="Q988" s="12">
        <v>50</v>
      </c>
      <c r="R988" s="11">
        <v>3</v>
      </c>
      <c r="S988" s="12">
        <v>30</v>
      </c>
      <c r="T988" s="14">
        <v>2</v>
      </c>
      <c r="U988" s="12">
        <v>20</v>
      </c>
      <c r="V988" s="12">
        <v>49.7</v>
      </c>
      <c r="W988" s="13">
        <v>5</v>
      </c>
      <c r="X988" s="11"/>
      <c r="Y988" s="11">
        <v>6.14</v>
      </c>
      <c r="Z988" s="11">
        <v>6.61</v>
      </c>
      <c r="AA988" s="11">
        <v>21809.4</v>
      </c>
      <c r="AB988" s="13">
        <v>21809400000</v>
      </c>
      <c r="AC988" s="5">
        <v>6.6081296317698728</v>
      </c>
      <c r="AD988">
        <v>28.22</v>
      </c>
      <c r="AE988">
        <v>12.83</v>
      </c>
      <c r="AF988">
        <v>18.91</v>
      </c>
      <c r="AG988" s="5">
        <v>16.21701615993446</v>
      </c>
      <c r="AH988" s="7"/>
      <c r="AI988" s="8">
        <v>0.57598159041864971</v>
      </c>
      <c r="AJ988">
        <v>53992.77</v>
      </c>
      <c r="AK988">
        <v>53992770000</v>
      </c>
      <c r="AL988">
        <f>IF(AJ988&lt;29957,1,0)</f>
        <v>0</v>
      </c>
      <c r="AM988">
        <f>IF(AND(AJ988&gt;29957,AJ988&lt;96525),1,0)</f>
        <v>1</v>
      </c>
      <c r="AN988">
        <f>IF(AJ988&gt;96525,1,0)</f>
        <v>0</v>
      </c>
      <c r="AO988" s="9">
        <v>72</v>
      </c>
      <c r="AP988" s="5">
        <v>1.8573324964312683</v>
      </c>
      <c r="AQ988">
        <v>169764379</v>
      </c>
      <c r="AT988">
        <v>1120000</v>
      </c>
      <c r="AU988">
        <v>170884379</v>
      </c>
      <c r="AW988">
        <v>47264</v>
      </c>
      <c r="AX988">
        <v>47264000000</v>
      </c>
      <c r="CG988" s="13"/>
    </row>
    <row r="989" spans="1:85" x14ac:dyDescent="0.3">
      <c r="A989">
        <v>2014</v>
      </c>
      <c r="B989" t="s">
        <v>292</v>
      </c>
      <c r="C989">
        <v>0</v>
      </c>
      <c r="D989">
        <v>4</v>
      </c>
      <c r="E989">
        <v>4</v>
      </c>
      <c r="F989">
        <v>0.9</v>
      </c>
      <c r="G989">
        <v>900000</v>
      </c>
      <c r="H989">
        <v>0.6</v>
      </c>
      <c r="I989">
        <v>600000</v>
      </c>
      <c r="J989">
        <v>0.30000000000000004</v>
      </c>
      <c r="K989">
        <v>300000.00000000006</v>
      </c>
      <c r="L989">
        <v>1</v>
      </c>
      <c r="M989">
        <v>0</v>
      </c>
      <c r="N989">
        <v>1</v>
      </c>
      <c r="O989" s="11">
        <v>9</v>
      </c>
      <c r="P989" s="11">
        <v>5</v>
      </c>
      <c r="Q989" s="12">
        <v>62.5</v>
      </c>
      <c r="R989" s="11">
        <v>2</v>
      </c>
      <c r="S989" s="12">
        <v>22.22</v>
      </c>
      <c r="T989" s="14">
        <v>2</v>
      </c>
      <c r="U989" s="12">
        <v>22.22</v>
      </c>
      <c r="V989" s="12">
        <v>64.760000000000005</v>
      </c>
      <c r="W989" s="13">
        <v>4</v>
      </c>
      <c r="X989" s="11"/>
      <c r="Y989" s="11">
        <v>28.07</v>
      </c>
      <c r="Z989" s="11">
        <v>3.18</v>
      </c>
      <c r="AA989" s="11"/>
      <c r="AB989" s="13"/>
      <c r="AC989" s="5">
        <v>3.1780030433616617</v>
      </c>
      <c r="AD989">
        <v>68.83</v>
      </c>
      <c r="AE989">
        <v>34.229999999999997</v>
      </c>
      <c r="AF989">
        <v>46.02</v>
      </c>
      <c r="AG989" s="5">
        <v>97.688555056527775</v>
      </c>
      <c r="AH989" s="7"/>
      <c r="AI989" s="8"/>
      <c r="AO989" s="9">
        <v>25</v>
      </c>
      <c r="AP989" s="5">
        <v>1.3979400086720375</v>
      </c>
      <c r="AQ989">
        <v>50658000</v>
      </c>
      <c r="AS989">
        <v>34220000</v>
      </c>
      <c r="AT989">
        <v>286671</v>
      </c>
      <c r="AU989">
        <v>50944671</v>
      </c>
      <c r="CG989" s="13"/>
    </row>
    <row r="990" spans="1:85" x14ac:dyDescent="0.3">
      <c r="A990">
        <v>2014</v>
      </c>
      <c r="B990" t="s">
        <v>293</v>
      </c>
      <c r="C990">
        <v>0</v>
      </c>
      <c r="D990">
        <v>6</v>
      </c>
      <c r="E990">
        <v>4</v>
      </c>
      <c r="F990">
        <v>158.80000000000001</v>
      </c>
      <c r="G990">
        <v>158800000</v>
      </c>
      <c r="H990">
        <v>158.80000000000001</v>
      </c>
      <c r="I990">
        <v>158800000</v>
      </c>
      <c r="J990">
        <v>0</v>
      </c>
      <c r="L990">
        <v>1</v>
      </c>
      <c r="M990">
        <v>0</v>
      </c>
      <c r="N990">
        <v>0</v>
      </c>
      <c r="O990" s="11">
        <v>12</v>
      </c>
      <c r="P990" s="11">
        <v>7</v>
      </c>
      <c r="Q990" s="12">
        <v>60</v>
      </c>
      <c r="R990" s="11">
        <v>1</v>
      </c>
      <c r="S990" s="12">
        <v>8.33</v>
      </c>
      <c r="T990" s="14">
        <v>4</v>
      </c>
      <c r="U990" s="12">
        <v>33.33</v>
      </c>
      <c r="V990" s="12">
        <v>40.340000000000003</v>
      </c>
      <c r="W990" s="13">
        <v>4</v>
      </c>
      <c r="X990" s="11">
        <v>80.989999999999995</v>
      </c>
      <c r="Y990" s="11">
        <v>-15.25</v>
      </c>
      <c r="Z990" s="11">
        <v>1.04</v>
      </c>
      <c r="AA990" s="11">
        <v>306564.40000000002</v>
      </c>
      <c r="AB990" s="13">
        <v>306564400000</v>
      </c>
      <c r="AC990" s="5">
        <v>1.0364144679167111</v>
      </c>
      <c r="AD990">
        <v>-1109.1099999999999</v>
      </c>
      <c r="AE990">
        <v>-10.32</v>
      </c>
      <c r="AF990">
        <v>-18.940000000000001</v>
      </c>
      <c r="AG990" s="5">
        <v>7.8744158282457146</v>
      </c>
      <c r="AH990" s="7">
        <v>1.0208372747742229</v>
      </c>
      <c r="AI990" s="8">
        <v>1.4556782725559061E-2</v>
      </c>
      <c r="AJ990">
        <v>24895.62</v>
      </c>
      <c r="AK990">
        <v>24895620000</v>
      </c>
      <c r="AL990">
        <f>IF(AJ990&lt;29957,1,0)</f>
        <v>1</v>
      </c>
      <c r="AM990">
        <f>IF(AND(AJ990&gt;29957,AJ990&lt;96525),1,0)</f>
        <v>0</v>
      </c>
      <c r="AN990">
        <f>IF(AJ990&gt;96525,1,0)</f>
        <v>0</v>
      </c>
      <c r="AO990" s="9">
        <v>19</v>
      </c>
      <c r="AP990" s="5">
        <v>1.2787536009528289</v>
      </c>
      <c r="AQ990">
        <v>4800000</v>
      </c>
      <c r="AT990">
        <v>1280000</v>
      </c>
      <c r="AU990">
        <v>6080000</v>
      </c>
      <c r="AW990">
        <v>199544.4</v>
      </c>
      <c r="AX990">
        <v>199544400000</v>
      </c>
      <c r="CG990" s="13"/>
    </row>
    <row r="991" spans="1:85" x14ac:dyDescent="0.3">
      <c r="A991">
        <v>2014</v>
      </c>
      <c r="B991" t="s">
        <v>294</v>
      </c>
      <c r="C991">
        <v>0</v>
      </c>
      <c r="D991">
        <v>3</v>
      </c>
      <c r="L991">
        <v>1</v>
      </c>
      <c r="M991">
        <v>0</v>
      </c>
      <c r="N991">
        <v>0</v>
      </c>
      <c r="O991" s="11">
        <v>10</v>
      </c>
      <c r="P991" s="11">
        <v>5</v>
      </c>
      <c r="Q991" s="12">
        <v>50</v>
      </c>
      <c r="R991" s="11">
        <v>3</v>
      </c>
      <c r="S991" s="12">
        <v>30</v>
      </c>
      <c r="T991" s="14">
        <v>2</v>
      </c>
      <c r="U991" s="12">
        <v>20</v>
      </c>
      <c r="V991" s="12">
        <v>71.66</v>
      </c>
      <c r="W991" s="13">
        <v>5</v>
      </c>
      <c r="X991" s="11">
        <v>25.3</v>
      </c>
      <c r="Y991" s="11">
        <v>-0.12</v>
      </c>
      <c r="Z991" s="11"/>
      <c r="AA991" s="11">
        <v>15650.2</v>
      </c>
      <c r="AB991" s="13">
        <v>15650200000</v>
      </c>
      <c r="AD991">
        <v>-0.14000000000000001</v>
      </c>
      <c r="AE991">
        <v>-0.03</v>
      </c>
      <c r="AF991">
        <v>-0.05</v>
      </c>
      <c r="AG991" s="5">
        <v>15.29335400814972</v>
      </c>
      <c r="AH991" s="7"/>
      <c r="AI991" s="8">
        <v>2.189415738771425E-2</v>
      </c>
      <c r="AJ991">
        <v>14564.7</v>
      </c>
      <c r="AK991">
        <v>14564700000</v>
      </c>
      <c r="AL991">
        <f>IF(AJ991&lt;29957,1,0)</f>
        <v>1</v>
      </c>
      <c r="AM991">
        <f>IF(AND(AJ991&gt;29957,AJ991&lt;96525),1,0)</f>
        <v>0</v>
      </c>
      <c r="AN991">
        <f>IF(AJ991&gt;96525,1,0)</f>
        <v>0</v>
      </c>
      <c r="AO991" s="9">
        <v>105</v>
      </c>
      <c r="AP991" s="5">
        <v>2.0211892990699378</v>
      </c>
      <c r="AR991" s="5">
        <v>56</v>
      </c>
      <c r="AW991">
        <v>3002.1</v>
      </c>
      <c r="AX991">
        <v>3002100000</v>
      </c>
      <c r="CG991" s="13"/>
    </row>
    <row r="992" spans="1:85" x14ac:dyDescent="0.3">
      <c r="A992">
        <v>2014</v>
      </c>
      <c r="B992" t="s">
        <v>295</v>
      </c>
      <c r="C992">
        <v>1</v>
      </c>
      <c r="D992">
        <v>3</v>
      </c>
      <c r="L992">
        <v>0</v>
      </c>
      <c r="M992">
        <v>0</v>
      </c>
      <c r="N992">
        <v>0</v>
      </c>
      <c r="O992" s="11">
        <v>5</v>
      </c>
      <c r="P992" s="11">
        <v>2</v>
      </c>
      <c r="Q992" s="12">
        <v>40</v>
      </c>
      <c r="R992" s="11">
        <v>2</v>
      </c>
      <c r="S992" s="12">
        <v>40</v>
      </c>
      <c r="T992" s="14">
        <v>1</v>
      </c>
      <c r="U992" s="12">
        <v>20</v>
      </c>
      <c r="V992" s="12">
        <v>75</v>
      </c>
      <c r="W992" s="13">
        <v>6</v>
      </c>
      <c r="X992" s="11"/>
      <c r="Y992" s="11">
        <v>18.05</v>
      </c>
      <c r="Z992" s="11"/>
      <c r="AA992" s="11">
        <v>3937.2</v>
      </c>
      <c r="AB992" s="13">
        <v>3937200000</v>
      </c>
      <c r="AD992">
        <v>43.62</v>
      </c>
      <c r="AE992">
        <v>29.72</v>
      </c>
      <c r="AF992">
        <v>43.62</v>
      </c>
      <c r="AG992" s="5">
        <v>40.912577701362252</v>
      </c>
      <c r="AH992" s="7">
        <v>0.34352004805526359</v>
      </c>
      <c r="AI992" s="8">
        <v>4.1372578465235028</v>
      </c>
      <c r="AJ992">
        <v>14850.12</v>
      </c>
      <c r="AK992">
        <v>14850120000</v>
      </c>
      <c r="AL992">
        <f>IF(AJ992&lt;29957,1,0)</f>
        <v>1</v>
      </c>
      <c r="AM992">
        <f>IF(AND(AJ992&gt;29957,AJ992&lt;96525),1,0)</f>
        <v>0</v>
      </c>
      <c r="AN992">
        <f>IF(AJ992&gt;96525,1,0)</f>
        <v>0</v>
      </c>
      <c r="AO992" s="9">
        <v>26</v>
      </c>
      <c r="AP992" s="5">
        <v>1.414973347970818</v>
      </c>
      <c r="AQ992">
        <v>28400000</v>
      </c>
      <c r="AT992">
        <v>212500</v>
      </c>
      <c r="AU992">
        <v>28612500</v>
      </c>
      <c r="AW992">
        <v>5789</v>
      </c>
      <c r="AX992">
        <v>5789000000</v>
      </c>
      <c r="CG992" s="13"/>
    </row>
    <row r="993" spans="1:85" x14ac:dyDescent="0.3">
      <c r="A993">
        <v>2014</v>
      </c>
      <c r="B993" t="s">
        <v>296</v>
      </c>
      <c r="C993">
        <v>0</v>
      </c>
      <c r="M993">
        <v>0</v>
      </c>
      <c r="N993">
        <v>0</v>
      </c>
      <c r="O993" s="11"/>
      <c r="P993" s="11"/>
      <c r="Q993" s="12"/>
      <c r="R993" s="11"/>
      <c r="S993" s="12"/>
      <c r="T993" s="14">
        <v>0</v>
      </c>
      <c r="U993" s="12"/>
      <c r="V993" s="12">
        <v>48.26</v>
      </c>
      <c r="W993" s="13"/>
      <c r="X993" s="11"/>
      <c r="Y993" s="11">
        <v>19.05</v>
      </c>
      <c r="Z993" s="11"/>
      <c r="AA993" s="11"/>
      <c r="AB993" s="13"/>
      <c r="AD993">
        <v>23.82</v>
      </c>
      <c r="AE993">
        <v>14.37</v>
      </c>
      <c r="AF993">
        <v>20.88</v>
      </c>
      <c r="AG993" s="5">
        <v>27.18181818181818</v>
      </c>
      <c r="AH993" s="7"/>
      <c r="AI993" s="8"/>
      <c r="AO993" s="9">
        <v>21</v>
      </c>
      <c r="AP993" s="5">
        <v>1.3222192947339191</v>
      </c>
      <c r="CG993" s="13"/>
    </row>
    <row r="994" spans="1:85" x14ac:dyDescent="0.3">
      <c r="A994">
        <v>2014</v>
      </c>
      <c r="B994" t="s">
        <v>297</v>
      </c>
      <c r="C994">
        <v>0</v>
      </c>
      <c r="D994">
        <v>4</v>
      </c>
      <c r="E994">
        <v>4</v>
      </c>
      <c r="F994">
        <v>10.4</v>
      </c>
      <c r="G994">
        <v>10400000</v>
      </c>
      <c r="H994">
        <v>10.4</v>
      </c>
      <c r="I994">
        <v>10400000</v>
      </c>
      <c r="J994">
        <v>0</v>
      </c>
      <c r="L994">
        <v>1</v>
      </c>
      <c r="M994">
        <v>0</v>
      </c>
      <c r="N994">
        <v>0</v>
      </c>
      <c r="O994" s="11">
        <v>10</v>
      </c>
      <c r="P994" s="11">
        <v>5</v>
      </c>
      <c r="Q994" s="12">
        <v>50</v>
      </c>
      <c r="R994" s="11">
        <v>2</v>
      </c>
      <c r="S994" s="12">
        <v>20</v>
      </c>
      <c r="T994" s="14">
        <v>3</v>
      </c>
      <c r="U994" s="12">
        <v>30</v>
      </c>
      <c r="V994" s="12">
        <v>57.4</v>
      </c>
      <c r="W994" s="13">
        <v>5</v>
      </c>
      <c r="X994" s="11"/>
      <c r="Y994" s="11">
        <v>1.59</v>
      </c>
      <c r="Z994" s="11">
        <v>3.26</v>
      </c>
      <c r="AA994" s="11">
        <v>36928.800000000003</v>
      </c>
      <c r="AB994" s="13">
        <v>36928800000</v>
      </c>
      <c r="AC994" s="5">
        <v>3.2594831349534004</v>
      </c>
      <c r="AD994">
        <v>15.16</v>
      </c>
      <c r="AE994">
        <v>4.1399999999999997</v>
      </c>
      <c r="AF994">
        <v>7.84</v>
      </c>
      <c r="AG994" s="5">
        <v>10.830538543793145</v>
      </c>
      <c r="AH994" s="7">
        <v>1.2418716992054519</v>
      </c>
      <c r="AI994" s="8">
        <v>3.0553968847406674</v>
      </c>
      <c r="AJ994">
        <v>36082.870000000003</v>
      </c>
      <c r="AK994">
        <v>36082870000</v>
      </c>
      <c r="AL994">
        <f t="shared" ref="AL994:AL1004" si="147">IF(AJ994&lt;29957,1,0)</f>
        <v>0</v>
      </c>
      <c r="AM994">
        <f t="shared" ref="AM994:AM1004" si="148">IF(AND(AJ994&gt;29957,AJ994&lt;96525),1,0)</f>
        <v>1</v>
      </c>
      <c r="AN994">
        <f t="shared" ref="AN994:AN1004" si="149">IF(AJ994&gt;96525,1,0)</f>
        <v>0</v>
      </c>
      <c r="AO994" s="9">
        <v>22</v>
      </c>
      <c r="AP994" s="5">
        <v>1.3424226808222062</v>
      </c>
      <c r="AQ994">
        <v>100300000</v>
      </c>
      <c r="AT994">
        <v>7800000</v>
      </c>
      <c r="AU994">
        <v>108100000</v>
      </c>
      <c r="AW994">
        <v>110239.7</v>
      </c>
      <c r="AX994">
        <v>110239700000</v>
      </c>
      <c r="CG994" s="13"/>
    </row>
    <row r="995" spans="1:85" x14ac:dyDescent="0.3">
      <c r="A995">
        <v>2014</v>
      </c>
      <c r="B995" t="s">
        <v>298</v>
      </c>
      <c r="C995">
        <v>0</v>
      </c>
      <c r="D995">
        <v>4</v>
      </c>
      <c r="E995">
        <v>4</v>
      </c>
      <c r="L995">
        <v>1</v>
      </c>
      <c r="M995">
        <v>0</v>
      </c>
      <c r="N995">
        <v>0</v>
      </c>
      <c r="O995" s="11">
        <v>9</v>
      </c>
      <c r="P995" s="11">
        <v>4</v>
      </c>
      <c r="Q995" s="12">
        <v>44.44</v>
      </c>
      <c r="R995" s="11">
        <v>2</v>
      </c>
      <c r="S995" s="12">
        <v>22.22</v>
      </c>
      <c r="T995" s="14">
        <v>3</v>
      </c>
      <c r="U995" s="12">
        <v>33.33</v>
      </c>
      <c r="V995" s="12">
        <v>46.34</v>
      </c>
      <c r="W995" s="13">
        <v>5</v>
      </c>
      <c r="X995" s="11"/>
      <c r="Y995" s="11">
        <v>3.13</v>
      </c>
      <c r="Z995" s="11">
        <v>1.1399999999999999</v>
      </c>
      <c r="AA995" s="11">
        <v>10310.799999999999</v>
      </c>
      <c r="AB995" s="13">
        <v>10310800000</v>
      </c>
      <c r="AC995" s="5">
        <v>1.1443864874184571</v>
      </c>
      <c r="AD995">
        <v>30.49</v>
      </c>
      <c r="AE995">
        <v>6.6</v>
      </c>
      <c r="AF995">
        <v>11.77</v>
      </c>
      <c r="AG995" s="5">
        <v>17.109431711393345</v>
      </c>
      <c r="AH995" s="7">
        <v>1.0258800465129689</v>
      </c>
      <c r="AI995" s="8">
        <v>0.73709601468425956</v>
      </c>
      <c r="AJ995">
        <v>2101.86</v>
      </c>
      <c r="AK995">
        <v>2101860000.0000002</v>
      </c>
      <c r="AL995">
        <f t="shared" si="147"/>
        <v>1</v>
      </c>
      <c r="AM995">
        <f t="shared" si="148"/>
        <v>0</v>
      </c>
      <c r="AN995">
        <f t="shared" si="149"/>
        <v>0</v>
      </c>
      <c r="AO995" s="9">
        <v>32</v>
      </c>
      <c r="AP995" s="5">
        <v>1.5051499783199058</v>
      </c>
      <c r="AQ995">
        <v>33376000</v>
      </c>
      <c r="AT995">
        <v>5734000</v>
      </c>
      <c r="AU995">
        <v>39110000</v>
      </c>
      <c r="AW995">
        <v>23420.2</v>
      </c>
      <c r="AX995">
        <v>23420200000</v>
      </c>
      <c r="CG995" s="13"/>
    </row>
    <row r="996" spans="1:85" x14ac:dyDescent="0.3">
      <c r="A996">
        <v>2014</v>
      </c>
      <c r="B996" t="s">
        <v>299</v>
      </c>
      <c r="C996">
        <v>1</v>
      </c>
      <c r="D996">
        <v>3</v>
      </c>
      <c r="E996">
        <v>4</v>
      </c>
      <c r="F996">
        <v>5.8</v>
      </c>
      <c r="G996">
        <v>5800000</v>
      </c>
      <c r="H996">
        <v>3.8</v>
      </c>
      <c r="I996">
        <v>3800000</v>
      </c>
      <c r="J996">
        <v>2</v>
      </c>
      <c r="K996">
        <v>2000000</v>
      </c>
      <c r="L996">
        <v>1</v>
      </c>
      <c r="M996">
        <v>1</v>
      </c>
      <c r="N996">
        <v>0</v>
      </c>
      <c r="O996" s="11">
        <v>8</v>
      </c>
      <c r="P996" s="11">
        <v>4</v>
      </c>
      <c r="Q996" s="12">
        <v>50</v>
      </c>
      <c r="R996" s="11">
        <v>2</v>
      </c>
      <c r="S996" s="12">
        <v>25</v>
      </c>
      <c r="T996" s="14">
        <v>2</v>
      </c>
      <c r="U996" s="12">
        <v>25</v>
      </c>
      <c r="V996" s="12">
        <v>57.46</v>
      </c>
      <c r="W996" s="13">
        <v>4</v>
      </c>
      <c r="X996" s="11"/>
      <c r="Y996" s="11">
        <v>14.44</v>
      </c>
      <c r="Z996" s="11">
        <v>1.86</v>
      </c>
      <c r="AA996" s="11">
        <v>6865.3</v>
      </c>
      <c r="AB996" s="13">
        <v>6865300000</v>
      </c>
      <c r="AC996" s="5">
        <v>1.8557753726466542</v>
      </c>
      <c r="AD996">
        <v>16.32</v>
      </c>
      <c r="AE996">
        <v>8.7100000000000009</v>
      </c>
      <c r="AF996">
        <v>14.7</v>
      </c>
      <c r="AG996" s="5">
        <v>24.560225164715668</v>
      </c>
      <c r="AH996" s="7"/>
      <c r="AI996" s="8">
        <v>20.862755167543973</v>
      </c>
      <c r="AJ996">
        <v>6837.51</v>
      </c>
      <c r="AK996">
        <v>6837510000</v>
      </c>
      <c r="AL996">
        <f t="shared" si="147"/>
        <v>1</v>
      </c>
      <c r="AM996">
        <f t="shared" si="148"/>
        <v>0</v>
      </c>
      <c r="AN996">
        <f t="shared" si="149"/>
        <v>0</v>
      </c>
      <c r="AO996" s="9">
        <v>15</v>
      </c>
      <c r="AP996" s="5">
        <v>1.1760912590556811</v>
      </c>
      <c r="AQ996">
        <v>58040488</v>
      </c>
      <c r="AU996">
        <v>58040488</v>
      </c>
      <c r="AW996">
        <v>4765.7</v>
      </c>
      <c r="AX996">
        <v>4765700000</v>
      </c>
      <c r="CG996" s="13"/>
    </row>
    <row r="997" spans="1:85" x14ac:dyDescent="0.3">
      <c r="A997">
        <v>2014</v>
      </c>
      <c r="B997" t="s">
        <v>300</v>
      </c>
      <c r="C997">
        <v>0</v>
      </c>
      <c r="D997">
        <v>4</v>
      </c>
      <c r="E997">
        <v>10</v>
      </c>
      <c r="F997">
        <v>38.700000000000003</v>
      </c>
      <c r="G997">
        <v>38700000</v>
      </c>
      <c r="H997">
        <v>34.799999999999997</v>
      </c>
      <c r="I997">
        <v>34800000</v>
      </c>
      <c r="J997">
        <v>3.9000000000000057</v>
      </c>
      <c r="K997">
        <v>3900000.0000000056</v>
      </c>
      <c r="L997">
        <v>1</v>
      </c>
      <c r="M997">
        <v>0</v>
      </c>
      <c r="N997">
        <v>0</v>
      </c>
      <c r="O997" s="11">
        <v>12</v>
      </c>
      <c r="P997" s="11">
        <v>4</v>
      </c>
      <c r="Q997" s="12">
        <v>63.64</v>
      </c>
      <c r="R997" s="11">
        <v>2</v>
      </c>
      <c r="S997" s="12">
        <v>16.670000000000002</v>
      </c>
      <c r="T997" s="14">
        <v>6</v>
      </c>
      <c r="U997" s="12">
        <v>50</v>
      </c>
      <c r="V997" s="12">
        <v>57.48</v>
      </c>
      <c r="W997" s="13">
        <v>11</v>
      </c>
      <c r="X997" s="11">
        <v>1.96</v>
      </c>
      <c r="Y997" s="11">
        <v>6.19</v>
      </c>
      <c r="Z997" s="11">
        <v>2.95</v>
      </c>
      <c r="AA997" s="11">
        <v>23125.7</v>
      </c>
      <c r="AB997" s="13">
        <v>23125700000</v>
      </c>
      <c r="AC997" s="5">
        <v>2.9507009946550857</v>
      </c>
      <c r="AD997">
        <v>11.77</v>
      </c>
      <c r="AE997">
        <v>4.66</v>
      </c>
      <c r="AF997">
        <v>5.7</v>
      </c>
      <c r="AG997" s="5">
        <v>-1.3511761655588725</v>
      </c>
      <c r="AH997" s="7">
        <v>3.5839938833171062E-2</v>
      </c>
      <c r="AI997" s="8">
        <v>9.4975837907903315E-2</v>
      </c>
      <c r="AJ997">
        <v>18297.89</v>
      </c>
      <c r="AK997">
        <v>18297890000</v>
      </c>
      <c r="AL997">
        <f t="shared" si="147"/>
        <v>1</v>
      </c>
      <c r="AM997">
        <f t="shared" si="148"/>
        <v>0</v>
      </c>
      <c r="AN997">
        <f t="shared" si="149"/>
        <v>0</v>
      </c>
      <c r="AO997" s="9">
        <v>71</v>
      </c>
      <c r="AP997" s="5">
        <v>1.851258348719075</v>
      </c>
      <c r="AQ997">
        <v>38089000</v>
      </c>
      <c r="AT997">
        <v>14370000</v>
      </c>
      <c r="AU997">
        <v>52459000</v>
      </c>
      <c r="AW997">
        <v>16650.400000000001</v>
      </c>
      <c r="AX997">
        <v>16650400000.000002</v>
      </c>
      <c r="CG997" s="13"/>
    </row>
    <row r="998" spans="1:85" x14ac:dyDescent="0.3">
      <c r="A998">
        <v>2014</v>
      </c>
      <c r="B998" t="s">
        <v>301</v>
      </c>
      <c r="C998">
        <v>1</v>
      </c>
      <c r="D998">
        <v>6</v>
      </c>
      <c r="E998">
        <v>6</v>
      </c>
      <c r="L998">
        <v>1</v>
      </c>
      <c r="M998">
        <v>0</v>
      </c>
      <c r="N998">
        <v>1</v>
      </c>
      <c r="O998" s="11">
        <v>15</v>
      </c>
      <c r="P998" s="11">
        <v>7</v>
      </c>
      <c r="Q998" s="12">
        <v>46.15</v>
      </c>
      <c r="R998" s="11">
        <v>2</v>
      </c>
      <c r="S998" s="12">
        <v>13.33</v>
      </c>
      <c r="T998" s="14">
        <v>6</v>
      </c>
      <c r="U998" s="12">
        <v>40</v>
      </c>
      <c r="V998" s="12">
        <v>73.900000000000006</v>
      </c>
      <c r="W998" s="13">
        <v>7</v>
      </c>
      <c r="X998" s="11">
        <v>1.83</v>
      </c>
      <c r="Y998" s="11">
        <v>23.42</v>
      </c>
      <c r="Z998" s="11">
        <v>9.48</v>
      </c>
      <c r="AA998" s="11">
        <v>674950.2</v>
      </c>
      <c r="AB998" s="13">
        <v>674950200000</v>
      </c>
      <c r="AC998" s="5">
        <v>9.4848821734766151</v>
      </c>
      <c r="AD998">
        <v>44.23</v>
      </c>
      <c r="AE998">
        <v>32.880000000000003</v>
      </c>
      <c r="AF998">
        <v>43.92</v>
      </c>
      <c r="AG998" s="5">
        <v>29.909097114952626</v>
      </c>
      <c r="AH998" s="7">
        <v>0.24082816439372637</v>
      </c>
      <c r="AI998" s="8"/>
      <c r="AJ998">
        <v>4254455.1100000003</v>
      </c>
      <c r="AK998">
        <v>4254455110000.0005</v>
      </c>
      <c r="AL998">
        <f t="shared" si="147"/>
        <v>0</v>
      </c>
      <c r="AM998">
        <f t="shared" si="148"/>
        <v>0</v>
      </c>
      <c r="AN998">
        <f t="shared" si="149"/>
        <v>1</v>
      </c>
      <c r="AO998" s="9">
        <v>19</v>
      </c>
      <c r="AP998" s="5">
        <v>1.2787536009528289</v>
      </c>
      <c r="AQ998">
        <v>186830000</v>
      </c>
      <c r="AS998">
        <v>186830000</v>
      </c>
      <c r="AT998">
        <v>171690000</v>
      </c>
      <c r="AU998">
        <v>358520000</v>
      </c>
      <c r="AW998">
        <v>946709.5</v>
      </c>
      <c r="AX998">
        <v>946709500000</v>
      </c>
      <c r="CG998" s="13"/>
    </row>
    <row r="999" spans="1:85" x14ac:dyDescent="0.3">
      <c r="A999">
        <v>2014</v>
      </c>
      <c r="B999" t="s">
        <v>302</v>
      </c>
      <c r="C999">
        <v>1</v>
      </c>
      <c r="D999">
        <v>3</v>
      </c>
      <c r="E999">
        <v>5</v>
      </c>
      <c r="L999">
        <v>0</v>
      </c>
      <c r="M999">
        <v>0</v>
      </c>
      <c r="N999">
        <v>0</v>
      </c>
      <c r="O999" s="11">
        <v>7</v>
      </c>
      <c r="P999" s="11">
        <v>4</v>
      </c>
      <c r="Q999" s="12">
        <v>62.5</v>
      </c>
      <c r="R999" s="11">
        <v>1</v>
      </c>
      <c r="S999" s="12">
        <v>14.29</v>
      </c>
      <c r="T999" s="14">
        <v>2</v>
      </c>
      <c r="U999" s="12">
        <v>28.57</v>
      </c>
      <c r="V999" s="12">
        <v>45.11</v>
      </c>
      <c r="W999" s="13">
        <v>6</v>
      </c>
      <c r="X999" s="11"/>
      <c r="Y999" s="11">
        <v>5.91</v>
      </c>
      <c r="Z999" s="11">
        <v>7.23</v>
      </c>
      <c r="AA999" s="11">
        <v>4840.3999999999996</v>
      </c>
      <c r="AB999" s="13">
        <v>4840400000</v>
      </c>
      <c r="AC999" s="5">
        <v>7.226493886867031</v>
      </c>
      <c r="AD999">
        <v>21.56</v>
      </c>
      <c r="AE999">
        <v>10.52</v>
      </c>
      <c r="AF999">
        <v>18.98</v>
      </c>
      <c r="AG999" s="5">
        <v>24.628822365563728</v>
      </c>
      <c r="AH999" s="7">
        <v>1.6081984563359921</v>
      </c>
      <c r="AI999" s="8">
        <v>0.56919383566948034</v>
      </c>
      <c r="AJ999">
        <v>12986.19</v>
      </c>
      <c r="AK999">
        <v>12986190000</v>
      </c>
      <c r="AL999">
        <f t="shared" si="147"/>
        <v>1</v>
      </c>
      <c r="AM999">
        <f t="shared" si="148"/>
        <v>0</v>
      </c>
      <c r="AN999">
        <f t="shared" si="149"/>
        <v>0</v>
      </c>
      <c r="AO999" s="9">
        <v>25</v>
      </c>
      <c r="AP999" s="5">
        <v>1.3979400086720375</v>
      </c>
      <c r="AQ999">
        <v>22494452</v>
      </c>
      <c r="AT999">
        <v>10390000</v>
      </c>
      <c r="AU999">
        <v>32884452</v>
      </c>
      <c r="AW999">
        <v>8494</v>
      </c>
      <c r="AX999">
        <v>8494000000</v>
      </c>
      <c r="CG999" s="13"/>
    </row>
    <row r="1000" spans="1:85" x14ac:dyDescent="0.3">
      <c r="A1000">
        <v>2014</v>
      </c>
      <c r="B1000" t="s">
        <v>303</v>
      </c>
      <c r="C1000">
        <v>0</v>
      </c>
      <c r="D1000">
        <v>8</v>
      </c>
      <c r="E1000">
        <v>9</v>
      </c>
      <c r="L1000">
        <v>1</v>
      </c>
      <c r="M1000">
        <v>0</v>
      </c>
      <c r="N1000">
        <v>0</v>
      </c>
      <c r="O1000" s="11">
        <v>16</v>
      </c>
      <c r="P1000" s="11">
        <v>6</v>
      </c>
      <c r="Q1000" s="12">
        <v>46.67</v>
      </c>
      <c r="R1000" s="11">
        <v>3</v>
      </c>
      <c r="S1000" s="12">
        <v>18.75</v>
      </c>
      <c r="T1000" s="14">
        <v>7</v>
      </c>
      <c r="U1000" s="12">
        <v>43.75</v>
      </c>
      <c r="V1000" s="12">
        <v>35.1</v>
      </c>
      <c r="W1000" s="13">
        <v>9</v>
      </c>
      <c r="X1000" s="11"/>
      <c r="Y1000" s="11">
        <v>3.68</v>
      </c>
      <c r="Z1000" s="11">
        <v>3.64</v>
      </c>
      <c r="AA1000" s="11">
        <v>100470.8</v>
      </c>
      <c r="AB1000" s="13">
        <v>100470800000</v>
      </c>
      <c r="AC1000" s="5">
        <v>3.6366943139234502</v>
      </c>
      <c r="AD1000">
        <v>4.6900000000000004</v>
      </c>
      <c r="AE1000">
        <v>3.06</v>
      </c>
      <c r="AF1000">
        <v>3.81</v>
      </c>
      <c r="AG1000" s="5">
        <v>5.2449115309559726</v>
      </c>
      <c r="AH1000" s="7">
        <v>9.5558225776378222E-2</v>
      </c>
      <c r="AI1000" s="8">
        <v>2.6950527253516756</v>
      </c>
      <c r="AJ1000">
        <v>99222.05</v>
      </c>
      <c r="AK1000">
        <v>99222050000</v>
      </c>
      <c r="AL1000">
        <f t="shared" si="147"/>
        <v>0</v>
      </c>
      <c r="AM1000">
        <f t="shared" si="148"/>
        <v>0</v>
      </c>
      <c r="AN1000">
        <f t="shared" si="149"/>
        <v>1</v>
      </c>
      <c r="AO1000" s="9">
        <v>52</v>
      </c>
      <c r="AP1000" s="5">
        <v>1.716003343634799</v>
      </c>
      <c r="AQ1000">
        <v>81986000</v>
      </c>
      <c r="AT1000">
        <v>19910000</v>
      </c>
      <c r="AU1000">
        <v>101896000</v>
      </c>
      <c r="AW1000">
        <v>79444.899999999994</v>
      </c>
      <c r="AX1000">
        <v>79444900000</v>
      </c>
      <c r="CG1000" s="13"/>
    </row>
    <row r="1001" spans="1:85" x14ac:dyDescent="0.3">
      <c r="A1001">
        <v>2014</v>
      </c>
      <c r="B1001" t="s">
        <v>304</v>
      </c>
      <c r="C1001">
        <v>0</v>
      </c>
      <c r="D1001">
        <v>5</v>
      </c>
      <c r="E1001">
        <v>10</v>
      </c>
      <c r="L1001">
        <v>1</v>
      </c>
      <c r="M1001">
        <v>1</v>
      </c>
      <c r="N1001">
        <v>0</v>
      </c>
      <c r="O1001" s="11">
        <v>17</v>
      </c>
      <c r="P1001" s="11">
        <v>8</v>
      </c>
      <c r="Q1001" s="12">
        <v>53.33</v>
      </c>
      <c r="R1001" s="11">
        <v>4</v>
      </c>
      <c r="S1001" s="12">
        <v>23.53</v>
      </c>
      <c r="T1001" s="14">
        <v>5</v>
      </c>
      <c r="U1001" s="12">
        <v>29.41</v>
      </c>
      <c r="V1001" s="12">
        <v>34.33</v>
      </c>
      <c r="W1001" s="13">
        <v>9</v>
      </c>
      <c r="X1001" s="11">
        <v>5.96</v>
      </c>
      <c r="Y1001" s="11">
        <v>5.99</v>
      </c>
      <c r="Z1001" s="11">
        <v>5.72</v>
      </c>
      <c r="AA1001" s="11">
        <v>2309370</v>
      </c>
      <c r="AB1001" s="13">
        <v>2309370000000</v>
      </c>
      <c r="AC1001" s="5">
        <v>5.7244399975651721</v>
      </c>
      <c r="AD1001">
        <v>27.56</v>
      </c>
      <c r="AE1001">
        <v>7.02</v>
      </c>
      <c r="AF1001">
        <v>13.11</v>
      </c>
      <c r="AG1001" s="5">
        <v>22.463761216243224</v>
      </c>
      <c r="AH1001" s="7">
        <v>0.86820081805192639</v>
      </c>
      <c r="AI1001" s="8"/>
      <c r="AJ1001">
        <v>1030098.73</v>
      </c>
      <c r="AK1001">
        <v>1030098730000</v>
      </c>
      <c r="AL1001">
        <f t="shared" si="147"/>
        <v>0</v>
      </c>
      <c r="AM1001">
        <f t="shared" si="148"/>
        <v>0</v>
      </c>
      <c r="AN1001">
        <f t="shared" si="149"/>
        <v>1</v>
      </c>
      <c r="AO1001" s="9">
        <v>69</v>
      </c>
      <c r="AP1001" s="5">
        <v>1.8388490907372552</v>
      </c>
      <c r="AQ1001">
        <v>194222000</v>
      </c>
      <c r="AT1001">
        <v>2600000</v>
      </c>
      <c r="AU1001">
        <v>196822000</v>
      </c>
      <c r="AW1001">
        <v>2645160.7000000002</v>
      </c>
      <c r="AX1001">
        <v>2645160700000</v>
      </c>
      <c r="CG1001" s="13"/>
    </row>
    <row r="1002" spans="1:85" x14ac:dyDescent="0.3">
      <c r="A1002">
        <v>2014</v>
      </c>
      <c r="B1002" t="s">
        <v>305</v>
      </c>
      <c r="C1002">
        <v>0</v>
      </c>
      <c r="D1002">
        <v>3</v>
      </c>
      <c r="E1002">
        <v>11</v>
      </c>
      <c r="F1002">
        <v>105.5</v>
      </c>
      <c r="G1002">
        <v>105500000</v>
      </c>
      <c r="H1002">
        <v>105.5</v>
      </c>
      <c r="I1002">
        <v>105500000</v>
      </c>
      <c r="J1002">
        <v>0</v>
      </c>
      <c r="L1002">
        <v>1</v>
      </c>
      <c r="M1002">
        <v>1</v>
      </c>
      <c r="N1002">
        <v>0</v>
      </c>
      <c r="O1002" s="11">
        <v>16</v>
      </c>
      <c r="P1002" s="11">
        <v>7</v>
      </c>
      <c r="Q1002" s="12">
        <v>43.75</v>
      </c>
      <c r="R1002" s="11">
        <v>4</v>
      </c>
      <c r="S1002" s="12">
        <v>25</v>
      </c>
      <c r="T1002" s="14">
        <v>5</v>
      </c>
      <c r="U1002" s="12">
        <v>31.25</v>
      </c>
      <c r="V1002" s="12">
        <v>32.47</v>
      </c>
      <c r="W1002" s="13">
        <v>7</v>
      </c>
      <c r="X1002" s="11">
        <v>4.59</v>
      </c>
      <c r="Y1002" s="11">
        <v>-1.1599999999999999</v>
      </c>
      <c r="Z1002" s="11">
        <v>1.78</v>
      </c>
      <c r="AA1002" s="11">
        <v>751605.3</v>
      </c>
      <c r="AB1002" s="13">
        <v>751605300000</v>
      </c>
      <c r="AC1002" s="5">
        <v>1.7802634300690454</v>
      </c>
      <c r="AD1002">
        <v>-2.93</v>
      </c>
      <c r="AE1002">
        <v>-0.57999999999999996</v>
      </c>
      <c r="AF1002">
        <v>-0.76</v>
      </c>
      <c r="AG1002" s="5">
        <v>7.2309867510441537</v>
      </c>
      <c r="AH1002" s="7"/>
      <c r="AI1002" s="8"/>
      <c r="AJ1002">
        <v>216780.16</v>
      </c>
      <c r="AK1002">
        <v>216780160000</v>
      </c>
      <c r="AL1002">
        <f t="shared" si="147"/>
        <v>0</v>
      </c>
      <c r="AM1002">
        <f t="shared" si="148"/>
        <v>0</v>
      </c>
      <c r="AN1002">
        <f t="shared" si="149"/>
        <v>1</v>
      </c>
      <c r="AO1002" s="9">
        <v>95</v>
      </c>
      <c r="AP1002" s="5">
        <v>1.9777236052888476</v>
      </c>
      <c r="AQ1002">
        <v>131354392</v>
      </c>
      <c r="AT1002">
        <v>32955000</v>
      </c>
      <c r="AU1002">
        <v>164309392</v>
      </c>
      <c r="AW1002">
        <v>340936.8</v>
      </c>
      <c r="AX1002">
        <v>340936800000</v>
      </c>
      <c r="CG1002" s="13"/>
    </row>
    <row r="1003" spans="1:85" x14ac:dyDescent="0.3">
      <c r="A1003">
        <v>2014</v>
      </c>
      <c r="B1003" t="s">
        <v>306</v>
      </c>
      <c r="C1003">
        <v>0</v>
      </c>
      <c r="D1003">
        <v>5</v>
      </c>
      <c r="E1003">
        <v>4</v>
      </c>
      <c r="L1003">
        <v>1</v>
      </c>
      <c r="M1003">
        <v>0</v>
      </c>
      <c r="N1003">
        <v>0</v>
      </c>
      <c r="O1003" s="11">
        <v>14</v>
      </c>
      <c r="P1003" s="11">
        <v>8</v>
      </c>
      <c r="Q1003" s="12">
        <v>50</v>
      </c>
      <c r="R1003" s="11">
        <v>2</v>
      </c>
      <c r="S1003" s="12">
        <v>14.29</v>
      </c>
      <c r="T1003" s="14">
        <v>4</v>
      </c>
      <c r="U1003" s="12">
        <v>28.57</v>
      </c>
      <c r="V1003" s="12">
        <v>54.5</v>
      </c>
      <c r="W1003" s="13">
        <v>5</v>
      </c>
      <c r="X1003" s="11"/>
      <c r="Y1003" s="11">
        <v>11.27</v>
      </c>
      <c r="Z1003" s="11">
        <v>1.08</v>
      </c>
      <c r="AA1003" s="11">
        <v>12540.7</v>
      </c>
      <c r="AB1003" s="13">
        <v>12540700000</v>
      </c>
      <c r="AC1003" s="5">
        <v>1.0827082090188389</v>
      </c>
      <c r="AD1003">
        <v>14.78</v>
      </c>
      <c r="AE1003">
        <v>8.61</v>
      </c>
      <c r="AF1003">
        <v>14.78</v>
      </c>
      <c r="AG1003" s="5">
        <v>-2.3262178434592227</v>
      </c>
      <c r="AH1003" s="7"/>
      <c r="AI1003" s="8">
        <v>3.969365835434762E-2</v>
      </c>
      <c r="AJ1003">
        <v>4734.7299999999996</v>
      </c>
      <c r="AK1003">
        <v>4734730000</v>
      </c>
      <c r="AL1003">
        <f t="shared" si="147"/>
        <v>1</v>
      </c>
      <c r="AM1003">
        <f t="shared" si="148"/>
        <v>0</v>
      </c>
      <c r="AN1003">
        <f t="shared" si="149"/>
        <v>0</v>
      </c>
      <c r="AO1003" s="9">
        <v>32</v>
      </c>
      <c r="AP1003" s="5">
        <v>1.5051499783199058</v>
      </c>
      <c r="AQ1003">
        <v>12170000</v>
      </c>
      <c r="AT1003">
        <v>3492000</v>
      </c>
      <c r="AU1003">
        <v>15662000</v>
      </c>
      <c r="AW1003">
        <v>8675.5</v>
      </c>
      <c r="AX1003">
        <v>8675500000</v>
      </c>
      <c r="CG1003" s="13"/>
    </row>
    <row r="1004" spans="1:85" x14ac:dyDescent="0.3">
      <c r="A1004">
        <v>2014</v>
      </c>
      <c r="B1004" t="s">
        <v>307</v>
      </c>
      <c r="C1004">
        <v>0</v>
      </c>
      <c r="D1004">
        <v>6</v>
      </c>
      <c r="E1004">
        <v>6</v>
      </c>
      <c r="L1004">
        <v>1</v>
      </c>
      <c r="M1004">
        <v>0</v>
      </c>
      <c r="N1004">
        <v>0</v>
      </c>
      <c r="O1004" s="11">
        <v>15</v>
      </c>
      <c r="P1004" s="11">
        <v>7</v>
      </c>
      <c r="Q1004" s="12">
        <v>46.15</v>
      </c>
      <c r="R1004" s="11">
        <v>2</v>
      </c>
      <c r="S1004" s="12">
        <v>13.33</v>
      </c>
      <c r="T1004" s="14">
        <v>6</v>
      </c>
      <c r="U1004" s="12">
        <v>40</v>
      </c>
      <c r="V1004" s="12">
        <v>31.35</v>
      </c>
      <c r="W1004" s="13">
        <v>8</v>
      </c>
      <c r="X1004" s="11">
        <v>6.57</v>
      </c>
      <c r="Y1004" s="11">
        <v>2.5499999999999998</v>
      </c>
      <c r="Z1004" s="11">
        <v>0.63</v>
      </c>
      <c r="AA1004" s="11">
        <v>1751001</v>
      </c>
      <c r="AB1004" s="13">
        <v>1751001000000</v>
      </c>
      <c r="AC1004" s="5">
        <v>0.62571474148002326</v>
      </c>
      <c r="AD1004">
        <v>9.74</v>
      </c>
      <c r="AE1004">
        <v>2.44</v>
      </c>
      <c r="AF1004">
        <v>3.4</v>
      </c>
      <c r="AG1004" s="5">
        <v>10.346815143245507</v>
      </c>
      <c r="AH1004" s="7">
        <v>0.35414145255105661</v>
      </c>
      <c r="AI1004" s="8"/>
      <c r="AJ1004">
        <v>411989.5</v>
      </c>
      <c r="AK1004">
        <v>411989500000</v>
      </c>
      <c r="AL1004">
        <f t="shared" si="147"/>
        <v>0</v>
      </c>
      <c r="AM1004">
        <f t="shared" si="148"/>
        <v>0</v>
      </c>
      <c r="AN1004">
        <f t="shared" si="149"/>
        <v>1</v>
      </c>
      <c r="AO1004" s="9">
        <v>107</v>
      </c>
      <c r="AP1004" s="5">
        <v>2.0293837776852093</v>
      </c>
      <c r="AQ1004">
        <v>136766000</v>
      </c>
      <c r="AT1004">
        <v>88445000</v>
      </c>
      <c r="AU1004">
        <v>225211000</v>
      </c>
      <c r="AW1004">
        <v>1442983.6</v>
      </c>
      <c r="AX1004">
        <v>1442983600000</v>
      </c>
      <c r="CG1004" s="13"/>
    </row>
    <row r="1005" spans="1:85" x14ac:dyDescent="0.3">
      <c r="A1005">
        <v>2014</v>
      </c>
      <c r="B1005" t="s">
        <v>308</v>
      </c>
      <c r="C1005">
        <v>1</v>
      </c>
      <c r="M1005">
        <v>0</v>
      </c>
      <c r="N1005">
        <v>0</v>
      </c>
      <c r="O1005" s="11"/>
      <c r="P1005" s="11"/>
      <c r="Q1005" s="12"/>
      <c r="R1005" s="11"/>
      <c r="S1005" s="12"/>
      <c r="T1005" s="14">
        <v>0</v>
      </c>
      <c r="U1005" s="12"/>
      <c r="V1005" s="12">
        <v>36.340000000000003</v>
      </c>
      <c r="W1005" s="13">
        <v>5</v>
      </c>
      <c r="X1005" s="11"/>
      <c r="Y1005" s="11">
        <v>1.0900000000000001</v>
      </c>
      <c r="Z1005" s="11"/>
      <c r="AA1005" s="11"/>
      <c r="AB1005" s="13"/>
      <c r="AD1005">
        <v>15.82</v>
      </c>
      <c r="AE1005">
        <v>7.21</v>
      </c>
      <c r="AF1005">
        <v>14.91</v>
      </c>
      <c r="AG1005" s="5">
        <v>22.456741586528842</v>
      </c>
      <c r="AH1005" s="7"/>
      <c r="AI1005" s="8"/>
      <c r="AO1005" s="9">
        <v>28</v>
      </c>
      <c r="AP1005" s="5">
        <v>1.447158031342219</v>
      </c>
      <c r="CG1005" s="13"/>
    </row>
    <row r="1006" spans="1:85" x14ac:dyDescent="0.3">
      <c r="A1006">
        <v>2014</v>
      </c>
      <c r="B1006" t="s">
        <v>309</v>
      </c>
      <c r="C1006">
        <v>1</v>
      </c>
      <c r="D1006">
        <v>6</v>
      </c>
      <c r="E1006">
        <v>6</v>
      </c>
      <c r="F1006">
        <v>52</v>
      </c>
      <c r="G1006">
        <v>52000000</v>
      </c>
      <c r="H1006">
        <v>36</v>
      </c>
      <c r="I1006">
        <v>36000000</v>
      </c>
      <c r="J1006">
        <v>16</v>
      </c>
      <c r="K1006">
        <v>16000000</v>
      </c>
      <c r="L1006">
        <v>1</v>
      </c>
      <c r="M1006">
        <v>1</v>
      </c>
      <c r="N1006">
        <v>0</v>
      </c>
      <c r="O1006" s="11">
        <v>16</v>
      </c>
      <c r="P1006" s="11">
        <v>7</v>
      </c>
      <c r="Q1006" s="12">
        <v>50</v>
      </c>
      <c r="R1006" s="11">
        <v>3</v>
      </c>
      <c r="S1006" s="12">
        <v>18.75</v>
      </c>
      <c r="T1006" s="14">
        <v>6</v>
      </c>
      <c r="U1006" s="12">
        <v>37.5</v>
      </c>
      <c r="V1006" s="12" t="s">
        <v>366</v>
      </c>
      <c r="W1006" s="13">
        <v>5</v>
      </c>
      <c r="X1006" s="11"/>
      <c r="Y1006" s="11">
        <v>12.85</v>
      </c>
      <c r="Z1006" s="11">
        <v>4.88</v>
      </c>
      <c r="AA1006" s="11">
        <v>169122</v>
      </c>
      <c r="AB1006" s="13">
        <v>169122000000</v>
      </c>
      <c r="AC1006" s="5">
        <v>4.8805252477740453</v>
      </c>
      <c r="AD1006">
        <v>33.049999999999997</v>
      </c>
      <c r="AE1006">
        <v>18.79</v>
      </c>
      <c r="AF1006">
        <v>29.58</v>
      </c>
      <c r="AG1006" s="5">
        <v>173.98699276891068</v>
      </c>
      <c r="AH1006" s="7"/>
      <c r="AI1006" s="8">
        <v>0.49544909034909779</v>
      </c>
      <c r="AJ1006">
        <v>428498.7</v>
      </c>
      <c r="AK1006">
        <v>428498700000</v>
      </c>
      <c r="AL1006">
        <f>IF(AJ1006&lt;29957,1,0)</f>
        <v>0</v>
      </c>
      <c r="AM1006">
        <f>IF(AND(AJ1006&gt;29957,AJ1006&lt;96525),1,0)</f>
        <v>0</v>
      </c>
      <c r="AN1006">
        <f>IF(AJ1006&gt;96525,1,0)</f>
        <v>1</v>
      </c>
      <c r="AO1006" s="9">
        <v>9</v>
      </c>
      <c r="AP1006" s="5">
        <v>0.95424250943932487</v>
      </c>
      <c r="AQ1006">
        <v>59540000</v>
      </c>
      <c r="AR1006" s="5">
        <v>100</v>
      </c>
      <c r="AT1006">
        <v>19629309</v>
      </c>
      <c r="AU1006">
        <v>79169309</v>
      </c>
      <c r="AV1006">
        <v>0.03</v>
      </c>
      <c r="AW1006">
        <v>226213</v>
      </c>
      <c r="AX1006">
        <v>226213000000</v>
      </c>
      <c r="CG1006" s="13"/>
    </row>
    <row r="1007" spans="1:85" x14ac:dyDescent="0.3">
      <c r="A1007">
        <v>2014</v>
      </c>
      <c r="B1007" t="s">
        <v>310</v>
      </c>
      <c r="C1007">
        <v>1</v>
      </c>
      <c r="D1007">
        <v>4</v>
      </c>
      <c r="E1007">
        <v>5</v>
      </c>
      <c r="L1007">
        <v>1</v>
      </c>
      <c r="M1007">
        <v>0</v>
      </c>
      <c r="N1007">
        <v>0</v>
      </c>
      <c r="O1007" s="11">
        <v>10</v>
      </c>
      <c r="P1007" s="11">
        <v>5</v>
      </c>
      <c r="Q1007" s="12">
        <v>54.55</v>
      </c>
      <c r="R1007" s="11">
        <v>1</v>
      </c>
      <c r="S1007" s="12">
        <v>10</v>
      </c>
      <c r="T1007" s="14">
        <v>4</v>
      </c>
      <c r="U1007" s="12">
        <v>40</v>
      </c>
      <c r="V1007" s="12">
        <v>63.25</v>
      </c>
      <c r="W1007" s="13">
        <v>5</v>
      </c>
      <c r="X1007" s="11">
        <v>0.64</v>
      </c>
      <c r="Y1007" s="11">
        <v>3.22</v>
      </c>
      <c r="Z1007" s="11">
        <v>1.5</v>
      </c>
      <c r="AA1007" s="11"/>
      <c r="AB1007" s="13"/>
      <c r="AC1007" s="5">
        <v>1.4970245692236057</v>
      </c>
      <c r="AD1007">
        <v>2.82</v>
      </c>
      <c r="AE1007">
        <v>1.56</v>
      </c>
      <c r="AF1007">
        <v>2.4</v>
      </c>
      <c r="AG1007" s="5">
        <v>-46.274645683372825</v>
      </c>
      <c r="AH1007" s="7"/>
      <c r="AI1007" s="8"/>
      <c r="AO1007" s="9">
        <v>16</v>
      </c>
      <c r="AP1007" s="5">
        <v>1.2041199826559246</v>
      </c>
      <c r="AQ1007">
        <v>61080409</v>
      </c>
      <c r="AT1007">
        <v>1860000</v>
      </c>
      <c r="AU1007">
        <v>62940409</v>
      </c>
      <c r="CG1007" s="13"/>
    </row>
    <row r="1008" spans="1:85" x14ac:dyDescent="0.3">
      <c r="A1008">
        <v>2014</v>
      </c>
      <c r="B1008" t="s">
        <v>311</v>
      </c>
      <c r="C1008">
        <v>0</v>
      </c>
      <c r="D1008">
        <v>4</v>
      </c>
      <c r="E1008">
        <v>6</v>
      </c>
      <c r="F1008">
        <v>16.3</v>
      </c>
      <c r="G1008">
        <v>16300000</v>
      </c>
      <c r="H1008">
        <v>8.4</v>
      </c>
      <c r="I1008">
        <v>8400000</v>
      </c>
      <c r="J1008">
        <v>7.9</v>
      </c>
      <c r="K1008">
        <v>7900000</v>
      </c>
      <c r="L1008">
        <v>1</v>
      </c>
      <c r="M1008">
        <v>0</v>
      </c>
      <c r="N1008">
        <v>1</v>
      </c>
      <c r="O1008" s="11">
        <v>10</v>
      </c>
      <c r="P1008" s="11">
        <v>5</v>
      </c>
      <c r="Q1008" s="12">
        <v>50</v>
      </c>
      <c r="R1008" s="11">
        <v>1</v>
      </c>
      <c r="S1008" s="12">
        <v>10</v>
      </c>
      <c r="T1008" s="14">
        <v>4</v>
      </c>
      <c r="U1008" s="12">
        <v>40</v>
      </c>
      <c r="V1008" s="12">
        <v>61.98</v>
      </c>
      <c r="W1008" s="13">
        <v>11</v>
      </c>
      <c r="X1008" s="11"/>
      <c r="Y1008" s="11">
        <v>4.17</v>
      </c>
      <c r="Z1008" s="11">
        <v>4.4000000000000004</v>
      </c>
      <c r="AA1008" s="11">
        <v>61562.400000000001</v>
      </c>
      <c r="AB1008" s="13">
        <v>61562400000</v>
      </c>
      <c r="AC1008" s="5">
        <v>4.4027301946807187</v>
      </c>
      <c r="AD1008">
        <v>10.24</v>
      </c>
      <c r="AE1008">
        <v>3.77</v>
      </c>
      <c r="AF1008">
        <v>7.97</v>
      </c>
      <c r="AG1008" s="5">
        <v>-11.656826568265686</v>
      </c>
      <c r="AH1008" s="7">
        <v>3.7393513021097502E-2</v>
      </c>
      <c r="AI1008" s="8">
        <v>1.5514329870455344E-2</v>
      </c>
      <c r="AJ1008">
        <v>84714.17</v>
      </c>
      <c r="AK1008">
        <v>84714170000</v>
      </c>
      <c r="AL1008">
        <f>IF(AJ1008&lt;29957,1,0)</f>
        <v>0</v>
      </c>
      <c r="AM1008">
        <f>IF(AND(AJ1008&gt;29957,AJ1008&lt;96525),1,0)</f>
        <v>1</v>
      </c>
      <c r="AN1008">
        <f>IF(AJ1008&gt;96525,1,0)</f>
        <v>0</v>
      </c>
      <c r="AO1008" s="9">
        <v>34</v>
      </c>
      <c r="AP1008" s="5">
        <v>1.5314789170422551</v>
      </c>
      <c r="AQ1008">
        <v>26824986</v>
      </c>
      <c r="AS1008">
        <v>26824986</v>
      </c>
      <c r="AT1008">
        <v>13275000</v>
      </c>
      <c r="AU1008">
        <v>40099986</v>
      </c>
      <c r="AW1008">
        <v>54369.599999999999</v>
      </c>
      <c r="AX1008">
        <v>54369600000</v>
      </c>
      <c r="CG1008" s="13"/>
    </row>
    <row r="1009" spans="1:85" x14ac:dyDescent="0.3">
      <c r="A1009">
        <v>2014</v>
      </c>
      <c r="B1009" t="s">
        <v>312</v>
      </c>
      <c r="C1009">
        <v>1</v>
      </c>
      <c r="M1009">
        <v>0</v>
      </c>
      <c r="N1009">
        <v>0</v>
      </c>
      <c r="O1009" s="11">
        <v>9</v>
      </c>
      <c r="P1009" s="11">
        <v>5</v>
      </c>
      <c r="Q1009" s="12">
        <v>41.67</v>
      </c>
      <c r="R1009" s="11"/>
      <c r="S1009" s="12">
        <v>0</v>
      </c>
      <c r="T1009" s="14">
        <v>4</v>
      </c>
      <c r="U1009" s="12">
        <v>44.44</v>
      </c>
      <c r="V1009" s="12">
        <v>74.959999999999994</v>
      </c>
      <c r="W1009" s="13"/>
      <c r="X1009" s="11"/>
      <c r="Y1009" s="11">
        <v>4.2699999999999996</v>
      </c>
      <c r="Z1009" s="11">
        <v>3.69</v>
      </c>
      <c r="AA1009" s="11">
        <v>15553.5</v>
      </c>
      <c r="AB1009" s="13">
        <v>15553500000</v>
      </c>
      <c r="AC1009" s="5">
        <v>3.6860564142575263</v>
      </c>
      <c r="AD1009">
        <v>9.31</v>
      </c>
      <c r="AE1009">
        <v>4.3099999999999996</v>
      </c>
      <c r="AF1009">
        <v>6.81</v>
      </c>
      <c r="AG1009" s="5">
        <v>205.16641470496486</v>
      </c>
      <c r="AH1009" s="7"/>
      <c r="AI1009" s="8">
        <v>1.2573522473500456</v>
      </c>
      <c r="AJ1009">
        <v>20867.12</v>
      </c>
      <c r="AK1009">
        <v>20867120000</v>
      </c>
      <c r="AL1009">
        <f>IF(AJ1009&lt;29957,1,0)</f>
        <v>1</v>
      </c>
      <c r="AM1009">
        <f>IF(AND(AJ1009&gt;29957,AJ1009&lt;96525),1,0)</f>
        <v>0</v>
      </c>
      <c r="AN1009">
        <f>IF(AJ1009&gt;96525,1,0)</f>
        <v>0</v>
      </c>
      <c r="AO1009" s="9">
        <v>36</v>
      </c>
      <c r="AP1009" s="5">
        <v>1.556302500767287</v>
      </c>
      <c r="AW1009">
        <v>32140</v>
      </c>
      <c r="AX1009">
        <v>32140000000</v>
      </c>
      <c r="CG1009" s="13"/>
    </row>
    <row r="1010" spans="1:85" x14ac:dyDescent="0.3">
      <c r="A1010">
        <v>2014</v>
      </c>
      <c r="B1010" t="s">
        <v>313</v>
      </c>
      <c r="C1010">
        <v>1</v>
      </c>
      <c r="M1010">
        <v>0</v>
      </c>
      <c r="N1010">
        <v>0</v>
      </c>
      <c r="O1010" s="11"/>
      <c r="P1010" s="11"/>
      <c r="Q1010" s="12"/>
      <c r="R1010" s="11"/>
      <c r="S1010" s="12"/>
      <c r="T1010" s="14">
        <v>0</v>
      </c>
      <c r="U1010" s="12"/>
      <c r="V1010" s="12">
        <v>61.92</v>
      </c>
      <c r="W1010" s="13"/>
      <c r="X1010" s="11"/>
      <c r="Y1010" s="11"/>
      <c r="Z1010" s="11"/>
      <c r="AA1010" s="11"/>
      <c r="AB1010" s="13"/>
      <c r="AD1010">
        <v>37.119999999999997</v>
      </c>
      <c r="AE1010">
        <v>30.78</v>
      </c>
      <c r="AF1010">
        <v>32.659999999999997</v>
      </c>
      <c r="AG1010" s="5">
        <v>11.708625055861766</v>
      </c>
      <c r="AH1010" s="7"/>
      <c r="AI1010" s="8"/>
      <c r="AO1010" s="9">
        <v>14</v>
      </c>
      <c r="AP1010" s="5">
        <v>1.1461280356782377</v>
      </c>
      <c r="CG1010" s="13"/>
    </row>
    <row r="1011" spans="1:85" x14ac:dyDescent="0.3">
      <c r="A1011">
        <v>2014</v>
      </c>
      <c r="B1011" t="s">
        <v>314</v>
      </c>
      <c r="C1011">
        <v>1</v>
      </c>
      <c r="D1011">
        <v>3</v>
      </c>
      <c r="E1011">
        <v>4</v>
      </c>
      <c r="L1011">
        <v>0</v>
      </c>
      <c r="M1011">
        <v>0</v>
      </c>
      <c r="N1011">
        <v>0</v>
      </c>
      <c r="O1011" s="11">
        <v>10</v>
      </c>
      <c r="P1011" s="11">
        <v>5</v>
      </c>
      <c r="Q1011" s="12">
        <v>55.56</v>
      </c>
      <c r="R1011" s="11">
        <v>4</v>
      </c>
      <c r="S1011" s="12">
        <v>40</v>
      </c>
      <c r="T1011" s="14">
        <v>1</v>
      </c>
      <c r="U1011" s="12">
        <v>10</v>
      </c>
      <c r="V1011" s="12" t="s">
        <v>366</v>
      </c>
      <c r="W1011" s="13">
        <v>4</v>
      </c>
      <c r="X1011" s="11">
        <v>34.869999999999997</v>
      </c>
      <c r="Y1011" s="11">
        <v>4.09</v>
      </c>
      <c r="Z1011" s="11">
        <v>1.1100000000000001</v>
      </c>
      <c r="AA1011" s="11">
        <v>22513.7</v>
      </c>
      <c r="AB1011" s="13">
        <v>22513700000</v>
      </c>
      <c r="AC1011" s="5">
        <v>1.107922877981903</v>
      </c>
      <c r="AD1011">
        <v>10.44</v>
      </c>
      <c r="AE1011">
        <v>4.51</v>
      </c>
      <c r="AF1011">
        <v>5.48</v>
      </c>
      <c r="AG1011" s="5">
        <v>21.062182124875406</v>
      </c>
      <c r="AH1011" s="7">
        <v>5.3622698868434383E-2</v>
      </c>
      <c r="AI1011" s="8">
        <v>1.6044587062996114E-2</v>
      </c>
      <c r="AJ1011">
        <v>8121.05</v>
      </c>
      <c r="AK1011">
        <v>8121050000</v>
      </c>
      <c r="AL1011">
        <f>IF(AJ1011&lt;29957,1,0)</f>
        <v>1</v>
      </c>
      <c r="AM1011">
        <f>IF(AND(AJ1011&gt;29957,AJ1011&lt;96525),1,0)</f>
        <v>0</v>
      </c>
      <c r="AN1011">
        <f>IF(AJ1011&gt;96525,1,0)</f>
        <v>0</v>
      </c>
      <c r="AO1011" s="9">
        <v>25</v>
      </c>
      <c r="AP1011" s="5">
        <v>1.3979400086720375</v>
      </c>
      <c r="AQ1011">
        <v>11876000</v>
      </c>
      <c r="AT1011">
        <v>580000</v>
      </c>
      <c r="AU1011">
        <v>12456000</v>
      </c>
      <c r="AW1011">
        <v>26679</v>
      </c>
      <c r="AX1011">
        <v>26679000000</v>
      </c>
      <c r="CG1011" s="13"/>
    </row>
    <row r="1012" spans="1:85" x14ac:dyDescent="0.3">
      <c r="A1012">
        <v>2014</v>
      </c>
      <c r="B1012" t="s">
        <v>315</v>
      </c>
      <c r="C1012">
        <v>0</v>
      </c>
      <c r="D1012">
        <v>4</v>
      </c>
      <c r="E1012">
        <v>4</v>
      </c>
      <c r="L1012">
        <v>1</v>
      </c>
      <c r="M1012">
        <v>0</v>
      </c>
      <c r="N1012">
        <v>0</v>
      </c>
      <c r="O1012" s="11">
        <v>9</v>
      </c>
      <c r="P1012" s="11">
        <v>3</v>
      </c>
      <c r="Q1012" s="12">
        <v>37.5</v>
      </c>
      <c r="R1012" s="11">
        <v>2</v>
      </c>
      <c r="S1012" s="12">
        <v>22.22</v>
      </c>
      <c r="T1012" s="14">
        <v>4</v>
      </c>
      <c r="U1012" s="12">
        <v>44.44</v>
      </c>
      <c r="V1012" s="12">
        <v>75</v>
      </c>
      <c r="W1012" s="13">
        <v>6</v>
      </c>
      <c r="X1012" s="11"/>
      <c r="Y1012" s="11">
        <v>5.88</v>
      </c>
      <c r="Z1012" s="11">
        <v>3.25</v>
      </c>
      <c r="AA1012" s="11"/>
      <c r="AB1012" s="13"/>
      <c r="AC1012" s="5">
        <v>3.2509344302289671</v>
      </c>
      <c r="AD1012">
        <v>12.5</v>
      </c>
      <c r="AE1012">
        <v>6.37</v>
      </c>
      <c r="AF1012">
        <v>12.45</v>
      </c>
      <c r="AG1012" s="5">
        <v>2.6778435954567739</v>
      </c>
      <c r="AH1012" s="7"/>
      <c r="AI1012" s="8"/>
      <c r="AO1012" s="9">
        <v>27</v>
      </c>
      <c r="AP1012" s="5">
        <v>1.4313637641589871</v>
      </c>
      <c r="AQ1012">
        <v>13548167</v>
      </c>
      <c r="AT1012">
        <v>285000</v>
      </c>
      <c r="AU1012">
        <v>13833167</v>
      </c>
      <c r="AV1012">
        <v>75</v>
      </c>
      <c r="CG1012" s="13"/>
    </row>
    <row r="1013" spans="1:85" x14ac:dyDescent="0.3">
      <c r="A1013">
        <v>2014</v>
      </c>
      <c r="B1013" t="s">
        <v>316</v>
      </c>
      <c r="C1013">
        <v>0</v>
      </c>
      <c r="D1013">
        <v>7</v>
      </c>
      <c r="E1013">
        <v>4</v>
      </c>
      <c r="L1013">
        <v>1</v>
      </c>
      <c r="M1013">
        <v>1</v>
      </c>
      <c r="N1013">
        <v>0</v>
      </c>
      <c r="O1013" s="11">
        <v>18</v>
      </c>
      <c r="P1013" s="11">
        <v>7</v>
      </c>
      <c r="Q1013" s="12">
        <v>40</v>
      </c>
      <c r="R1013" s="11">
        <v>1</v>
      </c>
      <c r="S1013" s="12">
        <v>5.56</v>
      </c>
      <c r="T1013" s="14">
        <v>10</v>
      </c>
      <c r="U1013" s="12">
        <v>55.56</v>
      </c>
      <c r="V1013" s="12">
        <v>53.05</v>
      </c>
      <c r="W1013" s="13">
        <v>5</v>
      </c>
      <c r="X1013" s="11">
        <v>0.54</v>
      </c>
      <c r="Y1013" s="11">
        <v>6.77</v>
      </c>
      <c r="Z1013" s="11">
        <v>9.24</v>
      </c>
      <c r="AA1013" s="11">
        <v>61461.2</v>
      </c>
      <c r="AB1013" s="13">
        <v>61461200000</v>
      </c>
      <c r="AC1013" s="5">
        <v>9.2402390162886512</v>
      </c>
      <c r="AD1013">
        <v>33.42</v>
      </c>
      <c r="AE1013">
        <v>12.45</v>
      </c>
      <c r="AF1013">
        <v>28.3</v>
      </c>
      <c r="AG1013" s="5">
        <v>7.3498799666079195</v>
      </c>
      <c r="AH1013" s="7">
        <v>4.8226821041115871E-2</v>
      </c>
      <c r="AI1013" s="8">
        <v>3.6870270763059536</v>
      </c>
      <c r="AJ1013">
        <v>203746.92</v>
      </c>
      <c r="AK1013">
        <v>203746920000</v>
      </c>
      <c r="AL1013">
        <f>IF(AJ1013&lt;29957,1,0)</f>
        <v>0</v>
      </c>
      <c r="AM1013">
        <f>IF(AND(AJ1013&gt;29957,AJ1013&lt;96525),1,0)</f>
        <v>0</v>
      </c>
      <c r="AN1013">
        <f>IF(AJ1013&gt;96525,1,0)</f>
        <v>1</v>
      </c>
      <c r="AO1013" s="9">
        <v>30</v>
      </c>
      <c r="AP1013" s="5">
        <v>1.4771212547196624</v>
      </c>
      <c r="AQ1013">
        <v>44697781</v>
      </c>
      <c r="AT1013">
        <v>35072900</v>
      </c>
      <c r="AU1013">
        <v>79770681</v>
      </c>
      <c r="AW1013">
        <v>119493.3</v>
      </c>
      <c r="AX1013">
        <v>119493300000</v>
      </c>
      <c r="CG1013" s="13"/>
    </row>
    <row r="1014" spans="1:85" x14ac:dyDescent="0.3">
      <c r="A1014">
        <v>2014</v>
      </c>
      <c r="B1014" t="s">
        <v>317</v>
      </c>
      <c r="C1014">
        <v>0</v>
      </c>
      <c r="D1014">
        <v>5</v>
      </c>
      <c r="E1014">
        <v>4</v>
      </c>
      <c r="L1014">
        <v>1</v>
      </c>
      <c r="M1014">
        <v>0</v>
      </c>
      <c r="N1014">
        <v>0</v>
      </c>
      <c r="O1014" s="11">
        <v>12</v>
      </c>
      <c r="P1014" s="11">
        <v>7</v>
      </c>
      <c r="Q1014" s="12">
        <v>54.55</v>
      </c>
      <c r="R1014" s="11">
        <v>2</v>
      </c>
      <c r="S1014" s="12">
        <v>16.670000000000002</v>
      </c>
      <c r="T1014" s="14">
        <v>3</v>
      </c>
      <c r="U1014" s="12">
        <v>25</v>
      </c>
      <c r="V1014" s="12">
        <v>71.510000000000005</v>
      </c>
      <c r="W1014" s="13">
        <v>4</v>
      </c>
      <c r="X1014" s="11"/>
      <c r="Y1014" s="11">
        <v>15.68</v>
      </c>
      <c r="Z1014" s="11">
        <v>3.87</v>
      </c>
      <c r="AA1014" s="11">
        <v>51330.400000000001</v>
      </c>
      <c r="AB1014" s="13">
        <v>51330400000</v>
      </c>
      <c r="AC1014" s="5">
        <v>3.8744364372699938</v>
      </c>
      <c r="AD1014">
        <v>39.9</v>
      </c>
      <c r="AE1014">
        <v>14.82</v>
      </c>
      <c r="AF1014">
        <v>25.62</v>
      </c>
      <c r="AG1014" s="5">
        <v>30.324059634458241</v>
      </c>
      <c r="AH1014" s="7">
        <v>3.4814345032248806</v>
      </c>
      <c r="AI1014" s="8"/>
      <c r="AJ1014">
        <v>79915.429999999993</v>
      </c>
      <c r="AK1014">
        <v>79915430000</v>
      </c>
      <c r="AL1014">
        <f>IF(AJ1014&lt;29957,1,0)</f>
        <v>0</v>
      </c>
      <c r="AM1014">
        <f>IF(AND(AJ1014&gt;29957,AJ1014&lt;96525),1,0)</f>
        <v>1</v>
      </c>
      <c r="AN1014">
        <f>IF(AJ1014&gt;96525,1,0)</f>
        <v>0</v>
      </c>
      <c r="AO1014" s="9">
        <v>42</v>
      </c>
      <c r="AP1014" s="5">
        <v>1.6232492903979003</v>
      </c>
      <c r="AQ1014">
        <v>102732000</v>
      </c>
      <c r="AT1014">
        <v>85200000</v>
      </c>
      <c r="AU1014">
        <v>187932000</v>
      </c>
      <c r="AW1014">
        <v>46591</v>
      </c>
      <c r="AX1014">
        <v>46591000000</v>
      </c>
      <c r="CG1014" s="13"/>
    </row>
    <row r="1015" spans="1:85" x14ac:dyDescent="0.3">
      <c r="A1015">
        <v>2014</v>
      </c>
      <c r="B1015" t="s">
        <v>318</v>
      </c>
      <c r="C1015">
        <v>0</v>
      </c>
      <c r="D1015">
        <v>5</v>
      </c>
      <c r="E1015">
        <v>4</v>
      </c>
      <c r="L1015">
        <v>1</v>
      </c>
      <c r="M1015">
        <v>0</v>
      </c>
      <c r="N1015">
        <v>0</v>
      </c>
      <c r="O1015" s="11">
        <v>13</v>
      </c>
      <c r="P1015" s="11">
        <v>6</v>
      </c>
      <c r="Q1015" s="12">
        <v>50</v>
      </c>
      <c r="R1015" s="11">
        <v>4</v>
      </c>
      <c r="S1015" s="12">
        <v>30.77</v>
      </c>
      <c r="T1015" s="14">
        <v>3</v>
      </c>
      <c r="U1015" s="12">
        <v>23.08</v>
      </c>
      <c r="V1015" s="12">
        <v>53.44</v>
      </c>
      <c r="W1015" s="13">
        <v>4</v>
      </c>
      <c r="X1015" s="11"/>
      <c r="Y1015" s="11">
        <v>0.87</v>
      </c>
      <c r="Z1015" s="11">
        <v>0.72</v>
      </c>
      <c r="AA1015" s="11">
        <v>192941.3</v>
      </c>
      <c r="AB1015" s="13">
        <v>192941300000</v>
      </c>
      <c r="AC1015" s="5">
        <v>0.71903922577040269</v>
      </c>
      <c r="AD1015">
        <v>1.25</v>
      </c>
      <c r="AE1015">
        <v>0.42</v>
      </c>
      <c r="AF1015">
        <v>0.52</v>
      </c>
      <c r="AG1015" s="5">
        <v>7.0487800354831363</v>
      </c>
      <c r="AH1015" s="7"/>
      <c r="AI1015" s="8"/>
      <c r="AJ1015">
        <v>56670.17</v>
      </c>
      <c r="AK1015">
        <v>56670170000</v>
      </c>
      <c r="AL1015">
        <f>IF(AJ1015&lt;29957,1,0)</f>
        <v>0</v>
      </c>
      <c r="AM1015">
        <f>IF(AND(AJ1015&gt;29957,AJ1015&lt;96525),1,0)</f>
        <v>1</v>
      </c>
      <c r="AN1015">
        <f>IF(AJ1015&gt;96525,1,0)</f>
        <v>0</v>
      </c>
      <c r="AO1015" s="9">
        <v>10</v>
      </c>
      <c r="AP1015" s="5">
        <v>1</v>
      </c>
      <c r="AQ1015">
        <v>79168000</v>
      </c>
      <c r="AT1015">
        <v>11556000</v>
      </c>
      <c r="AU1015">
        <v>90724000</v>
      </c>
      <c r="AW1015">
        <v>102508.1</v>
      </c>
      <c r="AX1015">
        <v>102508100000</v>
      </c>
      <c r="CG1015" s="13"/>
    </row>
    <row r="1016" spans="1:85" x14ac:dyDescent="0.3">
      <c r="A1016">
        <v>2014</v>
      </c>
      <c r="B1016" t="s">
        <v>319</v>
      </c>
      <c r="C1016">
        <v>1</v>
      </c>
      <c r="D1016">
        <v>4</v>
      </c>
      <c r="E1016">
        <v>7</v>
      </c>
      <c r="F1016">
        <v>6.3</v>
      </c>
      <c r="G1016">
        <v>6300000</v>
      </c>
      <c r="H1016">
        <v>4.2</v>
      </c>
      <c r="I1016">
        <v>4200000</v>
      </c>
      <c r="J1016">
        <v>2.0999999999999996</v>
      </c>
      <c r="K1016">
        <v>2099999.9999999995</v>
      </c>
      <c r="L1016">
        <v>1</v>
      </c>
      <c r="M1016">
        <v>0</v>
      </c>
      <c r="N1016">
        <v>0</v>
      </c>
      <c r="O1016" s="11">
        <v>9</v>
      </c>
      <c r="P1016" s="11">
        <v>4</v>
      </c>
      <c r="Q1016" s="12">
        <v>55.56</v>
      </c>
      <c r="R1016" s="11">
        <v>0</v>
      </c>
      <c r="S1016" s="12">
        <v>0</v>
      </c>
      <c r="T1016" s="14">
        <v>5</v>
      </c>
      <c r="U1016" s="12">
        <v>55.56</v>
      </c>
      <c r="V1016" s="12">
        <v>32.61</v>
      </c>
      <c r="W1016" s="13">
        <v>8</v>
      </c>
      <c r="X1016" s="11"/>
      <c r="Y1016" s="11">
        <v>-0.86</v>
      </c>
      <c r="Z1016" s="11">
        <v>2.6</v>
      </c>
      <c r="AA1016" s="11">
        <v>19663.3</v>
      </c>
      <c r="AB1016" s="13">
        <v>19663300000</v>
      </c>
      <c r="AC1016" s="5">
        <v>2.5956736176821624</v>
      </c>
      <c r="AD1016">
        <v>-1.95</v>
      </c>
      <c r="AE1016">
        <v>-1.04</v>
      </c>
      <c r="AF1016">
        <v>-1.5</v>
      </c>
      <c r="AG1016" s="5">
        <v>11.477218837777697</v>
      </c>
      <c r="AH1016" s="7"/>
      <c r="AI1016" s="8">
        <v>1.3776516112142805</v>
      </c>
      <c r="AJ1016">
        <v>42027.93</v>
      </c>
      <c r="AK1016">
        <v>42027930000</v>
      </c>
      <c r="AL1016">
        <f>IF(AJ1016&lt;29957,1,0)</f>
        <v>0</v>
      </c>
      <c r="AM1016">
        <f>IF(AND(AJ1016&gt;29957,AJ1016&lt;96525),1,0)</f>
        <v>1</v>
      </c>
      <c r="AN1016">
        <f>IF(AJ1016&gt;96525,1,0)</f>
        <v>0</v>
      </c>
      <c r="AO1016" s="9">
        <v>62</v>
      </c>
      <c r="AP1016" s="5">
        <v>1.7923916894982537</v>
      </c>
      <c r="AT1016">
        <v>7328000</v>
      </c>
      <c r="AU1016">
        <v>7328000</v>
      </c>
      <c r="AW1016">
        <v>23645.3</v>
      </c>
      <c r="AX1016">
        <v>23645300000</v>
      </c>
      <c r="CG1016" s="13"/>
    </row>
    <row r="1017" spans="1:85" x14ac:dyDescent="0.3">
      <c r="A1017">
        <v>2014</v>
      </c>
      <c r="B1017" t="s">
        <v>320</v>
      </c>
      <c r="C1017">
        <v>0</v>
      </c>
      <c r="D1017">
        <v>5</v>
      </c>
      <c r="E1017">
        <v>5</v>
      </c>
      <c r="F1017">
        <v>10.1</v>
      </c>
      <c r="G1017">
        <v>10100000</v>
      </c>
      <c r="H1017">
        <v>9.4</v>
      </c>
      <c r="I1017">
        <v>9400000</v>
      </c>
      <c r="J1017">
        <v>0.69999999999999929</v>
      </c>
      <c r="K1017">
        <v>699999.9999999993</v>
      </c>
      <c r="L1017">
        <v>0</v>
      </c>
      <c r="M1017">
        <v>1</v>
      </c>
      <c r="N1017">
        <v>0</v>
      </c>
      <c r="O1017" s="11">
        <v>10</v>
      </c>
      <c r="P1017" s="11">
        <v>6</v>
      </c>
      <c r="Q1017" s="12">
        <v>33.33</v>
      </c>
      <c r="R1017" s="11">
        <v>1</v>
      </c>
      <c r="S1017" s="12">
        <v>10</v>
      </c>
      <c r="T1017" s="14">
        <v>3</v>
      </c>
      <c r="U1017" s="12">
        <v>30</v>
      </c>
      <c r="V1017" s="12">
        <v>55.31</v>
      </c>
      <c r="W1017" s="13">
        <v>6</v>
      </c>
      <c r="X1017" s="11"/>
      <c r="Y1017" s="11">
        <v>5.0599999999999996</v>
      </c>
      <c r="Z1017" s="11">
        <v>0.52</v>
      </c>
      <c r="AA1017" s="11">
        <v>33484.300000000003</v>
      </c>
      <c r="AB1017" s="13">
        <v>33484300000.000004</v>
      </c>
      <c r="AC1017" s="5">
        <v>0.5150660476412311</v>
      </c>
      <c r="AD1017">
        <v>24.29</v>
      </c>
      <c r="AE1017">
        <v>5.87</v>
      </c>
      <c r="AF1017">
        <v>6.92</v>
      </c>
      <c r="AG1017" s="5">
        <v>15.746280808230322</v>
      </c>
      <c r="AH1017" s="7"/>
      <c r="AI1017" s="8">
        <v>0.60670858037354014</v>
      </c>
      <c r="AJ1017">
        <v>5641.69</v>
      </c>
      <c r="AK1017">
        <v>5641690000</v>
      </c>
      <c r="AL1017">
        <f>IF(AJ1017&lt;29957,1,0)</f>
        <v>1</v>
      </c>
      <c r="AM1017">
        <f>IF(AND(AJ1017&gt;29957,AJ1017&lt;96525),1,0)</f>
        <v>0</v>
      </c>
      <c r="AN1017">
        <f>IF(AJ1017&gt;96525,1,0)</f>
        <v>0</v>
      </c>
      <c r="AO1017" s="9">
        <v>24</v>
      </c>
      <c r="AP1017" s="5">
        <v>1.3802112417116059</v>
      </c>
      <c r="AQ1017">
        <v>8485667</v>
      </c>
      <c r="AT1017">
        <v>27944000</v>
      </c>
      <c r="AU1017">
        <v>36429667</v>
      </c>
      <c r="AW1017">
        <v>38365.4</v>
      </c>
      <c r="AX1017">
        <v>38365400000</v>
      </c>
      <c r="CG1017" s="13"/>
    </row>
    <row r="1018" spans="1:85" x14ac:dyDescent="0.3">
      <c r="A1018">
        <v>2014</v>
      </c>
      <c r="B1018" t="s">
        <v>321</v>
      </c>
      <c r="C1018">
        <v>0</v>
      </c>
      <c r="M1018">
        <v>0</v>
      </c>
      <c r="N1018">
        <v>0</v>
      </c>
      <c r="O1018" s="11"/>
      <c r="P1018" s="11"/>
      <c r="Q1018" s="12"/>
      <c r="R1018" s="11"/>
      <c r="S1018" s="12"/>
      <c r="T1018" s="14">
        <v>0</v>
      </c>
      <c r="U1018" s="12"/>
      <c r="V1018" s="12">
        <v>57.04</v>
      </c>
      <c r="W1018" s="13"/>
      <c r="X1018" s="11"/>
      <c r="Y1018" s="11"/>
      <c r="Z1018" s="11"/>
      <c r="AA1018" s="11"/>
      <c r="AB1018" s="13"/>
      <c r="AD1018">
        <v>0</v>
      </c>
      <c r="AE1018">
        <v>0</v>
      </c>
      <c r="AF1018">
        <v>0</v>
      </c>
      <c r="AG1018" s="5"/>
      <c r="AH1018" s="7"/>
      <c r="AI1018" s="8"/>
      <c r="AO1018" s="9">
        <v>6</v>
      </c>
      <c r="AP1018" s="5">
        <v>0.77815125038364352</v>
      </c>
      <c r="CG1018" s="13"/>
    </row>
    <row r="1019" spans="1:85" x14ac:dyDescent="0.3">
      <c r="A1019">
        <v>2014</v>
      </c>
      <c r="B1019" t="s">
        <v>322</v>
      </c>
      <c r="C1019">
        <v>1</v>
      </c>
      <c r="D1019">
        <v>4</v>
      </c>
      <c r="E1019">
        <v>4</v>
      </c>
      <c r="F1019">
        <v>14</v>
      </c>
      <c r="G1019">
        <v>14000000</v>
      </c>
      <c r="H1019">
        <v>7.6</v>
      </c>
      <c r="I1019">
        <v>7600000</v>
      </c>
      <c r="J1019">
        <v>6.4</v>
      </c>
      <c r="K1019">
        <v>6400000</v>
      </c>
      <c r="L1019">
        <v>0</v>
      </c>
      <c r="M1019">
        <v>1</v>
      </c>
      <c r="N1019">
        <v>0</v>
      </c>
      <c r="O1019" s="11">
        <v>5</v>
      </c>
      <c r="P1019" s="11">
        <v>2</v>
      </c>
      <c r="Q1019" s="12">
        <v>50</v>
      </c>
      <c r="R1019" s="11">
        <v>0</v>
      </c>
      <c r="S1019" s="12">
        <v>0</v>
      </c>
      <c r="T1019" s="14">
        <v>3</v>
      </c>
      <c r="U1019" s="12">
        <v>60</v>
      </c>
      <c r="V1019" s="12" t="s">
        <v>366</v>
      </c>
      <c r="W1019" s="13">
        <v>4</v>
      </c>
      <c r="X1019" s="11"/>
      <c r="Y1019" s="11">
        <v>3.64</v>
      </c>
      <c r="Z1019" s="11">
        <v>1.25</v>
      </c>
      <c r="AA1019" s="11">
        <v>48869.3</v>
      </c>
      <c r="AB1019" s="13">
        <v>48869300000</v>
      </c>
      <c r="AC1019" s="5">
        <v>1.2493837965305656</v>
      </c>
      <c r="AD1019">
        <v>2.13</v>
      </c>
      <c r="AE1019">
        <v>1.54</v>
      </c>
      <c r="AF1019">
        <v>1.84</v>
      </c>
      <c r="AG1019" s="5">
        <v>16.277570430657669</v>
      </c>
      <c r="AH1019" s="7"/>
      <c r="AI1019" s="8"/>
      <c r="AJ1019">
        <v>40823.089999999997</v>
      </c>
      <c r="AK1019">
        <v>40823090000</v>
      </c>
      <c r="AL1019">
        <f t="shared" ref="AL1019:AL1027" si="150">IF(AJ1019&lt;29957,1,0)</f>
        <v>0</v>
      </c>
      <c r="AM1019">
        <f t="shared" ref="AM1019:AM1027" si="151">IF(AND(AJ1019&gt;29957,AJ1019&lt;96525),1,0)</f>
        <v>1</v>
      </c>
      <c r="AN1019">
        <f t="shared" ref="AN1019:AN1027" si="152">IF(AJ1019&gt;96525,1,0)</f>
        <v>0</v>
      </c>
      <c r="AO1019" s="9">
        <v>9</v>
      </c>
      <c r="AP1019" s="5">
        <v>0.95424250943932487</v>
      </c>
      <c r="AT1019">
        <v>240000</v>
      </c>
      <c r="AU1019">
        <v>240000</v>
      </c>
      <c r="AW1019">
        <v>23183.9</v>
      </c>
      <c r="AX1019">
        <v>23183900000</v>
      </c>
      <c r="CG1019" s="13"/>
    </row>
    <row r="1020" spans="1:85" x14ac:dyDescent="0.3">
      <c r="A1020">
        <v>2014</v>
      </c>
      <c r="B1020" t="s">
        <v>323</v>
      </c>
      <c r="C1020">
        <v>0</v>
      </c>
      <c r="D1020">
        <v>3</v>
      </c>
      <c r="E1020">
        <v>4</v>
      </c>
      <c r="F1020">
        <v>26.8</v>
      </c>
      <c r="G1020">
        <v>26800000</v>
      </c>
      <c r="H1020">
        <v>24.5</v>
      </c>
      <c r="I1020">
        <v>24500000</v>
      </c>
      <c r="J1020">
        <v>2.3000000000000007</v>
      </c>
      <c r="K1020">
        <v>2300000.0000000009</v>
      </c>
      <c r="L1020">
        <v>1</v>
      </c>
      <c r="M1020">
        <v>0</v>
      </c>
      <c r="N1020">
        <v>0</v>
      </c>
      <c r="O1020" s="11">
        <v>14</v>
      </c>
      <c r="P1020" s="11">
        <v>7</v>
      </c>
      <c r="Q1020" s="12">
        <v>46.15</v>
      </c>
      <c r="R1020" s="11">
        <v>3</v>
      </c>
      <c r="S1020" s="12">
        <v>21.43</v>
      </c>
      <c r="T1020" s="14">
        <v>4</v>
      </c>
      <c r="U1020" s="12">
        <v>28.57</v>
      </c>
      <c r="V1020" s="12">
        <v>28.86</v>
      </c>
      <c r="W1020" s="13"/>
      <c r="X1020" s="11">
        <v>21.1</v>
      </c>
      <c r="Y1020" s="11">
        <v>8.52</v>
      </c>
      <c r="Z1020" s="11">
        <v>2.39</v>
      </c>
      <c r="AA1020" s="11">
        <v>131145.29999999999</v>
      </c>
      <c r="AB1020" s="13">
        <v>131145299999.99998</v>
      </c>
      <c r="AC1020" s="5">
        <v>2.3901775803378218</v>
      </c>
      <c r="AD1020">
        <v>17.95</v>
      </c>
      <c r="AE1020">
        <v>7.18</v>
      </c>
      <c r="AF1020">
        <v>10.36</v>
      </c>
      <c r="AG1020" s="5">
        <v>17.046467469267345</v>
      </c>
      <c r="AH1020" s="7">
        <v>0.1084326753774561</v>
      </c>
      <c r="AI1020" s="8">
        <v>0.37104744654615268</v>
      </c>
      <c r="AJ1020">
        <v>87613.52</v>
      </c>
      <c r="AK1020">
        <v>87613520000</v>
      </c>
      <c r="AL1020">
        <f t="shared" si="150"/>
        <v>0</v>
      </c>
      <c r="AM1020">
        <f t="shared" si="151"/>
        <v>1</v>
      </c>
      <c r="AN1020">
        <f t="shared" si="152"/>
        <v>0</v>
      </c>
      <c r="AO1020" s="9">
        <v>29</v>
      </c>
      <c r="AP1020" s="5">
        <v>1.4623979978989561</v>
      </c>
      <c r="AQ1020">
        <v>123742000</v>
      </c>
      <c r="AT1020">
        <v>770000</v>
      </c>
      <c r="AU1020">
        <v>124512000</v>
      </c>
      <c r="AW1020">
        <v>120353.8</v>
      </c>
      <c r="AX1020">
        <v>120353800000</v>
      </c>
      <c r="CG1020" s="13"/>
    </row>
    <row r="1021" spans="1:85" x14ac:dyDescent="0.3">
      <c r="A1021">
        <v>2014</v>
      </c>
      <c r="B1021" t="s">
        <v>324</v>
      </c>
      <c r="C1021">
        <v>0</v>
      </c>
      <c r="D1021">
        <v>4</v>
      </c>
      <c r="E1021">
        <v>5</v>
      </c>
      <c r="L1021">
        <v>1</v>
      </c>
      <c r="M1021">
        <v>0</v>
      </c>
      <c r="N1021">
        <v>0</v>
      </c>
      <c r="O1021" s="11">
        <v>9</v>
      </c>
      <c r="P1021" s="11">
        <v>4</v>
      </c>
      <c r="Q1021" s="12">
        <v>57.14</v>
      </c>
      <c r="R1021" s="11">
        <v>2</v>
      </c>
      <c r="S1021" s="12">
        <v>22.22</v>
      </c>
      <c r="T1021" s="14">
        <v>3</v>
      </c>
      <c r="U1021" s="12">
        <v>33.33</v>
      </c>
      <c r="V1021" s="12">
        <v>43.47</v>
      </c>
      <c r="W1021" s="13">
        <v>6</v>
      </c>
      <c r="X1021" s="11"/>
      <c r="Y1021" s="11">
        <v>2.96</v>
      </c>
      <c r="Z1021" s="11">
        <v>0.32</v>
      </c>
      <c r="AA1021" s="11">
        <v>66075</v>
      </c>
      <c r="AB1021" s="13">
        <v>66075000000</v>
      </c>
      <c r="AC1021" s="5">
        <v>0.32328956303882139</v>
      </c>
      <c r="AD1021">
        <v>6.86</v>
      </c>
      <c r="AE1021">
        <v>2.9</v>
      </c>
      <c r="AF1021">
        <v>3.66</v>
      </c>
      <c r="AG1021" s="5">
        <v>12.804931764291322</v>
      </c>
      <c r="AH1021" s="7">
        <v>9.1109205771768183E-3</v>
      </c>
      <c r="AI1021" s="8">
        <v>5.3201268370300363E-2</v>
      </c>
      <c r="AJ1021">
        <v>5914.12</v>
      </c>
      <c r="AK1021">
        <v>5914120000</v>
      </c>
      <c r="AL1021">
        <f t="shared" si="150"/>
        <v>1</v>
      </c>
      <c r="AM1021">
        <f t="shared" si="151"/>
        <v>0</v>
      </c>
      <c r="AN1021">
        <f t="shared" si="152"/>
        <v>0</v>
      </c>
      <c r="AO1021" s="9">
        <v>26</v>
      </c>
      <c r="AP1021" s="5">
        <v>1.414973347970818</v>
      </c>
      <c r="AQ1021">
        <v>74827884</v>
      </c>
      <c r="AT1021">
        <v>760000</v>
      </c>
      <c r="AU1021">
        <v>75587884</v>
      </c>
      <c r="AW1021">
        <v>64413.2</v>
      </c>
      <c r="AX1021">
        <v>64413200000</v>
      </c>
      <c r="CG1021" s="13"/>
    </row>
    <row r="1022" spans="1:85" x14ac:dyDescent="0.3">
      <c r="A1022">
        <v>2014</v>
      </c>
      <c r="B1022" t="s">
        <v>325</v>
      </c>
      <c r="C1022">
        <v>0</v>
      </c>
      <c r="D1022">
        <v>3</v>
      </c>
      <c r="E1022">
        <v>6</v>
      </c>
      <c r="L1022">
        <v>1</v>
      </c>
      <c r="M1022">
        <v>0</v>
      </c>
      <c r="N1022">
        <v>0</v>
      </c>
      <c r="O1022" s="11">
        <v>14</v>
      </c>
      <c r="P1022" s="11">
        <v>6</v>
      </c>
      <c r="Q1022" s="12">
        <v>53.85</v>
      </c>
      <c r="R1022" s="11">
        <v>1</v>
      </c>
      <c r="S1022" s="12">
        <v>7.14</v>
      </c>
      <c r="T1022" s="14">
        <v>7</v>
      </c>
      <c r="U1022" s="12">
        <v>50</v>
      </c>
      <c r="V1022" s="12" t="s">
        <v>366</v>
      </c>
      <c r="W1022" s="13">
        <v>4</v>
      </c>
      <c r="X1022" s="11"/>
      <c r="Y1022" s="11">
        <v>8.39</v>
      </c>
      <c r="Z1022" s="11">
        <v>3.51</v>
      </c>
      <c r="AA1022" s="11">
        <v>323943.40000000002</v>
      </c>
      <c r="AB1022" s="13">
        <v>323943400000</v>
      </c>
      <c r="AC1022" s="5">
        <v>3.5078193844910199</v>
      </c>
      <c r="AD1022">
        <v>12.77</v>
      </c>
      <c r="AE1022">
        <v>6.68</v>
      </c>
      <c r="AF1022">
        <v>8.8000000000000007</v>
      </c>
      <c r="AG1022" s="5">
        <v>1.5430143377659293</v>
      </c>
      <c r="AH1022" s="7">
        <v>4.5022089090480062E-2</v>
      </c>
      <c r="AI1022" s="8">
        <v>0.61302142051860209</v>
      </c>
      <c r="AJ1022">
        <v>483769.07</v>
      </c>
      <c r="AK1022">
        <v>483769070000</v>
      </c>
      <c r="AL1022">
        <f t="shared" si="150"/>
        <v>0</v>
      </c>
      <c r="AM1022">
        <f t="shared" si="151"/>
        <v>0</v>
      </c>
      <c r="AN1022">
        <f t="shared" si="152"/>
        <v>1</v>
      </c>
      <c r="AO1022" s="9">
        <v>14</v>
      </c>
      <c r="AP1022" s="5">
        <v>1.1461280356782377</v>
      </c>
      <c r="AQ1022">
        <v>91500000</v>
      </c>
      <c r="AT1022">
        <v>226660000</v>
      </c>
      <c r="AU1022">
        <v>318160000</v>
      </c>
      <c r="AW1022">
        <v>274338.59999999998</v>
      </c>
      <c r="AX1022">
        <v>274338599999.99997</v>
      </c>
      <c r="CG1022" s="13"/>
    </row>
    <row r="1023" spans="1:85" x14ac:dyDescent="0.3">
      <c r="A1023">
        <v>2014</v>
      </c>
      <c r="B1023" t="s">
        <v>326</v>
      </c>
      <c r="C1023">
        <v>0</v>
      </c>
      <c r="D1023">
        <v>3</v>
      </c>
      <c r="E1023">
        <v>4</v>
      </c>
      <c r="L1023">
        <v>1</v>
      </c>
      <c r="M1023">
        <v>0</v>
      </c>
      <c r="N1023">
        <v>0</v>
      </c>
      <c r="O1023" s="11">
        <v>7</v>
      </c>
      <c r="P1023" s="11">
        <v>5</v>
      </c>
      <c r="Q1023" s="12">
        <v>71.430000000000007</v>
      </c>
      <c r="R1023" s="11">
        <v>1</v>
      </c>
      <c r="S1023" s="12">
        <v>14.29</v>
      </c>
      <c r="T1023" s="14">
        <v>1</v>
      </c>
      <c r="U1023" s="12">
        <v>14.29</v>
      </c>
      <c r="V1023" s="12">
        <v>50.23</v>
      </c>
      <c r="W1023" s="13">
        <v>7</v>
      </c>
      <c r="X1023" s="11"/>
      <c r="Y1023" s="11">
        <v>9.52</v>
      </c>
      <c r="Z1023" s="11">
        <v>2.29</v>
      </c>
      <c r="AA1023" s="11">
        <v>11609</v>
      </c>
      <c r="AB1023" s="13">
        <v>11609000000</v>
      </c>
      <c r="AC1023" s="5">
        <v>2.294188802033529</v>
      </c>
      <c r="AD1023">
        <v>14.4</v>
      </c>
      <c r="AE1023">
        <v>9.9</v>
      </c>
      <c r="AF1023">
        <v>13.93</v>
      </c>
      <c r="AG1023" s="5">
        <v>4.8284415047540339</v>
      </c>
      <c r="AH1023" s="7">
        <v>4.7190893077792673</v>
      </c>
      <c r="AI1023" s="8">
        <v>7.4883227734398954</v>
      </c>
      <c r="AJ1023">
        <v>17584.919999999998</v>
      </c>
      <c r="AK1023">
        <v>17584920000</v>
      </c>
      <c r="AL1023">
        <f t="shared" si="150"/>
        <v>1</v>
      </c>
      <c r="AM1023">
        <f t="shared" si="151"/>
        <v>0</v>
      </c>
      <c r="AN1023">
        <f t="shared" si="152"/>
        <v>0</v>
      </c>
      <c r="AO1023" s="9">
        <v>52</v>
      </c>
      <c r="AP1023" s="5">
        <v>1.716003343634799</v>
      </c>
      <c r="AQ1023">
        <v>47825126</v>
      </c>
      <c r="AT1023">
        <v>740000</v>
      </c>
      <c r="AU1023">
        <v>48565126</v>
      </c>
      <c r="AW1023">
        <v>12097.6</v>
      </c>
      <c r="AX1023">
        <v>12097600000</v>
      </c>
      <c r="CG1023" s="13"/>
    </row>
    <row r="1024" spans="1:85" x14ac:dyDescent="0.3">
      <c r="A1024">
        <v>2014</v>
      </c>
      <c r="B1024" t="s">
        <v>327</v>
      </c>
      <c r="C1024">
        <v>0</v>
      </c>
      <c r="D1024">
        <v>3</v>
      </c>
      <c r="E1024">
        <v>5</v>
      </c>
      <c r="L1024">
        <v>1</v>
      </c>
      <c r="M1024">
        <v>0</v>
      </c>
      <c r="N1024">
        <v>0</v>
      </c>
      <c r="O1024" s="11">
        <v>14</v>
      </c>
      <c r="P1024" s="11">
        <v>6</v>
      </c>
      <c r="Q1024" s="12">
        <v>46.15</v>
      </c>
      <c r="R1024" s="11">
        <v>2</v>
      </c>
      <c r="S1024" s="12">
        <v>14.29</v>
      </c>
      <c r="T1024" s="14">
        <v>6</v>
      </c>
      <c r="U1024" s="12">
        <v>42.86</v>
      </c>
      <c r="V1024" s="12">
        <v>74.819999999999993</v>
      </c>
      <c r="W1024" s="13">
        <v>5</v>
      </c>
      <c r="X1024" s="11">
        <v>30.78</v>
      </c>
      <c r="Y1024" s="11">
        <v>3.01</v>
      </c>
      <c r="Z1024" s="11">
        <v>13.35</v>
      </c>
      <c r="AA1024" s="11">
        <v>39346.9</v>
      </c>
      <c r="AB1024" s="13">
        <v>39346900000</v>
      </c>
      <c r="AC1024" s="5">
        <v>13.350615513625421</v>
      </c>
      <c r="AD1024">
        <v>14.23</v>
      </c>
      <c r="AE1024">
        <v>5.68</v>
      </c>
      <c r="AF1024">
        <v>7.6</v>
      </c>
      <c r="AG1024" s="5">
        <v>11.175025447532159</v>
      </c>
      <c r="AH1024" s="7"/>
      <c r="AI1024" s="8"/>
      <c r="AJ1024">
        <v>204557.04</v>
      </c>
      <c r="AK1024">
        <v>204557040000</v>
      </c>
      <c r="AL1024">
        <f t="shared" si="150"/>
        <v>0</v>
      </c>
      <c r="AM1024">
        <f t="shared" si="151"/>
        <v>0</v>
      </c>
      <c r="AN1024">
        <f t="shared" si="152"/>
        <v>1</v>
      </c>
      <c r="AO1024" s="9">
        <v>15</v>
      </c>
      <c r="AP1024" s="5">
        <v>1.1760912590556811</v>
      </c>
      <c r="AQ1024">
        <v>121379234</v>
      </c>
      <c r="AT1024">
        <v>56075646</v>
      </c>
      <c r="AU1024">
        <v>177454880</v>
      </c>
      <c r="AV1024">
        <v>38.92</v>
      </c>
      <c r="AW1024">
        <v>82509.100000000006</v>
      </c>
      <c r="AX1024">
        <v>82509100000</v>
      </c>
      <c r="CG1024" s="13"/>
    </row>
    <row r="1025" spans="1:85" x14ac:dyDescent="0.3">
      <c r="A1025">
        <v>2014</v>
      </c>
      <c r="B1025" t="s">
        <v>328</v>
      </c>
      <c r="C1025">
        <v>0</v>
      </c>
      <c r="D1025">
        <v>11</v>
      </c>
      <c r="E1025">
        <v>6</v>
      </c>
      <c r="L1025">
        <v>1</v>
      </c>
      <c r="M1025">
        <v>0</v>
      </c>
      <c r="N1025">
        <v>0</v>
      </c>
      <c r="O1025" s="11">
        <v>9</v>
      </c>
      <c r="P1025" s="11">
        <v>5</v>
      </c>
      <c r="Q1025" s="12">
        <v>50</v>
      </c>
      <c r="R1025" s="11">
        <v>3</v>
      </c>
      <c r="S1025" s="12">
        <v>33.33</v>
      </c>
      <c r="T1025" s="14">
        <v>1</v>
      </c>
      <c r="U1025" s="12">
        <v>11.11</v>
      </c>
      <c r="V1025" s="12">
        <v>37.29</v>
      </c>
      <c r="W1025" s="13">
        <v>8</v>
      </c>
      <c r="X1025" s="11">
        <v>28.05</v>
      </c>
      <c r="Y1025" s="11">
        <v>-4.0599999999999996</v>
      </c>
      <c r="Z1025" s="11">
        <v>10.09</v>
      </c>
      <c r="AA1025" s="11">
        <v>153168.70000000001</v>
      </c>
      <c r="AB1025" s="13">
        <v>153168700000</v>
      </c>
      <c r="AC1025" s="5">
        <v>10.086676488528177</v>
      </c>
      <c r="AD1025">
        <v>-26.04</v>
      </c>
      <c r="AE1025">
        <v>-6.24</v>
      </c>
      <c r="AF1025">
        <v>-8.19</v>
      </c>
      <c r="AG1025" s="5">
        <v>9.4944102067782641</v>
      </c>
      <c r="AH1025" s="7">
        <v>3.8062175807630473E-2</v>
      </c>
      <c r="AI1025" s="8">
        <v>3.6010274679927874</v>
      </c>
      <c r="AJ1025">
        <v>379094.68</v>
      </c>
      <c r="AK1025">
        <v>379094680000</v>
      </c>
      <c r="AL1025">
        <f t="shared" si="150"/>
        <v>0</v>
      </c>
      <c r="AM1025">
        <f t="shared" si="151"/>
        <v>0</v>
      </c>
      <c r="AN1025">
        <f t="shared" si="152"/>
        <v>1</v>
      </c>
      <c r="AO1025" s="9">
        <v>15</v>
      </c>
      <c r="AP1025" s="5">
        <v>1.1760912590556811</v>
      </c>
      <c r="AQ1025">
        <v>113954526</v>
      </c>
      <c r="AT1025">
        <v>1990000</v>
      </c>
      <c r="AU1025">
        <v>115944526</v>
      </c>
      <c r="AV1025">
        <v>28.78</v>
      </c>
      <c r="AW1025">
        <v>224059.9</v>
      </c>
      <c r="AX1025">
        <v>224059900000</v>
      </c>
      <c r="CG1025" s="13"/>
    </row>
    <row r="1026" spans="1:85" x14ac:dyDescent="0.3">
      <c r="A1026">
        <v>2014</v>
      </c>
      <c r="B1026" t="s">
        <v>329</v>
      </c>
      <c r="C1026">
        <v>0</v>
      </c>
      <c r="D1026">
        <v>3</v>
      </c>
      <c r="E1026">
        <v>4</v>
      </c>
      <c r="F1026">
        <v>6.3</v>
      </c>
      <c r="G1026">
        <v>6300000</v>
      </c>
      <c r="H1026">
        <v>3.2</v>
      </c>
      <c r="I1026">
        <v>3200000</v>
      </c>
      <c r="J1026">
        <v>3.0999999999999996</v>
      </c>
      <c r="K1026">
        <v>3099999.9999999995</v>
      </c>
      <c r="L1026">
        <v>1</v>
      </c>
      <c r="M1026">
        <v>0</v>
      </c>
      <c r="N1026">
        <v>0</v>
      </c>
      <c r="O1026" s="11">
        <v>7</v>
      </c>
      <c r="P1026" s="11">
        <v>5</v>
      </c>
      <c r="Q1026" s="12">
        <v>16.670000000000002</v>
      </c>
      <c r="R1026" s="11">
        <v>1</v>
      </c>
      <c r="S1026" s="12">
        <v>14.29</v>
      </c>
      <c r="T1026" s="14">
        <v>1</v>
      </c>
      <c r="U1026" s="12">
        <v>14.29</v>
      </c>
      <c r="V1026" s="12">
        <v>30.31</v>
      </c>
      <c r="W1026" s="13">
        <v>4</v>
      </c>
      <c r="X1026" s="11"/>
      <c r="Y1026" s="11">
        <v>4.8499999999999996</v>
      </c>
      <c r="Z1026" s="11">
        <v>3.45</v>
      </c>
      <c r="AA1026" s="11">
        <v>26905.5</v>
      </c>
      <c r="AB1026" s="13">
        <v>26905500000</v>
      </c>
      <c r="AC1026" s="5">
        <v>3.4531740434816296</v>
      </c>
      <c r="AD1026">
        <v>13.98</v>
      </c>
      <c r="AE1026">
        <v>4.58</v>
      </c>
      <c r="AF1026">
        <v>12.12</v>
      </c>
      <c r="AG1026" s="5">
        <v>38.283349291163482</v>
      </c>
      <c r="AH1026" s="7">
        <v>9.1575091575091569E-2</v>
      </c>
      <c r="AI1026" s="8">
        <v>5.3604931653712141E-3</v>
      </c>
      <c r="AJ1026">
        <v>14758.03</v>
      </c>
      <c r="AK1026">
        <v>14758030000</v>
      </c>
      <c r="AL1026">
        <f t="shared" si="150"/>
        <v>1</v>
      </c>
      <c r="AM1026">
        <f t="shared" si="151"/>
        <v>0</v>
      </c>
      <c r="AN1026">
        <f t="shared" si="152"/>
        <v>0</v>
      </c>
      <c r="AO1026" s="9">
        <v>19</v>
      </c>
      <c r="AP1026" s="5">
        <v>1.2787536009528289</v>
      </c>
      <c r="AQ1026">
        <v>60205750</v>
      </c>
      <c r="AU1026">
        <v>23482000</v>
      </c>
      <c r="AV1026">
        <v>18.260000000000002</v>
      </c>
      <c r="AW1026">
        <v>24351.5</v>
      </c>
      <c r="AX1026">
        <v>24351500000</v>
      </c>
      <c r="CG1026" s="13"/>
    </row>
    <row r="1027" spans="1:85" x14ac:dyDescent="0.3">
      <c r="A1027">
        <v>2014</v>
      </c>
      <c r="B1027" t="s">
        <v>330</v>
      </c>
      <c r="C1027">
        <v>1</v>
      </c>
      <c r="D1027">
        <v>4</v>
      </c>
      <c r="E1027">
        <v>4</v>
      </c>
      <c r="F1027">
        <v>2.8</v>
      </c>
      <c r="G1027">
        <v>2800000</v>
      </c>
      <c r="H1027">
        <v>1.7</v>
      </c>
      <c r="I1027">
        <v>1700000</v>
      </c>
      <c r="J1027">
        <v>1.0999999999999999</v>
      </c>
      <c r="K1027">
        <v>1099999.9999999998</v>
      </c>
      <c r="L1027">
        <v>1</v>
      </c>
      <c r="M1027">
        <v>0</v>
      </c>
      <c r="N1027">
        <v>0</v>
      </c>
      <c r="O1027" s="11">
        <v>11</v>
      </c>
      <c r="P1027" s="11">
        <v>7</v>
      </c>
      <c r="Q1027" s="12">
        <v>54.55</v>
      </c>
      <c r="R1027" s="11">
        <v>3</v>
      </c>
      <c r="S1027" s="12">
        <v>27.27</v>
      </c>
      <c r="T1027" s="14">
        <v>1</v>
      </c>
      <c r="U1027" s="12">
        <v>9.09</v>
      </c>
      <c r="V1027" s="12">
        <v>52.43</v>
      </c>
      <c r="W1027" s="13">
        <v>4</v>
      </c>
      <c r="X1027" s="11"/>
      <c r="Y1027" s="11">
        <v>5.24</v>
      </c>
      <c r="Z1027" s="11">
        <v>5.14</v>
      </c>
      <c r="AA1027" s="11">
        <v>5104</v>
      </c>
      <c r="AB1027" s="13">
        <v>5104000000</v>
      </c>
      <c r="AC1027" s="5">
        <v>5.1424351481725736</v>
      </c>
      <c r="AD1027">
        <v>19.239999999999998</v>
      </c>
      <c r="AE1027">
        <v>10.49</v>
      </c>
      <c r="AF1027">
        <v>17.45</v>
      </c>
      <c r="AG1027" s="5">
        <v>15.643367287202908</v>
      </c>
      <c r="AH1027" s="7">
        <v>0.2237498861001711</v>
      </c>
      <c r="AI1027" s="8">
        <v>5.7769993216632409</v>
      </c>
      <c r="AJ1027">
        <v>9100.84</v>
      </c>
      <c r="AK1027">
        <v>9100840000</v>
      </c>
      <c r="AL1027">
        <f t="shared" si="150"/>
        <v>1</v>
      </c>
      <c r="AM1027">
        <f t="shared" si="151"/>
        <v>0</v>
      </c>
      <c r="AN1027">
        <f t="shared" si="152"/>
        <v>0</v>
      </c>
      <c r="AO1027" s="9">
        <v>46</v>
      </c>
      <c r="AP1027" s="5">
        <v>1.6627578316815739</v>
      </c>
      <c r="AT1027">
        <v>40503750</v>
      </c>
      <c r="AU1027">
        <v>40503750</v>
      </c>
      <c r="AW1027">
        <v>10635.3</v>
      </c>
      <c r="AX1027">
        <v>10635300000</v>
      </c>
      <c r="CG1027" s="13"/>
    </row>
    <row r="1028" spans="1:85" x14ac:dyDescent="0.3">
      <c r="A1028">
        <v>2014</v>
      </c>
      <c r="B1028" t="s">
        <v>331</v>
      </c>
      <c r="C1028">
        <v>1</v>
      </c>
      <c r="M1028">
        <v>0</v>
      </c>
      <c r="N1028">
        <v>0</v>
      </c>
      <c r="O1028" s="11"/>
      <c r="P1028" s="11"/>
      <c r="Q1028" s="12"/>
      <c r="R1028" s="11"/>
      <c r="S1028" s="12"/>
      <c r="T1028" s="14">
        <v>0</v>
      </c>
      <c r="U1028" s="12"/>
      <c r="V1028" s="12" t="s">
        <v>366</v>
      </c>
      <c r="W1028" s="13">
        <v>6</v>
      </c>
      <c r="X1028" s="11"/>
      <c r="Y1028" s="11">
        <v>3.35</v>
      </c>
      <c r="Z1028" s="11"/>
      <c r="AA1028" s="11"/>
      <c r="AB1028" s="13"/>
      <c r="AD1028">
        <v>20.77</v>
      </c>
      <c r="AE1028">
        <v>5.17</v>
      </c>
      <c r="AF1028">
        <v>6.29</v>
      </c>
      <c r="AG1028" s="5">
        <v>12.897700574477433</v>
      </c>
      <c r="AH1028" s="7"/>
      <c r="AI1028" s="8"/>
      <c r="AO1028" s="9">
        <v>31</v>
      </c>
      <c r="AP1028" s="5">
        <v>1.4913616938342726</v>
      </c>
      <c r="AR1028" s="5">
        <v>26.8</v>
      </c>
      <c r="CG1028" s="13"/>
    </row>
    <row r="1029" spans="1:85" x14ac:dyDescent="0.3">
      <c r="A1029">
        <v>2014</v>
      </c>
      <c r="B1029" t="s">
        <v>332</v>
      </c>
      <c r="C1029">
        <v>1</v>
      </c>
      <c r="D1029">
        <v>4</v>
      </c>
      <c r="E1029">
        <v>4</v>
      </c>
      <c r="F1029">
        <v>3.1</v>
      </c>
      <c r="G1029">
        <v>3100000</v>
      </c>
      <c r="H1029">
        <v>2.4</v>
      </c>
      <c r="I1029">
        <v>2400000</v>
      </c>
      <c r="J1029">
        <v>0.70000000000000018</v>
      </c>
      <c r="K1029">
        <v>700000.00000000023</v>
      </c>
      <c r="L1029">
        <v>1</v>
      </c>
      <c r="M1029">
        <v>0</v>
      </c>
      <c r="N1029">
        <v>0</v>
      </c>
      <c r="O1029" s="11">
        <v>8</v>
      </c>
      <c r="P1029" s="11">
        <v>4</v>
      </c>
      <c r="Q1029" s="12">
        <v>42.86</v>
      </c>
      <c r="R1029" s="11">
        <v>3</v>
      </c>
      <c r="S1029" s="12">
        <v>62.5</v>
      </c>
      <c r="T1029" s="14">
        <v>1</v>
      </c>
      <c r="U1029" s="12">
        <v>12.5</v>
      </c>
      <c r="V1029" s="12">
        <v>65.52</v>
      </c>
      <c r="W1029" s="13">
        <v>12</v>
      </c>
      <c r="X1029" s="11"/>
      <c r="Y1029" s="11">
        <v>4.5599999999999996</v>
      </c>
      <c r="Z1029" s="11">
        <v>4.38</v>
      </c>
      <c r="AA1029" s="11"/>
      <c r="AB1029" s="13"/>
      <c r="AC1029" s="5">
        <v>4.376641334482045</v>
      </c>
      <c r="AD1029">
        <v>24.25</v>
      </c>
      <c r="AE1029">
        <v>10.44</v>
      </c>
      <c r="AF1029">
        <v>16.48</v>
      </c>
      <c r="AG1029" s="5">
        <v>11.143792502872671</v>
      </c>
      <c r="AH1029" s="7"/>
      <c r="AI1029" s="8"/>
      <c r="AO1029" s="9">
        <v>18</v>
      </c>
      <c r="AP1029" s="5">
        <v>1.2552725051033058</v>
      </c>
      <c r="AQ1029">
        <v>38523000</v>
      </c>
      <c r="AT1029">
        <v>796000</v>
      </c>
      <c r="AU1029">
        <v>39319000</v>
      </c>
      <c r="CG1029" s="13"/>
    </row>
    <row r="1030" spans="1:85" x14ac:dyDescent="0.3">
      <c r="A1030">
        <v>2014</v>
      </c>
      <c r="B1030" t="s">
        <v>333</v>
      </c>
      <c r="C1030">
        <v>1</v>
      </c>
      <c r="M1030">
        <v>0</v>
      </c>
      <c r="N1030">
        <v>0</v>
      </c>
      <c r="O1030" s="11">
        <v>9</v>
      </c>
      <c r="P1030" s="11">
        <v>5</v>
      </c>
      <c r="Q1030" s="12"/>
      <c r="R1030" s="11"/>
      <c r="S1030" s="12">
        <v>0</v>
      </c>
      <c r="T1030" s="14">
        <v>4</v>
      </c>
      <c r="U1030" s="12">
        <v>44.44</v>
      </c>
      <c r="V1030" s="12">
        <v>58.83</v>
      </c>
      <c r="W1030" s="13"/>
      <c r="X1030" s="11"/>
      <c r="Y1030" s="11"/>
      <c r="Z1030" s="11"/>
      <c r="AA1030" s="11"/>
      <c r="AB1030" s="13"/>
      <c r="AD1030">
        <v>15.89</v>
      </c>
      <c r="AE1030">
        <v>9.3699999999999992</v>
      </c>
      <c r="AF1030">
        <v>12.72</v>
      </c>
      <c r="AG1030" s="5">
        <v>49.940019819537909</v>
      </c>
      <c r="AH1030" s="7"/>
      <c r="AI1030" s="8"/>
      <c r="AO1030" s="9">
        <v>1</v>
      </c>
      <c r="AP1030" s="5">
        <v>0</v>
      </c>
      <c r="CG1030" s="13"/>
    </row>
    <row r="1031" spans="1:85" x14ac:dyDescent="0.3">
      <c r="A1031">
        <v>2014</v>
      </c>
      <c r="B1031" t="s">
        <v>334</v>
      </c>
      <c r="C1031">
        <v>1</v>
      </c>
      <c r="D1031">
        <v>4</v>
      </c>
      <c r="E1031">
        <v>4</v>
      </c>
      <c r="F1031">
        <v>1.9</v>
      </c>
      <c r="G1031">
        <v>1900000</v>
      </c>
      <c r="H1031">
        <v>1.6</v>
      </c>
      <c r="I1031">
        <v>1600000</v>
      </c>
      <c r="J1031">
        <v>0.29999999999999982</v>
      </c>
      <c r="K1031">
        <v>299999.99999999983</v>
      </c>
      <c r="L1031">
        <v>1</v>
      </c>
      <c r="M1031">
        <v>0</v>
      </c>
      <c r="N1031">
        <v>0</v>
      </c>
      <c r="O1031" s="11">
        <v>8</v>
      </c>
      <c r="P1031" s="11">
        <v>5</v>
      </c>
      <c r="Q1031" s="12">
        <v>66.67</v>
      </c>
      <c r="R1031" s="11">
        <v>3</v>
      </c>
      <c r="S1031" s="12">
        <v>37.5</v>
      </c>
      <c r="T1031" s="14">
        <v>0</v>
      </c>
      <c r="U1031" s="12">
        <v>0</v>
      </c>
      <c r="V1031" s="12">
        <v>38.770000000000003</v>
      </c>
      <c r="W1031" s="13">
        <v>5</v>
      </c>
      <c r="X1031" s="11"/>
      <c r="Y1031" s="11">
        <v>8.99</v>
      </c>
      <c r="Z1031" s="11">
        <v>7.15</v>
      </c>
      <c r="AA1031" s="11">
        <v>17190.400000000001</v>
      </c>
      <c r="AB1031" s="13">
        <v>17190400000</v>
      </c>
      <c r="AC1031" s="5">
        <v>7.1454149833513041</v>
      </c>
      <c r="AD1031">
        <v>27.31</v>
      </c>
      <c r="AE1031">
        <v>11.35</v>
      </c>
      <c r="AF1031">
        <v>15.09</v>
      </c>
      <c r="AG1031" s="5">
        <v>26.160498455254078</v>
      </c>
      <c r="AH1031" s="7"/>
      <c r="AI1031" s="8">
        <v>0.1378123190893116</v>
      </c>
      <c r="AJ1031">
        <v>41864.550000000003</v>
      </c>
      <c r="AK1031">
        <v>41864550000</v>
      </c>
      <c r="AL1031">
        <f>IF(AJ1031&lt;29957,1,0)</f>
        <v>0</v>
      </c>
      <c r="AM1031">
        <f>IF(AND(AJ1031&gt;29957,AJ1031&lt;96525),1,0)</f>
        <v>1</v>
      </c>
      <c r="AN1031">
        <f>IF(AJ1031&gt;96525,1,0)</f>
        <v>0</v>
      </c>
      <c r="AO1031" s="9">
        <v>24</v>
      </c>
      <c r="AP1031" s="5">
        <v>1.3802112417116059</v>
      </c>
      <c r="AQ1031">
        <v>8605000</v>
      </c>
      <c r="AR1031" s="5">
        <v>0</v>
      </c>
      <c r="AU1031">
        <v>8605000</v>
      </c>
      <c r="AW1031">
        <v>27804.9</v>
      </c>
      <c r="AX1031">
        <v>27804900000</v>
      </c>
      <c r="CG1031" s="13"/>
    </row>
    <row r="1032" spans="1:85" x14ac:dyDescent="0.3">
      <c r="A1032">
        <v>2014</v>
      </c>
      <c r="B1032" t="s">
        <v>335</v>
      </c>
      <c r="C1032">
        <v>0</v>
      </c>
      <c r="D1032">
        <v>5</v>
      </c>
      <c r="E1032">
        <v>4</v>
      </c>
      <c r="F1032">
        <v>10.199999999999999</v>
      </c>
      <c r="G1032">
        <v>10200000</v>
      </c>
      <c r="H1032">
        <v>7</v>
      </c>
      <c r="I1032">
        <v>7000000</v>
      </c>
      <c r="J1032">
        <v>3.1999999999999993</v>
      </c>
      <c r="K1032">
        <v>3199999.9999999991</v>
      </c>
      <c r="L1032">
        <v>1</v>
      </c>
      <c r="M1032">
        <v>0</v>
      </c>
      <c r="N1032">
        <v>0</v>
      </c>
      <c r="O1032" s="11">
        <v>12</v>
      </c>
      <c r="P1032" s="11">
        <v>6</v>
      </c>
      <c r="Q1032" s="12">
        <v>63.64</v>
      </c>
      <c r="R1032" s="11">
        <v>2</v>
      </c>
      <c r="S1032" s="12">
        <v>16.670000000000002</v>
      </c>
      <c r="T1032" s="14">
        <v>4</v>
      </c>
      <c r="U1032" s="12">
        <v>33.33</v>
      </c>
      <c r="V1032" s="12">
        <v>61.85</v>
      </c>
      <c r="W1032" s="13">
        <v>4</v>
      </c>
      <c r="X1032" s="11"/>
      <c r="Y1032" s="11">
        <v>12.14</v>
      </c>
      <c r="Z1032" s="11">
        <v>0.79</v>
      </c>
      <c r="AA1032" s="11">
        <v>86743</v>
      </c>
      <c r="AB1032" s="13">
        <v>86743000000</v>
      </c>
      <c r="AC1032" s="5">
        <v>0.78942088765567564</v>
      </c>
      <c r="AD1032">
        <v>23.9</v>
      </c>
      <c r="AE1032">
        <v>9.3800000000000008</v>
      </c>
      <c r="AF1032">
        <v>11.81</v>
      </c>
      <c r="AG1032" s="5">
        <v>23.853434310384738</v>
      </c>
      <c r="AH1032" s="7">
        <v>1.304772244755943E-2</v>
      </c>
      <c r="AI1032" s="8"/>
      <c r="AJ1032">
        <v>23980.85</v>
      </c>
      <c r="AK1032">
        <v>23980850000</v>
      </c>
      <c r="AL1032">
        <f>IF(AJ1032&lt;29957,1,0)</f>
        <v>1</v>
      </c>
      <c r="AM1032">
        <f>IF(AND(AJ1032&gt;29957,AJ1032&lt;96525),1,0)</f>
        <v>0</v>
      </c>
      <c r="AN1032">
        <f>IF(AJ1032&gt;96525,1,0)</f>
        <v>0</v>
      </c>
      <c r="AO1032" s="9">
        <v>41</v>
      </c>
      <c r="AP1032" s="5">
        <v>1.6127838567197355</v>
      </c>
      <c r="AQ1032">
        <v>195689000</v>
      </c>
      <c r="AT1032">
        <v>6300000</v>
      </c>
      <c r="AU1032">
        <v>201989000</v>
      </c>
      <c r="AW1032">
        <v>68291.899999999994</v>
      </c>
      <c r="AX1032">
        <v>68291899999.999992</v>
      </c>
      <c r="CG1032" s="13"/>
    </row>
    <row r="1033" spans="1:85" x14ac:dyDescent="0.3">
      <c r="A1033">
        <v>2014</v>
      </c>
      <c r="B1033" t="s">
        <v>336</v>
      </c>
      <c r="C1033">
        <v>0</v>
      </c>
      <c r="M1033">
        <v>0</v>
      </c>
      <c r="N1033">
        <v>0</v>
      </c>
      <c r="O1033" s="11"/>
      <c r="P1033" s="11"/>
      <c r="Q1033" s="12"/>
      <c r="R1033" s="11"/>
      <c r="S1033" s="12"/>
      <c r="T1033" s="14">
        <v>0</v>
      </c>
      <c r="U1033" s="12"/>
      <c r="V1033" s="12" t="s">
        <v>366</v>
      </c>
      <c r="W1033" s="13"/>
      <c r="X1033" s="11"/>
      <c r="Y1033" s="11">
        <v>-0.37</v>
      </c>
      <c r="Z1033" s="11"/>
      <c r="AA1033" s="11"/>
      <c r="AB1033" s="13"/>
      <c r="AD1033">
        <v>-3.36</v>
      </c>
      <c r="AE1033">
        <v>-0.31</v>
      </c>
      <c r="AF1033">
        <v>-0.36</v>
      </c>
      <c r="AG1033" s="5">
        <v>20.003850477272881</v>
      </c>
      <c r="AH1033" s="7"/>
      <c r="AI1033" s="8"/>
      <c r="AO1033" s="9">
        <v>19</v>
      </c>
      <c r="AP1033" s="5">
        <v>1.2787536009528289</v>
      </c>
      <c r="CG1033" s="13"/>
    </row>
    <row r="1034" spans="1:85" x14ac:dyDescent="0.3">
      <c r="A1034">
        <v>2014</v>
      </c>
      <c r="B1034" t="s">
        <v>337</v>
      </c>
      <c r="C1034">
        <v>0</v>
      </c>
      <c r="D1034">
        <v>7</v>
      </c>
      <c r="E1034">
        <v>5</v>
      </c>
      <c r="L1034">
        <v>1</v>
      </c>
      <c r="M1034">
        <v>0</v>
      </c>
      <c r="N1034">
        <v>1</v>
      </c>
      <c r="O1034" s="11">
        <v>8</v>
      </c>
      <c r="P1034" s="11">
        <v>4</v>
      </c>
      <c r="Q1034" s="12">
        <v>55.56</v>
      </c>
      <c r="R1034" s="11">
        <v>3</v>
      </c>
      <c r="S1034" s="12">
        <v>37.5</v>
      </c>
      <c r="T1034" s="14">
        <v>1</v>
      </c>
      <c r="U1034" s="12">
        <v>12.5</v>
      </c>
      <c r="V1034" s="12">
        <v>54.96</v>
      </c>
      <c r="W1034" s="13">
        <v>4</v>
      </c>
      <c r="X1034" s="11"/>
      <c r="Y1034" s="11">
        <v>11.88</v>
      </c>
      <c r="Z1034" s="11">
        <v>1.66</v>
      </c>
      <c r="AA1034" s="11">
        <v>2176481</v>
      </c>
      <c r="AB1034" s="13">
        <v>2176481000000</v>
      </c>
      <c r="AC1034" s="5">
        <v>1.6597711133281869</v>
      </c>
      <c r="AD1034">
        <v>14.5</v>
      </c>
      <c r="AE1034">
        <v>7.47</v>
      </c>
      <c r="AF1034">
        <v>8.58</v>
      </c>
      <c r="AG1034" s="5">
        <v>2458.1064930682487</v>
      </c>
      <c r="AH1034" s="7"/>
      <c r="AI1034" s="8"/>
      <c r="AJ1034">
        <v>598716.01</v>
      </c>
      <c r="AK1034">
        <v>598716010000</v>
      </c>
      <c r="AL1034">
        <f>IF(AJ1034&lt;29957,1,0)</f>
        <v>0</v>
      </c>
      <c r="AM1034">
        <f>IF(AND(AJ1034&gt;29957,AJ1034&lt;96525),1,0)</f>
        <v>0</v>
      </c>
      <c r="AN1034">
        <f>IF(AJ1034&gt;96525,1,0)</f>
        <v>1</v>
      </c>
      <c r="AO1034" s="9">
        <v>49</v>
      </c>
      <c r="AP1034" s="5">
        <v>1.6901960800285134</v>
      </c>
      <c r="AQ1034">
        <v>124400000</v>
      </c>
      <c r="AS1034">
        <v>20200000</v>
      </c>
      <c r="AT1034">
        <v>5600000</v>
      </c>
      <c r="AU1034">
        <v>130000000</v>
      </c>
      <c r="AV1034">
        <v>54.94</v>
      </c>
      <c r="AW1034">
        <v>820141.9</v>
      </c>
      <c r="AX1034">
        <v>820141900000</v>
      </c>
      <c r="CG1034" s="13"/>
    </row>
    <row r="1035" spans="1:85" x14ac:dyDescent="0.3">
      <c r="A1035">
        <v>2014</v>
      </c>
      <c r="B1035" t="s">
        <v>338</v>
      </c>
      <c r="C1035">
        <v>0</v>
      </c>
      <c r="D1035">
        <v>3</v>
      </c>
      <c r="L1035">
        <v>1</v>
      </c>
      <c r="M1035">
        <v>0</v>
      </c>
      <c r="N1035">
        <v>0</v>
      </c>
      <c r="O1035" s="11">
        <v>10</v>
      </c>
      <c r="P1035" s="11">
        <v>4</v>
      </c>
      <c r="Q1035" s="12">
        <v>40</v>
      </c>
      <c r="R1035" s="11">
        <v>3</v>
      </c>
      <c r="S1035" s="12">
        <v>30</v>
      </c>
      <c r="T1035" s="14">
        <v>3</v>
      </c>
      <c r="U1035" s="12">
        <v>30</v>
      </c>
      <c r="V1035" s="12">
        <v>75</v>
      </c>
      <c r="W1035" s="13">
        <v>5</v>
      </c>
      <c r="X1035" s="11"/>
      <c r="Y1035" s="11">
        <v>11.17</v>
      </c>
      <c r="Z1035" s="11">
        <v>4.4800000000000004</v>
      </c>
      <c r="AA1035" s="11"/>
      <c r="AB1035" s="13"/>
      <c r="AC1035" s="5">
        <v>4.4753181085037603</v>
      </c>
      <c r="AD1035">
        <v>30.76</v>
      </c>
      <c r="AE1035">
        <v>14.95</v>
      </c>
      <c r="AF1035">
        <v>17.850000000000001</v>
      </c>
      <c r="AG1035" s="5">
        <v>27.049554499805577</v>
      </c>
      <c r="AH1035" s="7"/>
      <c r="AI1035" s="8"/>
      <c r="AO1035" s="9">
        <v>25</v>
      </c>
      <c r="AP1035" s="5">
        <v>1.3979400086720375</v>
      </c>
      <c r="AQ1035">
        <v>19023000</v>
      </c>
      <c r="AR1035" s="5">
        <v>43.1</v>
      </c>
      <c r="AT1035">
        <v>350000</v>
      </c>
      <c r="AU1035">
        <v>19373000</v>
      </c>
      <c r="CG1035" s="13"/>
    </row>
    <row r="1036" spans="1:85" x14ac:dyDescent="0.3">
      <c r="A1036">
        <v>2014</v>
      </c>
      <c r="B1036" t="s">
        <v>339</v>
      </c>
      <c r="C1036">
        <v>1</v>
      </c>
      <c r="D1036">
        <v>4</v>
      </c>
      <c r="E1036">
        <v>6</v>
      </c>
      <c r="L1036">
        <v>1</v>
      </c>
      <c r="M1036">
        <v>0</v>
      </c>
      <c r="N1036">
        <v>0</v>
      </c>
      <c r="O1036" s="11">
        <v>16</v>
      </c>
      <c r="P1036" s="11">
        <v>7</v>
      </c>
      <c r="Q1036" s="12">
        <v>43.75</v>
      </c>
      <c r="R1036" s="11">
        <v>1</v>
      </c>
      <c r="S1036" s="12">
        <v>6.25</v>
      </c>
      <c r="T1036" s="14">
        <v>8</v>
      </c>
      <c r="U1036" s="12">
        <v>50</v>
      </c>
      <c r="V1036" s="12">
        <v>45.83</v>
      </c>
      <c r="W1036" s="13">
        <v>4</v>
      </c>
      <c r="X1036" s="11"/>
      <c r="Y1036" s="11">
        <v>6.98</v>
      </c>
      <c r="Z1036" s="11">
        <v>2.93</v>
      </c>
      <c r="AA1036" s="11">
        <v>471647.1</v>
      </c>
      <c r="AB1036" s="13">
        <v>471647100000</v>
      </c>
      <c r="AC1036" s="5">
        <v>2.9275825631666841</v>
      </c>
      <c r="AD1036">
        <v>12.07</v>
      </c>
      <c r="AE1036">
        <v>4.3899999999999997</v>
      </c>
      <c r="AF1036">
        <v>5.68</v>
      </c>
      <c r="AG1036" s="5">
        <v>17.960633628547654</v>
      </c>
      <c r="AH1036" s="7"/>
      <c r="AI1036" s="8">
        <v>1.7465970186860837</v>
      </c>
      <c r="AJ1036">
        <v>553801.77</v>
      </c>
      <c r="AK1036">
        <v>553801770000</v>
      </c>
      <c r="AL1036">
        <f>IF(AJ1036&lt;29957,1,0)</f>
        <v>0</v>
      </c>
      <c r="AM1036">
        <f>IF(AND(AJ1036&gt;29957,AJ1036&lt;96525),1,0)</f>
        <v>0</v>
      </c>
      <c r="AN1036">
        <f>IF(AJ1036&gt;96525,1,0)</f>
        <v>1</v>
      </c>
      <c r="AO1036" s="9">
        <v>1</v>
      </c>
      <c r="AP1036" s="5">
        <v>0</v>
      </c>
      <c r="AQ1036">
        <v>62730000</v>
      </c>
      <c r="AT1036">
        <v>1400000</v>
      </c>
      <c r="AU1036">
        <v>64130000</v>
      </c>
      <c r="AW1036">
        <v>315268.7</v>
      </c>
      <c r="AX1036">
        <v>315268700000</v>
      </c>
      <c r="CG1036" s="13"/>
    </row>
    <row r="1037" spans="1:85" x14ac:dyDescent="0.3">
      <c r="A1037">
        <v>2014</v>
      </c>
      <c r="B1037" t="s">
        <v>340</v>
      </c>
      <c r="C1037">
        <v>0</v>
      </c>
      <c r="D1037">
        <v>5</v>
      </c>
      <c r="E1037">
        <v>7</v>
      </c>
      <c r="F1037">
        <v>45.1</v>
      </c>
      <c r="G1037">
        <v>45100000</v>
      </c>
      <c r="H1037">
        <v>27</v>
      </c>
      <c r="I1037">
        <v>27000000</v>
      </c>
      <c r="J1037">
        <v>18.100000000000001</v>
      </c>
      <c r="K1037">
        <v>18100000</v>
      </c>
      <c r="L1037">
        <v>1</v>
      </c>
      <c r="M1037">
        <v>1</v>
      </c>
      <c r="N1037">
        <v>0</v>
      </c>
      <c r="O1037" s="11">
        <v>11</v>
      </c>
      <c r="P1037" s="11">
        <v>6</v>
      </c>
      <c r="Q1037" s="12">
        <v>41.67</v>
      </c>
      <c r="R1037" s="11">
        <v>1</v>
      </c>
      <c r="S1037" s="12">
        <v>9.09</v>
      </c>
      <c r="T1037" s="14">
        <v>4</v>
      </c>
      <c r="U1037" s="12">
        <v>36.36</v>
      </c>
      <c r="V1037" s="12">
        <v>30.3</v>
      </c>
      <c r="W1037" s="13">
        <v>8</v>
      </c>
      <c r="X1037" s="11"/>
      <c r="Y1037" s="11">
        <v>3.81</v>
      </c>
      <c r="Z1037" s="11">
        <v>3.33</v>
      </c>
      <c r="AA1037" s="11">
        <v>48874.8</v>
      </c>
      <c r="AB1037" s="13">
        <v>48874800000</v>
      </c>
      <c r="AC1037" s="5">
        <v>3.3319524932369609</v>
      </c>
      <c r="AD1037">
        <v>11.84</v>
      </c>
      <c r="AE1037">
        <v>4.3</v>
      </c>
      <c r="AF1037">
        <v>10.28</v>
      </c>
      <c r="AG1037" s="5">
        <v>-5.0545833325863043</v>
      </c>
      <c r="AH1037" s="7">
        <v>6.571269954567599E-2</v>
      </c>
      <c r="AI1037" s="8">
        <v>0.68148601339179482</v>
      </c>
      <c r="AJ1037">
        <v>38399.17</v>
      </c>
      <c r="AK1037">
        <v>38399170000</v>
      </c>
      <c r="AL1037">
        <f>IF(AJ1037&lt;29957,1,0)</f>
        <v>0</v>
      </c>
      <c r="AM1037">
        <f>IF(AND(AJ1037&gt;29957,AJ1037&lt;96525),1,0)</f>
        <v>1</v>
      </c>
      <c r="AN1037">
        <f>IF(AJ1037&gt;96525,1,0)</f>
        <v>0</v>
      </c>
      <c r="AO1037" s="9">
        <v>60</v>
      </c>
      <c r="AP1037" s="5">
        <v>1.7781512503836434</v>
      </c>
      <c r="AQ1037">
        <v>23342000</v>
      </c>
      <c r="AT1037">
        <v>11620000</v>
      </c>
      <c r="AU1037">
        <v>34962000</v>
      </c>
      <c r="AW1037">
        <v>52311.4</v>
      </c>
      <c r="AX1037">
        <v>52311400000</v>
      </c>
      <c r="CG1037" s="13"/>
    </row>
    <row r="1038" spans="1:85" x14ac:dyDescent="0.3">
      <c r="A1038">
        <v>2014</v>
      </c>
      <c r="B1038" t="s">
        <v>341</v>
      </c>
      <c r="C1038">
        <v>0</v>
      </c>
      <c r="D1038">
        <v>4</v>
      </c>
      <c r="E1038">
        <v>4</v>
      </c>
      <c r="F1038">
        <v>3.5</v>
      </c>
      <c r="G1038">
        <v>3500000</v>
      </c>
      <c r="H1038">
        <v>2.4</v>
      </c>
      <c r="I1038">
        <v>2400000</v>
      </c>
      <c r="J1038">
        <v>1.1000000000000001</v>
      </c>
      <c r="K1038">
        <v>1100000</v>
      </c>
      <c r="L1038">
        <v>1</v>
      </c>
      <c r="M1038">
        <v>0</v>
      </c>
      <c r="N1038">
        <v>0</v>
      </c>
      <c r="O1038" s="11">
        <v>11</v>
      </c>
      <c r="P1038" s="11">
        <v>3</v>
      </c>
      <c r="Q1038" s="12">
        <v>30</v>
      </c>
      <c r="R1038" s="11">
        <v>1</v>
      </c>
      <c r="S1038" s="12">
        <v>9.09</v>
      </c>
      <c r="T1038" s="14">
        <v>7</v>
      </c>
      <c r="U1038" s="12">
        <v>63.64</v>
      </c>
      <c r="V1038" s="12">
        <v>75</v>
      </c>
      <c r="W1038" s="13">
        <v>4</v>
      </c>
      <c r="X1038" s="11"/>
      <c r="Y1038" s="11">
        <v>9.3800000000000008</v>
      </c>
      <c r="Z1038" s="11">
        <v>5.1100000000000003</v>
      </c>
      <c r="AA1038" s="11"/>
      <c r="AB1038" s="13"/>
      <c r="AC1038" s="5">
        <v>5.1086304642260467</v>
      </c>
      <c r="AD1038">
        <v>16.399999999999999</v>
      </c>
      <c r="AE1038">
        <v>12.99</v>
      </c>
      <c r="AF1038">
        <v>16.399999999999999</v>
      </c>
      <c r="AG1038" s="5">
        <v>13.121565096693116</v>
      </c>
      <c r="AH1038" s="7"/>
      <c r="AI1038" s="8"/>
      <c r="AO1038" s="9">
        <v>10</v>
      </c>
      <c r="AP1038" s="5">
        <v>1</v>
      </c>
      <c r="AQ1038">
        <v>10403000</v>
      </c>
      <c r="AT1038">
        <v>2580000</v>
      </c>
      <c r="AU1038">
        <v>12983000</v>
      </c>
      <c r="AV1038">
        <v>75</v>
      </c>
      <c r="CG1038" s="13"/>
    </row>
    <row r="1039" spans="1:85" x14ac:dyDescent="0.3">
      <c r="A1039">
        <v>2014</v>
      </c>
      <c r="B1039" t="s">
        <v>342</v>
      </c>
      <c r="C1039">
        <v>0</v>
      </c>
      <c r="D1039">
        <v>4</v>
      </c>
      <c r="E1039">
        <v>21</v>
      </c>
      <c r="F1039">
        <v>20.6</v>
      </c>
      <c r="G1039">
        <v>20600000</v>
      </c>
      <c r="H1039">
        <v>20.6</v>
      </c>
      <c r="I1039">
        <v>20600000</v>
      </c>
      <c r="J1039">
        <v>0</v>
      </c>
      <c r="L1039">
        <v>1</v>
      </c>
      <c r="M1039">
        <v>0</v>
      </c>
      <c r="N1039">
        <v>0</v>
      </c>
      <c r="O1039" s="11">
        <v>11</v>
      </c>
      <c r="P1039" s="11">
        <v>7</v>
      </c>
      <c r="Q1039" s="12">
        <v>50</v>
      </c>
      <c r="R1039" s="11">
        <v>1</v>
      </c>
      <c r="S1039" s="12">
        <v>9.09</v>
      </c>
      <c r="T1039" s="14">
        <v>3</v>
      </c>
      <c r="U1039" s="12">
        <v>27.27</v>
      </c>
      <c r="V1039" s="12">
        <v>37.159999999999997</v>
      </c>
      <c r="W1039" s="13">
        <v>8</v>
      </c>
      <c r="X1039" s="11"/>
      <c r="Y1039" s="11">
        <v>1.1200000000000001</v>
      </c>
      <c r="Z1039" s="11">
        <v>0.93</v>
      </c>
      <c r="AA1039" s="11">
        <v>89745.600000000006</v>
      </c>
      <c r="AB1039" s="13">
        <v>89745600000</v>
      </c>
      <c r="AC1039" s="5">
        <v>0.92530305383189781</v>
      </c>
      <c r="AD1039">
        <v>2.13</v>
      </c>
      <c r="AE1039">
        <v>0.7</v>
      </c>
      <c r="AF1039">
        <v>1</v>
      </c>
      <c r="AG1039" s="5">
        <v>-16.822004637760234</v>
      </c>
      <c r="AH1039" s="7"/>
      <c r="AI1039" s="8"/>
      <c r="AJ1039">
        <v>16697.22</v>
      </c>
      <c r="AK1039">
        <v>16697220000.000002</v>
      </c>
      <c r="AL1039">
        <f>IF(AJ1039&lt;29957,1,0)</f>
        <v>1</v>
      </c>
      <c r="AM1039">
        <f>IF(AND(AJ1039&gt;29957,AJ1039&lt;96525),1,0)</f>
        <v>0</v>
      </c>
      <c r="AN1039">
        <f>IF(AJ1039&gt;96525,1,0)</f>
        <v>0</v>
      </c>
      <c r="AO1039" s="9">
        <v>19</v>
      </c>
      <c r="AP1039" s="5">
        <v>1.2787536009528289</v>
      </c>
      <c r="AQ1039">
        <v>40290000</v>
      </c>
      <c r="AR1039" s="5">
        <v>0</v>
      </c>
      <c r="AT1039">
        <v>2626000</v>
      </c>
      <c r="AU1039">
        <v>42916000</v>
      </c>
      <c r="AV1039">
        <v>5.54</v>
      </c>
      <c r="AW1039">
        <v>86016.6</v>
      </c>
      <c r="AX1039">
        <v>86016600000</v>
      </c>
      <c r="CG1039" s="13"/>
    </row>
    <row r="1040" spans="1:85" x14ac:dyDescent="0.3">
      <c r="A1040">
        <v>2014</v>
      </c>
      <c r="B1040" t="s">
        <v>343</v>
      </c>
      <c r="C1040">
        <v>0</v>
      </c>
      <c r="D1040">
        <v>4</v>
      </c>
      <c r="E1040">
        <v>8</v>
      </c>
      <c r="L1040">
        <v>1</v>
      </c>
      <c r="M1040">
        <v>0</v>
      </c>
      <c r="N1040">
        <v>0</v>
      </c>
      <c r="O1040" s="11">
        <v>10</v>
      </c>
      <c r="P1040" s="11">
        <v>6</v>
      </c>
      <c r="Q1040" s="12">
        <v>55.56</v>
      </c>
      <c r="R1040" s="11">
        <v>1</v>
      </c>
      <c r="S1040" s="12">
        <v>10</v>
      </c>
      <c r="T1040" s="14">
        <v>3</v>
      </c>
      <c r="U1040" s="12">
        <v>30</v>
      </c>
      <c r="V1040" s="12">
        <v>68.760000000000005</v>
      </c>
      <c r="W1040" s="13">
        <v>7</v>
      </c>
      <c r="X1040" s="11"/>
      <c r="Y1040" s="11">
        <v>1.81</v>
      </c>
      <c r="Z1040" s="11">
        <v>0.96</v>
      </c>
      <c r="AA1040" s="11">
        <v>52395.7</v>
      </c>
      <c r="AB1040" s="13">
        <v>52395700000</v>
      </c>
      <c r="AC1040" s="5">
        <v>0.96299091073172571</v>
      </c>
      <c r="AD1040">
        <v>7.51</v>
      </c>
      <c r="AE1040">
        <v>1.77</v>
      </c>
      <c r="AF1040">
        <v>2.23</v>
      </c>
      <c r="AG1040" s="5">
        <v>21.552097199169566</v>
      </c>
      <c r="AH1040" s="7"/>
      <c r="AI1040" s="8">
        <v>5.8585740230827812E-2</v>
      </c>
      <c r="AJ1040">
        <v>7521.34</v>
      </c>
      <c r="AK1040">
        <v>7521340000</v>
      </c>
      <c r="AL1040">
        <f>IF(AJ1040&lt;29957,1,0)</f>
        <v>1</v>
      </c>
      <c r="AM1040">
        <f>IF(AND(AJ1040&gt;29957,AJ1040&lt;96525),1,0)</f>
        <v>0</v>
      </c>
      <c r="AN1040">
        <f>IF(AJ1040&gt;96525,1,0)</f>
        <v>0</v>
      </c>
      <c r="AO1040" s="9">
        <v>29</v>
      </c>
      <c r="AP1040" s="5">
        <v>1.4623979978989561</v>
      </c>
      <c r="AQ1040">
        <v>32470000</v>
      </c>
      <c r="AR1040" s="5">
        <v>4</v>
      </c>
      <c r="AT1040">
        <v>1187000</v>
      </c>
      <c r="AU1040">
        <v>33657000</v>
      </c>
      <c r="AW1040">
        <v>54011.3</v>
      </c>
      <c r="AX1040">
        <v>54011300000</v>
      </c>
      <c r="CG1040" s="13"/>
    </row>
    <row r="1041" spans="1:85" x14ac:dyDescent="0.3">
      <c r="A1041">
        <v>2014</v>
      </c>
      <c r="B1041" t="s">
        <v>344</v>
      </c>
      <c r="C1041">
        <v>0</v>
      </c>
      <c r="D1041">
        <v>4</v>
      </c>
      <c r="E1041">
        <v>4</v>
      </c>
      <c r="L1041">
        <v>1</v>
      </c>
      <c r="M1041">
        <v>0</v>
      </c>
      <c r="N1041">
        <v>0</v>
      </c>
      <c r="O1041" s="11">
        <v>7</v>
      </c>
      <c r="P1041" s="11">
        <v>3</v>
      </c>
      <c r="Q1041" s="12">
        <v>37.5</v>
      </c>
      <c r="R1041" s="11">
        <v>3</v>
      </c>
      <c r="S1041" s="12">
        <v>42.86</v>
      </c>
      <c r="T1041" s="14">
        <v>1</v>
      </c>
      <c r="U1041" s="12">
        <v>14.29</v>
      </c>
      <c r="V1041" s="12">
        <v>75</v>
      </c>
      <c r="W1041" s="13">
        <v>4</v>
      </c>
      <c r="X1041" s="11"/>
      <c r="Y1041" s="11">
        <v>3.78</v>
      </c>
      <c r="Z1041" s="11">
        <v>4.03</v>
      </c>
      <c r="AA1041" s="11"/>
      <c r="AB1041" s="13"/>
      <c r="AC1041" s="5">
        <v>4.033158825230915</v>
      </c>
      <c r="AD1041">
        <v>18.03</v>
      </c>
      <c r="AE1041">
        <v>8.1199999999999992</v>
      </c>
      <c r="AF1041">
        <v>18.03</v>
      </c>
      <c r="AG1041" s="5">
        <v>1.0547623095701693</v>
      </c>
      <c r="AH1041" s="7"/>
      <c r="AI1041" s="8"/>
      <c r="AO1041" s="9">
        <v>54</v>
      </c>
      <c r="AP1041" s="5">
        <v>1.7323937598229684</v>
      </c>
      <c r="AQ1041">
        <v>76746772</v>
      </c>
      <c r="AU1041">
        <v>76746772</v>
      </c>
      <c r="AV1041">
        <v>75</v>
      </c>
      <c r="CG1041" s="13"/>
    </row>
    <row r="1042" spans="1:85" x14ac:dyDescent="0.3">
      <c r="A1042">
        <v>2014</v>
      </c>
      <c r="B1042" t="s">
        <v>345</v>
      </c>
      <c r="C1042">
        <v>1</v>
      </c>
      <c r="M1042">
        <v>0</v>
      </c>
      <c r="N1042">
        <v>0</v>
      </c>
      <c r="O1042" s="11">
        <v>13</v>
      </c>
      <c r="P1042" s="11">
        <v>10</v>
      </c>
      <c r="Q1042" s="12">
        <v>69.23</v>
      </c>
      <c r="R1042" s="11">
        <v>2</v>
      </c>
      <c r="S1042" s="12">
        <v>15.38</v>
      </c>
      <c r="T1042" s="14">
        <v>1</v>
      </c>
      <c r="U1042" s="12">
        <v>7.69</v>
      </c>
      <c r="V1042" s="12">
        <v>73.489999999999995</v>
      </c>
      <c r="W1042" s="13">
        <v>4</v>
      </c>
      <c r="X1042" s="11"/>
      <c r="Y1042" s="11">
        <v>17.940000000000001</v>
      </c>
      <c r="Z1042" s="11">
        <v>4.5599999999999996</v>
      </c>
      <c r="AA1042" s="11"/>
      <c r="AB1042" s="13"/>
      <c r="AC1042" s="5">
        <v>4.5635553970246603</v>
      </c>
      <c r="AD1042">
        <v>27.15</v>
      </c>
      <c r="AE1042">
        <v>16.64</v>
      </c>
      <c r="AF1042">
        <v>22.64</v>
      </c>
      <c r="AG1042" s="5">
        <v>3.9047611389422725</v>
      </c>
      <c r="AH1042" s="7"/>
      <c r="AI1042" s="8">
        <v>0.36295533869382512</v>
      </c>
      <c r="AJ1042">
        <v>1378715</v>
      </c>
      <c r="AK1042">
        <v>1378715000000</v>
      </c>
      <c r="AL1042">
        <f>IF(AJ1042&lt;29957,1,0)</f>
        <v>0</v>
      </c>
      <c r="AM1042">
        <f>IF(AND(AJ1042&gt;29957,AJ1042&lt;96525),1,0)</f>
        <v>0</v>
      </c>
      <c r="AN1042">
        <f>IF(AJ1042&gt;96525,1,0)</f>
        <v>1</v>
      </c>
      <c r="AO1042" s="9">
        <v>69</v>
      </c>
      <c r="AP1042" s="5">
        <v>1.8388490907372552</v>
      </c>
      <c r="AQ1042">
        <v>199471747</v>
      </c>
      <c r="AR1042" s="5">
        <v>100</v>
      </c>
      <c r="AT1042">
        <v>53160000</v>
      </c>
      <c r="AU1042">
        <v>252631747</v>
      </c>
      <c r="AW1042">
        <v>469512</v>
      </c>
      <c r="AX1042">
        <v>469512000000</v>
      </c>
      <c r="CG1042" s="13"/>
    </row>
    <row r="1043" spans="1:85" x14ac:dyDescent="0.3">
      <c r="A1043">
        <v>2014</v>
      </c>
      <c r="B1043" t="s">
        <v>346</v>
      </c>
      <c r="C1043">
        <v>0</v>
      </c>
      <c r="D1043">
        <v>5</v>
      </c>
      <c r="E1043">
        <v>4</v>
      </c>
      <c r="L1043">
        <v>1</v>
      </c>
      <c r="M1043">
        <v>0</v>
      </c>
      <c r="N1043">
        <v>0</v>
      </c>
      <c r="O1043" s="11">
        <v>11</v>
      </c>
      <c r="P1043" s="11">
        <v>7</v>
      </c>
      <c r="Q1043" s="12">
        <v>62.5</v>
      </c>
      <c r="R1043" s="11">
        <v>3</v>
      </c>
      <c r="S1043" s="12">
        <v>27.27</v>
      </c>
      <c r="T1043" s="14">
        <v>1</v>
      </c>
      <c r="U1043" s="12">
        <v>9.09</v>
      </c>
      <c r="V1043" s="12">
        <v>74.7</v>
      </c>
      <c r="W1043" s="13">
        <v>5</v>
      </c>
      <c r="X1043" s="11"/>
      <c r="Y1043" s="11">
        <v>15.91</v>
      </c>
      <c r="Z1043" s="11">
        <v>5.36</v>
      </c>
      <c r="AA1043" s="11">
        <v>73233</v>
      </c>
      <c r="AB1043" s="13">
        <v>73233000000</v>
      </c>
      <c r="AC1043" s="5">
        <v>5.3613678709483183</v>
      </c>
      <c r="AD1043">
        <v>26.87</v>
      </c>
      <c r="AE1043">
        <v>11.21</v>
      </c>
      <c r="AF1043">
        <v>15.05</v>
      </c>
      <c r="AG1043" s="5">
        <v>-13.878782374238458</v>
      </c>
      <c r="AH1043" s="7">
        <v>8.3343845057869643</v>
      </c>
      <c r="AI1043" s="8"/>
      <c r="AJ1043">
        <v>49678.86</v>
      </c>
      <c r="AK1043">
        <v>49678860000</v>
      </c>
      <c r="AL1043">
        <f>IF(AJ1043&lt;29957,1,0)</f>
        <v>0</v>
      </c>
      <c r="AM1043">
        <f>IF(AND(AJ1043&gt;29957,AJ1043&lt;96525),1,0)</f>
        <v>1</v>
      </c>
      <c r="AN1043">
        <f>IF(AJ1043&gt;96525,1,0)</f>
        <v>0</v>
      </c>
      <c r="AO1043" s="9">
        <v>35</v>
      </c>
      <c r="AP1043" s="5">
        <v>1.5440680443502754</v>
      </c>
      <c r="AQ1043">
        <v>31400000</v>
      </c>
      <c r="AR1043" s="5">
        <v>100</v>
      </c>
      <c r="AT1043">
        <v>1080000</v>
      </c>
      <c r="AU1043">
        <v>32480000</v>
      </c>
      <c r="AW1043">
        <v>44069.8</v>
      </c>
      <c r="AX1043">
        <v>44069800000</v>
      </c>
      <c r="CG1043" s="13"/>
    </row>
    <row r="1044" spans="1:85" x14ac:dyDescent="0.3">
      <c r="A1044">
        <v>2014</v>
      </c>
      <c r="B1044" t="s">
        <v>347</v>
      </c>
      <c r="C1044">
        <v>1</v>
      </c>
      <c r="D1044">
        <v>4</v>
      </c>
      <c r="E1044">
        <v>7</v>
      </c>
      <c r="F1044">
        <v>32</v>
      </c>
      <c r="G1044">
        <v>32000000</v>
      </c>
      <c r="H1044">
        <v>25</v>
      </c>
      <c r="I1044">
        <v>25000000</v>
      </c>
      <c r="J1044">
        <v>7</v>
      </c>
      <c r="K1044">
        <v>7000000</v>
      </c>
      <c r="L1044">
        <v>1</v>
      </c>
      <c r="M1044">
        <v>0</v>
      </c>
      <c r="N1044">
        <v>0</v>
      </c>
      <c r="O1044" s="11">
        <v>7</v>
      </c>
      <c r="P1044" s="11">
        <v>3</v>
      </c>
      <c r="Q1044" s="12">
        <v>50</v>
      </c>
      <c r="R1044" s="11">
        <v>1</v>
      </c>
      <c r="S1044" s="12">
        <v>14.29</v>
      </c>
      <c r="T1044" s="14">
        <v>3</v>
      </c>
      <c r="U1044" s="12">
        <v>42.86</v>
      </c>
      <c r="V1044" s="12">
        <v>43.08</v>
      </c>
      <c r="W1044" s="13">
        <v>6</v>
      </c>
      <c r="X1044" s="11">
        <v>41.96</v>
      </c>
      <c r="Y1044" s="11">
        <v>18.89</v>
      </c>
      <c r="Z1044" s="11">
        <v>13.36</v>
      </c>
      <c r="AA1044" s="11">
        <v>62319</v>
      </c>
      <c r="AB1044" s="13">
        <v>62319000000</v>
      </c>
      <c r="AC1044" s="5">
        <v>13.36041358054737</v>
      </c>
      <c r="AD1044">
        <v>26.02</v>
      </c>
      <c r="AE1044">
        <v>15.1</v>
      </c>
      <c r="AF1044">
        <v>19.95</v>
      </c>
      <c r="AG1044" s="5">
        <v>19.518326305546545</v>
      </c>
      <c r="AH1044" s="7"/>
      <c r="AI1044" s="8">
        <v>4.3376981703869557</v>
      </c>
      <c r="AJ1044">
        <v>265607.12</v>
      </c>
      <c r="AK1044">
        <v>265607120000</v>
      </c>
      <c r="AL1044">
        <f>IF(AJ1044&lt;29957,1,0)</f>
        <v>0</v>
      </c>
      <c r="AM1044">
        <f>IF(AND(AJ1044&gt;29957,AJ1044&lt;96525),1,0)</f>
        <v>0</v>
      </c>
      <c r="AN1044">
        <f>IF(AJ1044&gt;96525,1,0)</f>
        <v>1</v>
      </c>
      <c r="AO1044" s="9">
        <v>32</v>
      </c>
      <c r="AP1044" s="5">
        <v>1.5051499783199058</v>
      </c>
      <c r="AQ1044">
        <v>55000000</v>
      </c>
      <c r="AT1044">
        <v>11708000</v>
      </c>
      <c r="AU1044">
        <v>66708000</v>
      </c>
      <c r="AV1044">
        <v>17.940000000000001</v>
      </c>
      <c r="AW1044">
        <v>48837</v>
      </c>
      <c r="AX1044">
        <v>48837000000</v>
      </c>
      <c r="CG1044" s="13"/>
    </row>
    <row r="1045" spans="1:85" x14ac:dyDescent="0.3">
      <c r="A1045">
        <v>2014</v>
      </c>
      <c r="B1045" t="s">
        <v>348</v>
      </c>
      <c r="C1045">
        <v>1</v>
      </c>
      <c r="D1045">
        <v>3</v>
      </c>
      <c r="E1045">
        <v>7</v>
      </c>
      <c r="L1045">
        <v>1</v>
      </c>
      <c r="M1045">
        <v>0</v>
      </c>
      <c r="N1045">
        <v>0</v>
      </c>
      <c r="O1045" s="11">
        <v>10</v>
      </c>
      <c r="P1045" s="11">
        <v>6</v>
      </c>
      <c r="Q1045" s="12">
        <v>70</v>
      </c>
      <c r="R1045" s="11">
        <v>1</v>
      </c>
      <c r="S1045" s="12">
        <v>10</v>
      </c>
      <c r="T1045" s="14">
        <v>3</v>
      </c>
      <c r="U1045" s="12">
        <v>30</v>
      </c>
      <c r="V1045" s="12">
        <v>48.26</v>
      </c>
      <c r="W1045" s="13">
        <v>4</v>
      </c>
      <c r="X1045" s="11"/>
      <c r="Y1045" s="11">
        <v>9.36</v>
      </c>
      <c r="Z1045" s="11">
        <v>2.5499999999999998</v>
      </c>
      <c r="AA1045" s="11">
        <v>17053.8</v>
      </c>
      <c r="AB1045" s="13">
        <v>17053800000</v>
      </c>
      <c r="AC1045" s="5">
        <v>2.5484072868926497</v>
      </c>
      <c r="AD1045">
        <v>26.22</v>
      </c>
      <c r="AE1045">
        <v>14.04</v>
      </c>
      <c r="AF1045">
        <v>21.47</v>
      </c>
      <c r="AG1045" s="5">
        <v>9.2615993964541712</v>
      </c>
      <c r="AH1045" s="7">
        <v>8.631032012497734E-4</v>
      </c>
      <c r="AI1045" s="8">
        <v>0.33704180008803647</v>
      </c>
      <c r="AJ1045">
        <v>15582.45</v>
      </c>
      <c r="AK1045">
        <v>15582450000</v>
      </c>
      <c r="AL1045">
        <f>IF(AJ1045&lt;29957,1,0)</f>
        <v>1</v>
      </c>
      <c r="AM1045">
        <f>IF(AND(AJ1045&gt;29957,AJ1045&lt;96525),1,0)</f>
        <v>0</v>
      </c>
      <c r="AN1045">
        <f>IF(AJ1045&gt;96525,1,0)</f>
        <v>0</v>
      </c>
      <c r="AQ1045">
        <v>45601000</v>
      </c>
      <c r="AR1045" s="5">
        <v>2.7</v>
      </c>
      <c r="AT1045">
        <v>19000000</v>
      </c>
      <c r="AU1045">
        <v>64601000</v>
      </c>
      <c r="AV1045">
        <v>2.36</v>
      </c>
      <c r="AW1045">
        <v>26317</v>
      </c>
      <c r="AX1045">
        <v>26317000000</v>
      </c>
      <c r="CG1045" s="13"/>
    </row>
    <row r="1046" spans="1:85" x14ac:dyDescent="0.3">
      <c r="A1046">
        <v>2015</v>
      </c>
      <c r="B1046" t="s">
        <v>1</v>
      </c>
      <c r="C1046">
        <v>0</v>
      </c>
      <c r="D1046">
        <v>7</v>
      </c>
      <c r="E1046">
        <v>6</v>
      </c>
      <c r="F1046">
        <v>8.6999999999999993</v>
      </c>
      <c r="G1046">
        <v>8700000</v>
      </c>
      <c r="H1046">
        <v>5.9</v>
      </c>
      <c r="I1046">
        <v>5900000</v>
      </c>
      <c r="J1046">
        <v>2.7999999999999989</v>
      </c>
      <c r="K1046">
        <v>2799999.9999999991</v>
      </c>
      <c r="L1046">
        <v>1</v>
      </c>
      <c r="M1046">
        <v>0</v>
      </c>
      <c r="N1046">
        <v>0</v>
      </c>
      <c r="O1046" s="11">
        <v>14</v>
      </c>
      <c r="P1046" s="11">
        <v>3</v>
      </c>
      <c r="Q1046" s="12">
        <v>21.43</v>
      </c>
      <c r="R1046" s="11">
        <v>4</v>
      </c>
      <c r="S1046" s="12">
        <v>28.57</v>
      </c>
      <c r="T1046" s="14">
        <v>7</v>
      </c>
      <c r="U1046" s="12">
        <v>50</v>
      </c>
      <c r="V1046" s="12">
        <v>75</v>
      </c>
      <c r="W1046" s="13">
        <v>5</v>
      </c>
      <c r="X1046" s="11"/>
      <c r="Y1046" s="11">
        <v>5.61</v>
      </c>
      <c r="Z1046" s="11">
        <v>11.07</v>
      </c>
      <c r="AA1046" s="11"/>
      <c r="AB1046" s="13"/>
      <c r="AC1046" s="5">
        <v>11.067364020326821</v>
      </c>
      <c r="AD1046">
        <v>14.44</v>
      </c>
      <c r="AE1046">
        <v>7.33</v>
      </c>
      <c r="AF1046">
        <v>13.25</v>
      </c>
      <c r="AG1046" s="5">
        <v>6.0393049849017366</v>
      </c>
      <c r="AH1046" s="7"/>
      <c r="AI1046" s="8"/>
      <c r="AJ1046" s="1"/>
      <c r="AO1046" s="9">
        <v>28</v>
      </c>
      <c r="AP1046" s="5">
        <v>1.447158031342219</v>
      </c>
      <c r="AQ1046">
        <v>44466355</v>
      </c>
      <c r="AT1046">
        <v>18897754</v>
      </c>
      <c r="AU1046">
        <v>63364109</v>
      </c>
      <c r="AV1046">
        <v>75</v>
      </c>
      <c r="CG1046" s="13"/>
    </row>
    <row r="1047" spans="1:85" x14ac:dyDescent="0.3">
      <c r="A1047">
        <v>2015</v>
      </c>
      <c r="B1047" t="s">
        <v>2</v>
      </c>
      <c r="C1047">
        <v>1</v>
      </c>
      <c r="D1047">
        <v>3</v>
      </c>
      <c r="E1047">
        <v>4</v>
      </c>
      <c r="L1047">
        <v>0</v>
      </c>
      <c r="M1047">
        <v>0</v>
      </c>
      <c r="N1047">
        <v>0</v>
      </c>
      <c r="O1047" s="11">
        <v>7</v>
      </c>
      <c r="P1047" s="11">
        <v>2</v>
      </c>
      <c r="Q1047" s="12">
        <v>28.57</v>
      </c>
      <c r="R1047" s="11">
        <v>3</v>
      </c>
      <c r="S1047" s="12">
        <v>42.86</v>
      </c>
      <c r="T1047" s="14">
        <v>2</v>
      </c>
      <c r="U1047" s="12">
        <v>28.57</v>
      </c>
      <c r="V1047" s="12">
        <v>66.28</v>
      </c>
      <c r="W1047" s="13"/>
      <c r="X1047" s="11"/>
      <c r="Y1047" s="11">
        <v>18.45</v>
      </c>
      <c r="Z1047" s="11"/>
      <c r="AA1047" s="11">
        <v>1518.5</v>
      </c>
      <c r="AB1047" s="13">
        <v>1518500000</v>
      </c>
      <c r="AD1047">
        <v>21.02</v>
      </c>
      <c r="AE1047">
        <v>18.37</v>
      </c>
      <c r="AF1047">
        <v>20.66</v>
      </c>
      <c r="AG1047" s="5">
        <v>183.36359509759416</v>
      </c>
      <c r="AH1047" s="7"/>
      <c r="AI1047" s="8"/>
      <c r="AJ1047" s="1"/>
      <c r="AO1047" s="9">
        <v>22</v>
      </c>
      <c r="AP1047" s="5">
        <v>1.3424226808222062</v>
      </c>
      <c r="CG1047" s="13"/>
    </row>
    <row r="1048" spans="1:85" x14ac:dyDescent="0.3">
      <c r="A1048">
        <v>2015</v>
      </c>
      <c r="B1048" t="s">
        <v>3</v>
      </c>
      <c r="C1048">
        <v>0</v>
      </c>
      <c r="M1048">
        <v>0</v>
      </c>
      <c r="N1048">
        <v>0</v>
      </c>
      <c r="O1048" s="11">
        <v>9</v>
      </c>
      <c r="P1048" s="11">
        <v>3</v>
      </c>
      <c r="Q1048" s="12">
        <v>33.33</v>
      </c>
      <c r="R1048" s="11">
        <v>1</v>
      </c>
      <c r="S1048" s="12">
        <v>11.11</v>
      </c>
      <c r="T1048" s="14">
        <v>5</v>
      </c>
      <c r="U1048" s="12">
        <v>55.56</v>
      </c>
      <c r="V1048" s="12">
        <v>75</v>
      </c>
      <c r="W1048" s="13">
        <v>4</v>
      </c>
      <c r="X1048" s="11"/>
      <c r="Y1048" s="11">
        <v>2.71</v>
      </c>
      <c r="Z1048" s="11">
        <v>9.32</v>
      </c>
      <c r="AA1048" s="11"/>
      <c r="AB1048" s="13"/>
      <c r="AC1048" s="5">
        <v>9.316131777689403</v>
      </c>
      <c r="AD1048">
        <v>8.06</v>
      </c>
      <c r="AE1048">
        <v>2.39</v>
      </c>
      <c r="AF1048">
        <v>6.83</v>
      </c>
      <c r="AG1048" s="5">
        <v>-0.4862891114426674</v>
      </c>
      <c r="AH1048" s="7"/>
      <c r="AI1048" s="8"/>
      <c r="AJ1048">
        <v>273001.56</v>
      </c>
      <c r="AK1048">
        <v>273001560000</v>
      </c>
      <c r="AL1048">
        <f t="shared" ref="AL1048:AL1054" si="153">IF(AJ1048&lt;29957,1,0)</f>
        <v>0</v>
      </c>
      <c r="AM1048">
        <f t="shared" ref="AM1048:AM1054" si="154">IF(AND(AJ1048&gt;29957,AJ1048&lt;96525),1,0)</f>
        <v>0</v>
      </c>
      <c r="AN1048">
        <f t="shared" ref="AN1048:AN1054" si="155">IF(AJ1048&gt;96525,1,0)</f>
        <v>1</v>
      </c>
      <c r="AO1048" s="9">
        <v>66</v>
      </c>
      <c r="AP1048" s="5">
        <v>1.8195439355418683</v>
      </c>
      <c r="AQ1048">
        <v>52716095</v>
      </c>
      <c r="AT1048">
        <v>8563000</v>
      </c>
      <c r="AU1048">
        <v>61279095</v>
      </c>
      <c r="AW1048">
        <v>86707</v>
      </c>
      <c r="AX1048">
        <v>86707000000</v>
      </c>
      <c r="CG1048" s="13"/>
    </row>
    <row r="1049" spans="1:85" x14ac:dyDescent="0.3">
      <c r="A1049">
        <v>2015</v>
      </c>
      <c r="B1049" t="s">
        <v>4</v>
      </c>
      <c r="C1049">
        <v>0</v>
      </c>
      <c r="D1049">
        <v>5</v>
      </c>
      <c r="E1049">
        <v>6</v>
      </c>
      <c r="L1049">
        <v>1</v>
      </c>
      <c r="M1049">
        <v>0</v>
      </c>
      <c r="N1049">
        <v>1</v>
      </c>
      <c r="O1049" s="11">
        <v>17</v>
      </c>
      <c r="P1049" s="11">
        <v>9</v>
      </c>
      <c r="Q1049" s="12">
        <v>52.94</v>
      </c>
      <c r="R1049" s="11">
        <v>2</v>
      </c>
      <c r="S1049" s="12">
        <v>11.76</v>
      </c>
      <c r="T1049" s="14">
        <v>6</v>
      </c>
      <c r="U1049" s="12">
        <v>35.29</v>
      </c>
      <c r="V1049" s="12">
        <v>50.3</v>
      </c>
      <c r="W1049" s="13">
        <v>6</v>
      </c>
      <c r="X1049" s="11"/>
      <c r="Y1049" s="11">
        <v>5.46</v>
      </c>
      <c r="Z1049" s="11">
        <v>3.46</v>
      </c>
      <c r="AA1049" s="11">
        <v>129307.7</v>
      </c>
      <c r="AB1049" s="13">
        <v>129307700000</v>
      </c>
      <c r="AC1049" s="5">
        <v>3.4615470388467879</v>
      </c>
      <c r="AD1049">
        <v>9.01</v>
      </c>
      <c r="AE1049">
        <v>5.71</v>
      </c>
      <c r="AF1049">
        <v>8.99</v>
      </c>
      <c r="AG1049" s="5">
        <v>4.8538273154811167</v>
      </c>
      <c r="AH1049" s="7">
        <v>5.090749304710819E-2</v>
      </c>
      <c r="AI1049" s="8">
        <v>0.81773509884091666</v>
      </c>
      <c r="AJ1049">
        <v>262871.65999999997</v>
      </c>
      <c r="AK1049">
        <v>262871659999.99997</v>
      </c>
      <c r="AL1049">
        <f t="shared" si="153"/>
        <v>0</v>
      </c>
      <c r="AM1049">
        <f t="shared" si="154"/>
        <v>0</v>
      </c>
      <c r="AN1049">
        <f t="shared" si="155"/>
        <v>1</v>
      </c>
      <c r="AO1049" s="9">
        <v>79</v>
      </c>
      <c r="AP1049" s="5">
        <v>1.8976270912904412</v>
      </c>
      <c r="AQ1049">
        <v>94509000</v>
      </c>
      <c r="AS1049">
        <v>56955000</v>
      </c>
      <c r="AT1049">
        <v>32341000</v>
      </c>
      <c r="AU1049">
        <v>126850000</v>
      </c>
      <c r="AV1049">
        <v>0.28999999999999998</v>
      </c>
      <c r="AW1049">
        <v>132301</v>
      </c>
      <c r="AX1049">
        <v>132301000000</v>
      </c>
      <c r="CG1049" s="13"/>
    </row>
    <row r="1050" spans="1:85" x14ac:dyDescent="0.3">
      <c r="A1050">
        <v>2015</v>
      </c>
      <c r="B1050" t="s">
        <v>5</v>
      </c>
      <c r="C1050">
        <v>0</v>
      </c>
      <c r="D1050">
        <v>6</v>
      </c>
      <c r="E1050">
        <v>4</v>
      </c>
      <c r="F1050">
        <v>6.5</v>
      </c>
      <c r="G1050">
        <v>6500000</v>
      </c>
      <c r="H1050">
        <v>6</v>
      </c>
      <c r="I1050">
        <v>6000000</v>
      </c>
      <c r="J1050">
        <v>0.5</v>
      </c>
      <c r="K1050">
        <v>500000</v>
      </c>
      <c r="L1050">
        <v>1</v>
      </c>
      <c r="M1050">
        <v>0</v>
      </c>
      <c r="N1050">
        <v>0</v>
      </c>
      <c r="O1050" s="11">
        <v>8</v>
      </c>
      <c r="P1050" s="11">
        <v>4</v>
      </c>
      <c r="Q1050" s="12">
        <v>50</v>
      </c>
      <c r="R1050" s="11">
        <v>2</v>
      </c>
      <c r="S1050" s="12">
        <v>25</v>
      </c>
      <c r="T1050" s="14">
        <v>2</v>
      </c>
      <c r="U1050" s="12">
        <v>25</v>
      </c>
      <c r="V1050" s="12">
        <v>61.65</v>
      </c>
      <c r="W1050" s="13">
        <v>5</v>
      </c>
      <c r="X1050" s="11"/>
      <c r="Y1050" s="11">
        <v>18</v>
      </c>
      <c r="Z1050" s="11">
        <v>7.15</v>
      </c>
      <c r="AA1050" s="11">
        <v>25511.599999999999</v>
      </c>
      <c r="AB1050" s="13">
        <v>25511600000</v>
      </c>
      <c r="AC1050" s="5">
        <v>7.1529324761584379</v>
      </c>
      <c r="AD1050">
        <v>21.95</v>
      </c>
      <c r="AE1050">
        <v>17.600000000000001</v>
      </c>
      <c r="AF1050">
        <v>20.77</v>
      </c>
      <c r="AG1050" s="5">
        <v>4.4225567038912468</v>
      </c>
      <c r="AH1050" s="7"/>
      <c r="AI1050" s="8">
        <v>3.9854928061854849E-3</v>
      </c>
      <c r="AJ1050">
        <v>102097.08</v>
      </c>
      <c r="AK1050">
        <v>102097080000</v>
      </c>
      <c r="AL1050">
        <f t="shared" si="153"/>
        <v>0</v>
      </c>
      <c r="AM1050">
        <f t="shared" si="154"/>
        <v>0</v>
      </c>
      <c r="AN1050">
        <f t="shared" si="155"/>
        <v>1</v>
      </c>
      <c r="AO1050" s="9">
        <v>24</v>
      </c>
      <c r="AP1050" s="5">
        <v>1.3802112417116059</v>
      </c>
      <c r="AQ1050">
        <v>11842000</v>
      </c>
      <c r="AT1050">
        <v>290000</v>
      </c>
      <c r="AU1050">
        <v>12132000</v>
      </c>
      <c r="AW1050">
        <v>21733.599999999999</v>
      </c>
      <c r="AX1050">
        <v>21733600000</v>
      </c>
      <c r="CG1050" s="13"/>
    </row>
    <row r="1051" spans="1:85" x14ac:dyDescent="0.3">
      <c r="A1051">
        <v>2015</v>
      </c>
      <c r="B1051" t="s">
        <v>6</v>
      </c>
      <c r="C1051">
        <v>0</v>
      </c>
      <c r="D1051">
        <v>4</v>
      </c>
      <c r="E1051">
        <v>5</v>
      </c>
      <c r="F1051">
        <v>1.7</v>
      </c>
      <c r="G1051">
        <v>1700000</v>
      </c>
      <c r="H1051">
        <v>1.4</v>
      </c>
      <c r="I1051">
        <v>1400000</v>
      </c>
      <c r="J1051">
        <v>0.30000000000000004</v>
      </c>
      <c r="K1051">
        <v>300000.00000000006</v>
      </c>
      <c r="L1051">
        <v>0</v>
      </c>
      <c r="M1051">
        <v>0</v>
      </c>
      <c r="N1051">
        <v>0</v>
      </c>
      <c r="O1051" s="11">
        <v>9</v>
      </c>
      <c r="P1051" s="11">
        <v>5</v>
      </c>
      <c r="Q1051" s="12">
        <v>55.56</v>
      </c>
      <c r="R1051" s="11">
        <v>1</v>
      </c>
      <c r="S1051" s="12">
        <v>11.11</v>
      </c>
      <c r="T1051" s="14">
        <v>3</v>
      </c>
      <c r="U1051" s="12">
        <v>33.33</v>
      </c>
      <c r="V1051" s="12">
        <v>43.75</v>
      </c>
      <c r="W1051" s="13">
        <v>6</v>
      </c>
      <c r="X1051" s="11"/>
      <c r="Y1051" s="11">
        <v>1.83</v>
      </c>
      <c r="Z1051" s="11"/>
      <c r="AA1051" s="11">
        <v>13647.1</v>
      </c>
      <c r="AB1051" s="13">
        <v>13647100000</v>
      </c>
      <c r="AD1051">
        <v>14.4</v>
      </c>
      <c r="AE1051">
        <v>5.14</v>
      </c>
      <c r="AF1051">
        <v>6.81</v>
      </c>
      <c r="AG1051" s="5">
        <v>24.813264325959484</v>
      </c>
      <c r="AH1051" s="7"/>
      <c r="AI1051" s="8">
        <v>0.23777115387928804</v>
      </c>
      <c r="AJ1051">
        <v>8006.64</v>
      </c>
      <c r="AK1051">
        <v>8006640000</v>
      </c>
      <c r="AL1051">
        <f t="shared" si="153"/>
        <v>1</v>
      </c>
      <c r="AM1051">
        <f t="shared" si="154"/>
        <v>0</v>
      </c>
      <c r="AN1051">
        <f t="shared" si="155"/>
        <v>0</v>
      </c>
      <c r="AO1051" s="9">
        <v>29</v>
      </c>
      <c r="AP1051" s="5">
        <v>1.4623979978989561</v>
      </c>
      <c r="AQ1051">
        <v>35300000</v>
      </c>
      <c r="AT1051">
        <v>7460000</v>
      </c>
      <c r="AU1051">
        <v>42760000</v>
      </c>
      <c r="AW1051">
        <v>46612.4</v>
      </c>
      <c r="AX1051">
        <v>46612400000</v>
      </c>
      <c r="CG1051" s="13"/>
    </row>
    <row r="1052" spans="1:85" x14ac:dyDescent="0.3">
      <c r="A1052">
        <v>2015</v>
      </c>
      <c r="B1052" t="s">
        <v>7</v>
      </c>
      <c r="C1052">
        <v>0</v>
      </c>
      <c r="D1052">
        <v>10</v>
      </c>
      <c r="E1052">
        <v>5</v>
      </c>
      <c r="L1052">
        <v>1</v>
      </c>
      <c r="M1052">
        <v>0</v>
      </c>
      <c r="N1052">
        <v>0</v>
      </c>
      <c r="O1052" s="11">
        <v>17</v>
      </c>
      <c r="P1052" s="11">
        <v>8</v>
      </c>
      <c r="Q1052" s="12">
        <v>47.06</v>
      </c>
      <c r="R1052" s="11">
        <v>7</v>
      </c>
      <c r="S1052" s="12">
        <v>41.18</v>
      </c>
      <c r="T1052" s="14">
        <v>2</v>
      </c>
      <c r="U1052" s="12">
        <v>11.76</v>
      </c>
      <c r="V1052" s="12">
        <v>59.81</v>
      </c>
      <c r="W1052" s="13">
        <v>4</v>
      </c>
      <c r="X1052" s="11"/>
      <c r="Y1052" s="11">
        <v>6.13</v>
      </c>
      <c r="Z1052" s="11">
        <v>3.42</v>
      </c>
      <c r="AA1052" s="11">
        <v>29385.599999999999</v>
      </c>
      <c r="AB1052" s="13">
        <v>29385600000</v>
      </c>
      <c r="AC1052" s="5">
        <v>3.4234405885732415</v>
      </c>
      <c r="AD1052">
        <v>20.22</v>
      </c>
      <c r="AE1052">
        <v>6.84</v>
      </c>
      <c r="AF1052">
        <v>9.25</v>
      </c>
      <c r="AG1052" s="5">
        <v>10.609409647687269</v>
      </c>
      <c r="AH1052" s="7">
        <v>0.3007138350781568</v>
      </c>
      <c r="AI1052" s="8">
        <v>0.15211828718011125</v>
      </c>
      <c r="AJ1052">
        <v>22338.39</v>
      </c>
      <c r="AK1052">
        <v>22338390000</v>
      </c>
      <c r="AL1052">
        <f t="shared" si="153"/>
        <v>1</v>
      </c>
      <c r="AM1052">
        <f t="shared" si="154"/>
        <v>0</v>
      </c>
      <c r="AN1052">
        <f t="shared" si="155"/>
        <v>0</v>
      </c>
      <c r="AO1052" s="9">
        <v>31</v>
      </c>
      <c r="AP1052" s="5">
        <v>1.4913616938342726</v>
      </c>
      <c r="AQ1052">
        <v>79968778</v>
      </c>
      <c r="AT1052">
        <v>940000</v>
      </c>
      <c r="AU1052">
        <v>80908778</v>
      </c>
      <c r="AW1052">
        <v>30068.3</v>
      </c>
      <c r="AX1052">
        <v>30068300000</v>
      </c>
      <c r="CG1052" s="13"/>
    </row>
    <row r="1053" spans="1:85" x14ac:dyDescent="0.3">
      <c r="A1053">
        <v>2015</v>
      </c>
      <c r="B1053" t="s">
        <v>8</v>
      </c>
      <c r="C1053">
        <v>1</v>
      </c>
      <c r="D1053">
        <v>4</v>
      </c>
      <c r="E1053">
        <v>6</v>
      </c>
      <c r="L1053">
        <v>1</v>
      </c>
      <c r="M1053">
        <v>0</v>
      </c>
      <c r="N1053">
        <v>0</v>
      </c>
      <c r="O1053" s="11">
        <v>12</v>
      </c>
      <c r="P1053" s="11">
        <v>5</v>
      </c>
      <c r="Q1053" s="12">
        <v>41.67</v>
      </c>
      <c r="R1053" s="11">
        <v>4</v>
      </c>
      <c r="S1053" s="12">
        <v>33.33</v>
      </c>
      <c r="T1053" s="14">
        <v>3</v>
      </c>
      <c r="U1053" s="12">
        <v>25</v>
      </c>
      <c r="V1053" s="12">
        <v>75</v>
      </c>
      <c r="W1053" s="13">
        <v>4</v>
      </c>
      <c r="X1053" s="11">
        <v>7.81</v>
      </c>
      <c r="Y1053" s="11">
        <v>32.9</v>
      </c>
      <c r="Z1053" s="11">
        <v>5.7</v>
      </c>
      <c r="AA1053" s="11">
        <v>321339.90000000002</v>
      </c>
      <c r="AB1053" s="13">
        <v>321339900000</v>
      </c>
      <c r="AC1053" s="5">
        <v>5.6958048483808001</v>
      </c>
      <c r="AD1053">
        <v>23.04</v>
      </c>
      <c r="AE1053">
        <v>7.97</v>
      </c>
      <c r="AF1053">
        <v>8.98</v>
      </c>
      <c r="AG1053" s="5">
        <v>29.768266754986701</v>
      </c>
      <c r="AH1053" s="7"/>
      <c r="AI1053" s="8">
        <v>0.11740316708627732</v>
      </c>
      <c r="AJ1053">
        <v>660449.97</v>
      </c>
      <c r="AK1053">
        <v>660449970000</v>
      </c>
      <c r="AL1053">
        <f t="shared" si="153"/>
        <v>0</v>
      </c>
      <c r="AM1053">
        <f t="shared" si="154"/>
        <v>0</v>
      </c>
      <c r="AN1053">
        <f t="shared" si="155"/>
        <v>1</v>
      </c>
      <c r="AO1053" s="9">
        <v>17</v>
      </c>
      <c r="AP1053" s="5">
        <v>1.2304489213782739</v>
      </c>
      <c r="AQ1053">
        <v>228945000</v>
      </c>
      <c r="AT1053">
        <v>5940000</v>
      </c>
      <c r="AU1053">
        <v>234885000</v>
      </c>
      <c r="AW1053">
        <v>71274.7</v>
      </c>
      <c r="AX1053">
        <v>71274700000</v>
      </c>
      <c r="CG1053" s="13"/>
    </row>
    <row r="1054" spans="1:85" x14ac:dyDescent="0.3">
      <c r="A1054">
        <v>2015</v>
      </c>
      <c r="B1054" t="s">
        <v>9</v>
      </c>
      <c r="C1054">
        <v>0</v>
      </c>
      <c r="D1054">
        <v>4</v>
      </c>
      <c r="E1054">
        <v>6</v>
      </c>
      <c r="L1054">
        <v>1</v>
      </c>
      <c r="M1054">
        <v>1</v>
      </c>
      <c r="N1054">
        <v>0</v>
      </c>
      <c r="O1054" s="11">
        <v>7</v>
      </c>
      <c r="P1054" s="11">
        <v>3</v>
      </c>
      <c r="Q1054" s="12">
        <v>42.86</v>
      </c>
      <c r="R1054" s="11">
        <v>2</v>
      </c>
      <c r="S1054" s="12">
        <v>28.57</v>
      </c>
      <c r="T1054" s="14">
        <v>2</v>
      </c>
      <c r="U1054" s="12">
        <v>28.57</v>
      </c>
      <c r="V1054" s="12">
        <v>75</v>
      </c>
      <c r="W1054" s="13">
        <v>5</v>
      </c>
      <c r="X1054" s="11">
        <v>39.85</v>
      </c>
      <c r="Y1054" s="11">
        <v>-6.72</v>
      </c>
      <c r="Z1054" s="11">
        <v>1.76</v>
      </c>
      <c r="AA1054" s="11">
        <v>640668.6</v>
      </c>
      <c r="AB1054" s="13">
        <v>640668600000</v>
      </c>
      <c r="AC1054" s="5">
        <v>1.760327557178661</v>
      </c>
      <c r="AD1054">
        <v>-21.65</v>
      </c>
      <c r="AE1054">
        <v>-2.04</v>
      </c>
      <c r="AF1054">
        <v>-2.54</v>
      </c>
      <c r="AG1054" s="5">
        <v>21.738419678389185</v>
      </c>
      <c r="AH1054" s="7"/>
      <c r="AI1054" s="8"/>
      <c r="AJ1054">
        <v>127226.15</v>
      </c>
      <c r="AK1054">
        <v>127226150000</v>
      </c>
      <c r="AL1054">
        <f t="shared" si="153"/>
        <v>0</v>
      </c>
      <c r="AM1054">
        <f t="shared" si="154"/>
        <v>0</v>
      </c>
      <c r="AN1054">
        <f t="shared" si="155"/>
        <v>1</v>
      </c>
      <c r="AO1054" s="9">
        <v>19</v>
      </c>
      <c r="AP1054" s="5">
        <v>1.2787536009528289</v>
      </c>
      <c r="AQ1054">
        <v>22852000</v>
      </c>
      <c r="AT1054">
        <v>1040000</v>
      </c>
      <c r="AU1054">
        <v>23892000</v>
      </c>
      <c r="AV1054">
        <v>4.4800000000000004</v>
      </c>
      <c r="AW1054">
        <v>252492.5</v>
      </c>
      <c r="AX1054">
        <v>252492500000</v>
      </c>
      <c r="CG1054" s="13"/>
    </row>
    <row r="1055" spans="1:85" x14ac:dyDescent="0.3">
      <c r="A1055">
        <v>2015</v>
      </c>
      <c r="B1055" t="s">
        <v>10</v>
      </c>
      <c r="C1055">
        <v>1</v>
      </c>
      <c r="M1055">
        <v>0</v>
      </c>
      <c r="N1055">
        <v>0</v>
      </c>
      <c r="O1055" s="11"/>
      <c r="P1055" s="11"/>
      <c r="Q1055" s="12"/>
      <c r="R1055" s="11"/>
      <c r="S1055" s="12"/>
      <c r="T1055" s="14">
        <v>0</v>
      </c>
      <c r="U1055" s="12"/>
      <c r="V1055" s="12" t="s">
        <v>366</v>
      </c>
      <c r="W1055" s="13"/>
      <c r="X1055" s="11"/>
      <c r="Y1055" s="11"/>
      <c r="Z1055" s="11"/>
      <c r="AA1055" s="11">
        <v>114924</v>
      </c>
      <c r="AB1055" s="13">
        <v>114924000000</v>
      </c>
      <c r="AG1055" s="5"/>
      <c r="AH1055" s="7"/>
      <c r="AI1055" s="8"/>
      <c r="AO1055" s="9">
        <v>2</v>
      </c>
      <c r="AP1055" s="5">
        <v>0.30102999566398114</v>
      </c>
      <c r="CG1055" s="13"/>
    </row>
    <row r="1056" spans="1:85" x14ac:dyDescent="0.3">
      <c r="A1056">
        <v>2015</v>
      </c>
      <c r="B1056" t="s">
        <v>11</v>
      </c>
      <c r="C1056">
        <v>1</v>
      </c>
      <c r="M1056">
        <v>0</v>
      </c>
      <c r="N1056">
        <v>0</v>
      </c>
      <c r="O1056" s="11">
        <v>11</v>
      </c>
      <c r="P1056" s="11">
        <v>2</v>
      </c>
      <c r="Q1056" s="12">
        <v>18.18</v>
      </c>
      <c r="R1056" s="11">
        <v>1</v>
      </c>
      <c r="S1056" s="12">
        <v>9.09</v>
      </c>
      <c r="T1056" s="14">
        <v>8</v>
      </c>
      <c r="U1056" s="12">
        <v>72.73</v>
      </c>
      <c r="V1056" s="12">
        <v>72.62</v>
      </c>
      <c r="W1056" s="13">
        <v>6</v>
      </c>
      <c r="X1056" s="11"/>
      <c r="Y1056" s="11">
        <v>-12.28</v>
      </c>
      <c r="Z1056" s="11"/>
      <c r="AA1056" s="11"/>
      <c r="AB1056" s="13"/>
      <c r="AD1056">
        <v>-49.25</v>
      </c>
      <c r="AE1056">
        <v>-10.59</v>
      </c>
      <c r="AF1056">
        <v>-13.83</v>
      </c>
      <c r="AG1056" s="5">
        <v>10.734097968359091</v>
      </c>
      <c r="AH1056" s="7"/>
      <c r="AI1056" s="8"/>
      <c r="AO1056" s="9">
        <v>8</v>
      </c>
      <c r="AP1056" s="5">
        <v>0.90308998699194343</v>
      </c>
      <c r="AQ1056">
        <v>37482778</v>
      </c>
      <c r="AT1056">
        <v>3148479</v>
      </c>
      <c r="AU1056">
        <v>40631257</v>
      </c>
      <c r="CG1056" s="13"/>
    </row>
    <row r="1057" spans="1:85" x14ac:dyDescent="0.3">
      <c r="A1057">
        <v>2015</v>
      </c>
      <c r="B1057" t="s">
        <v>12</v>
      </c>
      <c r="C1057">
        <v>0</v>
      </c>
      <c r="M1057">
        <v>0</v>
      </c>
      <c r="N1057">
        <v>0</v>
      </c>
      <c r="O1057" s="11"/>
      <c r="P1057" s="11"/>
      <c r="Q1057" s="12"/>
      <c r="R1057" s="11"/>
      <c r="S1057" s="12"/>
      <c r="T1057" s="14">
        <v>0</v>
      </c>
      <c r="U1057" s="12"/>
      <c r="V1057" s="12" t="s">
        <v>366</v>
      </c>
      <c r="W1057" s="13"/>
      <c r="X1057" s="11"/>
      <c r="Y1057" s="11">
        <v>22.06</v>
      </c>
      <c r="Z1057" s="11"/>
      <c r="AA1057" s="11">
        <v>4171.8</v>
      </c>
      <c r="AB1057" s="13">
        <v>4171800000</v>
      </c>
      <c r="AD1057">
        <v>26.68</v>
      </c>
      <c r="AE1057">
        <v>12.55</v>
      </c>
      <c r="AF1057">
        <v>15.41</v>
      </c>
      <c r="AG1057" s="5">
        <v>-6.5719575016097949</v>
      </c>
      <c r="AH1057" s="7"/>
      <c r="AI1057" s="8"/>
      <c r="AO1057" s="9">
        <v>26</v>
      </c>
      <c r="AP1057" s="5">
        <v>1.414973347970818</v>
      </c>
      <c r="CG1057" s="13"/>
    </row>
    <row r="1058" spans="1:85" x14ac:dyDescent="0.3">
      <c r="A1058">
        <v>2015</v>
      </c>
      <c r="B1058" t="s">
        <v>13</v>
      </c>
      <c r="C1058">
        <v>1</v>
      </c>
      <c r="D1058">
        <v>4</v>
      </c>
      <c r="E1058">
        <v>4</v>
      </c>
      <c r="L1058">
        <v>1</v>
      </c>
      <c r="M1058">
        <v>1</v>
      </c>
      <c r="N1058">
        <v>1</v>
      </c>
      <c r="O1058" s="11">
        <v>11</v>
      </c>
      <c r="P1058" s="11">
        <v>6</v>
      </c>
      <c r="Q1058" s="12">
        <v>54.55</v>
      </c>
      <c r="R1058" s="11">
        <v>2</v>
      </c>
      <c r="S1058" s="12">
        <v>18.18</v>
      </c>
      <c r="T1058" s="14">
        <v>3</v>
      </c>
      <c r="U1058" s="12">
        <v>27.27</v>
      </c>
      <c r="V1058" s="12">
        <v>62.71</v>
      </c>
      <c r="W1058" s="13">
        <v>4</v>
      </c>
      <c r="X1058" s="11"/>
      <c r="Y1058" s="11">
        <v>2.86</v>
      </c>
      <c r="Z1058" s="11">
        <v>5.01</v>
      </c>
      <c r="AA1058" s="11">
        <v>9413.9</v>
      </c>
      <c r="AB1058" s="13">
        <v>9413900000</v>
      </c>
      <c r="AC1058" s="5">
        <v>5.007434944237918</v>
      </c>
      <c r="AD1058">
        <v>27.76</v>
      </c>
      <c r="AE1058">
        <v>12.36</v>
      </c>
      <c r="AF1058">
        <v>17.760000000000002</v>
      </c>
      <c r="AG1058" s="5">
        <v>-22.155363660218022</v>
      </c>
      <c r="AH1058" s="7"/>
      <c r="AI1058" s="8">
        <v>4.8519020732943645E-3</v>
      </c>
      <c r="AJ1058">
        <v>14999.94</v>
      </c>
      <c r="AK1058">
        <v>14999940000</v>
      </c>
      <c r="AL1058">
        <f>IF(AJ1058&lt;29957,1,0)</f>
        <v>1</v>
      </c>
      <c r="AM1058">
        <f>IF(AND(AJ1058&gt;29957,AJ1058&lt;96525),1,0)</f>
        <v>0</v>
      </c>
      <c r="AN1058">
        <f>IF(AJ1058&gt;96525,1,0)</f>
        <v>0</v>
      </c>
      <c r="AO1058" s="9">
        <v>59</v>
      </c>
      <c r="AP1058" s="5">
        <v>1.7708520116421442</v>
      </c>
      <c r="AQ1058">
        <v>60000000</v>
      </c>
      <c r="AS1058">
        <v>30000000</v>
      </c>
      <c r="AT1058">
        <v>838000</v>
      </c>
      <c r="AU1058">
        <v>60838000</v>
      </c>
      <c r="AV1058">
        <v>62.8</v>
      </c>
      <c r="AW1058">
        <v>22132.2</v>
      </c>
      <c r="AX1058">
        <v>22132200000</v>
      </c>
      <c r="CG1058" s="13"/>
    </row>
    <row r="1059" spans="1:85" x14ac:dyDescent="0.3">
      <c r="A1059">
        <v>2015</v>
      </c>
      <c r="B1059" t="s">
        <v>14</v>
      </c>
      <c r="C1059">
        <v>0</v>
      </c>
      <c r="D1059">
        <v>4</v>
      </c>
      <c r="E1059">
        <v>4</v>
      </c>
      <c r="L1059">
        <v>1</v>
      </c>
      <c r="M1059">
        <v>0</v>
      </c>
      <c r="N1059">
        <v>0</v>
      </c>
      <c r="O1059" s="11">
        <v>11</v>
      </c>
      <c r="P1059" s="11">
        <v>5</v>
      </c>
      <c r="Q1059" s="12">
        <v>45.45</v>
      </c>
      <c r="R1059" s="11">
        <v>4</v>
      </c>
      <c r="S1059" s="12">
        <v>36.36</v>
      </c>
      <c r="T1059" s="14">
        <v>2</v>
      </c>
      <c r="U1059" s="12">
        <v>18.18</v>
      </c>
      <c r="V1059" s="12">
        <v>73.83</v>
      </c>
      <c r="W1059" s="13">
        <v>4</v>
      </c>
      <c r="X1059" s="11">
        <v>4.3899999999999997</v>
      </c>
      <c r="Y1059" s="11">
        <v>21.23</v>
      </c>
      <c r="Z1059" s="11">
        <v>13.75</v>
      </c>
      <c r="AA1059" s="11">
        <v>11480.5</v>
      </c>
      <c r="AB1059" s="13">
        <v>11480500000</v>
      </c>
      <c r="AC1059" s="5">
        <v>13.74720338863081</v>
      </c>
      <c r="AD1059">
        <v>44.47</v>
      </c>
      <c r="AE1059">
        <v>30.41</v>
      </c>
      <c r="AF1059">
        <v>38.96</v>
      </c>
      <c r="AG1059" s="5">
        <v>22.139984703821582</v>
      </c>
      <c r="AH1059" s="7">
        <v>4.7178513476208748</v>
      </c>
      <c r="AI1059" s="8">
        <v>0.6564728220251681</v>
      </c>
      <c r="AJ1059">
        <v>81863.09</v>
      </c>
      <c r="AK1059">
        <v>81863090000</v>
      </c>
      <c r="AL1059">
        <f>IF(AJ1059&lt;29957,1,0)</f>
        <v>0</v>
      </c>
      <c r="AM1059">
        <f>IF(AND(AJ1059&gt;29957,AJ1059&lt;96525),1,0)</f>
        <v>1</v>
      </c>
      <c r="AN1059">
        <f>IF(AJ1059&gt;96525,1,0)</f>
        <v>0</v>
      </c>
      <c r="AO1059" s="9">
        <v>36</v>
      </c>
      <c r="AP1059" s="5">
        <v>1.556302500767287</v>
      </c>
      <c r="AQ1059">
        <v>88246093</v>
      </c>
      <c r="AT1059">
        <v>4156421</v>
      </c>
      <c r="AU1059">
        <v>92402514</v>
      </c>
      <c r="AW1059">
        <v>17493.7</v>
      </c>
      <c r="AX1059">
        <v>17493700000</v>
      </c>
      <c r="CG1059" s="13"/>
    </row>
    <row r="1060" spans="1:85" x14ac:dyDescent="0.3">
      <c r="A1060">
        <v>2015</v>
      </c>
      <c r="B1060" t="s">
        <v>15</v>
      </c>
      <c r="C1060">
        <v>0</v>
      </c>
      <c r="D1060">
        <v>8</v>
      </c>
      <c r="E1060">
        <v>4</v>
      </c>
      <c r="F1060">
        <v>15</v>
      </c>
      <c r="G1060">
        <v>15000000</v>
      </c>
      <c r="H1060">
        <v>8</v>
      </c>
      <c r="I1060">
        <v>8000000</v>
      </c>
      <c r="J1060">
        <v>7</v>
      </c>
      <c r="K1060">
        <v>7000000</v>
      </c>
      <c r="L1060">
        <v>1</v>
      </c>
      <c r="M1060">
        <v>0</v>
      </c>
      <c r="N1060">
        <v>0</v>
      </c>
      <c r="O1060" s="11">
        <v>13</v>
      </c>
      <c r="P1060" s="11">
        <v>5</v>
      </c>
      <c r="Q1060" s="12">
        <v>38.46</v>
      </c>
      <c r="R1060" s="11">
        <v>3</v>
      </c>
      <c r="S1060" s="12">
        <v>23.08</v>
      </c>
      <c r="T1060" s="14">
        <v>5</v>
      </c>
      <c r="U1060" s="12">
        <v>38.46</v>
      </c>
      <c r="V1060" s="12">
        <v>72.959999999999994</v>
      </c>
      <c r="W1060" s="13">
        <v>4</v>
      </c>
      <c r="X1060" s="11"/>
      <c r="Y1060" s="11">
        <v>6.21</v>
      </c>
      <c r="Z1060" s="11">
        <v>7.12</v>
      </c>
      <c r="AA1060" s="11"/>
      <c r="AB1060" s="13"/>
      <c r="AC1060" s="5">
        <v>7.1164399819751232</v>
      </c>
      <c r="AD1060">
        <v>20.12</v>
      </c>
      <c r="AE1060">
        <v>9.0299999999999994</v>
      </c>
      <c r="AF1060">
        <v>20.12</v>
      </c>
      <c r="AG1060" s="5">
        <v>4.3432757718472006</v>
      </c>
      <c r="AH1060" s="7"/>
      <c r="AI1060" s="8"/>
      <c r="AO1060" s="9">
        <v>61</v>
      </c>
      <c r="AP1060" s="5">
        <v>1.7853298350107669</v>
      </c>
      <c r="AQ1060">
        <v>33200000</v>
      </c>
      <c r="AT1060">
        <v>5700000</v>
      </c>
      <c r="AU1060">
        <v>38900000</v>
      </c>
      <c r="AV1060">
        <v>72.959999999999994</v>
      </c>
      <c r="CG1060" s="13"/>
    </row>
    <row r="1061" spans="1:85" x14ac:dyDescent="0.3">
      <c r="A1061">
        <v>2015</v>
      </c>
      <c r="B1061" t="s">
        <v>16</v>
      </c>
      <c r="C1061">
        <v>0</v>
      </c>
      <c r="D1061">
        <v>3</v>
      </c>
      <c r="E1061">
        <v>4</v>
      </c>
      <c r="L1061">
        <v>1</v>
      </c>
      <c r="M1061">
        <v>0</v>
      </c>
      <c r="N1061">
        <v>0</v>
      </c>
      <c r="O1061" s="11">
        <v>8</v>
      </c>
      <c r="P1061" s="11">
        <v>4</v>
      </c>
      <c r="Q1061" s="12">
        <v>50</v>
      </c>
      <c r="R1061" s="11">
        <v>4</v>
      </c>
      <c r="S1061" s="12">
        <v>50</v>
      </c>
      <c r="T1061" s="14">
        <v>0</v>
      </c>
      <c r="U1061" s="12">
        <v>0</v>
      </c>
      <c r="V1061" s="12">
        <v>74.13</v>
      </c>
      <c r="W1061" s="13">
        <v>4</v>
      </c>
      <c r="X1061" s="11"/>
      <c r="Y1061" s="11">
        <v>13.45</v>
      </c>
      <c r="Z1061" s="11"/>
      <c r="AA1061" s="11">
        <v>16636.099999999999</v>
      </c>
      <c r="AB1061" s="13">
        <v>16636099999.999998</v>
      </c>
      <c r="AD1061">
        <v>35.869999999999997</v>
      </c>
      <c r="AE1061">
        <v>18.3</v>
      </c>
      <c r="AF1061">
        <v>28.95</v>
      </c>
      <c r="AG1061" s="5">
        <v>10.702755863425468</v>
      </c>
      <c r="AH1061" s="7">
        <v>5.8720716892948888</v>
      </c>
      <c r="AI1061" s="8"/>
      <c r="AJ1061">
        <v>83917.86</v>
      </c>
      <c r="AK1061">
        <v>83917860000</v>
      </c>
      <c r="AL1061">
        <f>IF(AJ1061&lt;29957,1,0)</f>
        <v>0</v>
      </c>
      <c r="AM1061">
        <f>IF(AND(AJ1061&gt;29957,AJ1061&lt;96525),1,0)</f>
        <v>1</v>
      </c>
      <c r="AN1061">
        <f>IF(AJ1061&gt;96525,1,0)</f>
        <v>0</v>
      </c>
      <c r="AO1061" s="9">
        <v>5</v>
      </c>
      <c r="AP1061" s="5">
        <v>0.69897000433601875</v>
      </c>
      <c r="AQ1061">
        <v>296149000</v>
      </c>
      <c r="AT1061">
        <v>3610000</v>
      </c>
      <c r="AU1061">
        <v>299759000</v>
      </c>
      <c r="AW1061">
        <v>31659.8</v>
      </c>
      <c r="AX1061">
        <v>31659800000</v>
      </c>
      <c r="CG1061" s="13"/>
    </row>
    <row r="1062" spans="1:85" x14ac:dyDescent="0.3">
      <c r="A1062">
        <v>2015</v>
      </c>
      <c r="B1062" t="s">
        <v>17</v>
      </c>
      <c r="C1062">
        <v>0</v>
      </c>
      <c r="M1062">
        <v>0</v>
      </c>
      <c r="N1062">
        <v>0</v>
      </c>
      <c r="O1062" s="11"/>
      <c r="P1062" s="11"/>
      <c r="Q1062" s="12"/>
      <c r="R1062" s="11"/>
      <c r="S1062" s="12"/>
      <c r="T1062" s="14">
        <v>0</v>
      </c>
      <c r="U1062" s="12"/>
      <c r="V1062" s="12" t="s">
        <v>366</v>
      </c>
      <c r="W1062" s="13"/>
      <c r="X1062" s="11"/>
      <c r="Y1062" s="11">
        <v>9.48</v>
      </c>
      <c r="Z1062" s="11"/>
      <c r="AA1062" s="11">
        <v>53349.1</v>
      </c>
      <c r="AB1062" s="13">
        <v>53349100000</v>
      </c>
      <c r="AD1062">
        <v>13.18</v>
      </c>
      <c r="AE1062">
        <v>7.79</v>
      </c>
      <c r="AF1062">
        <v>9.26</v>
      </c>
      <c r="AG1062" s="5">
        <v>17.976003141047244</v>
      </c>
      <c r="AH1062" s="7"/>
      <c r="AI1062" s="8"/>
      <c r="AO1062" s="9">
        <v>42</v>
      </c>
      <c r="AP1062" s="5">
        <v>1.6232492903979003</v>
      </c>
      <c r="CG1062" s="13"/>
    </row>
    <row r="1063" spans="1:85" x14ac:dyDescent="0.3">
      <c r="A1063">
        <v>2015</v>
      </c>
      <c r="B1063" t="s">
        <v>18</v>
      </c>
      <c r="C1063">
        <v>1</v>
      </c>
      <c r="D1063">
        <v>5</v>
      </c>
      <c r="E1063">
        <v>5</v>
      </c>
      <c r="L1063">
        <v>1</v>
      </c>
      <c r="M1063">
        <v>0</v>
      </c>
      <c r="N1063">
        <v>0</v>
      </c>
      <c r="O1063" s="11">
        <v>12</v>
      </c>
      <c r="P1063" s="11">
        <v>6</v>
      </c>
      <c r="Q1063" s="12">
        <v>50</v>
      </c>
      <c r="R1063" s="11">
        <v>3</v>
      </c>
      <c r="S1063" s="12">
        <v>25</v>
      </c>
      <c r="T1063" s="14">
        <v>3</v>
      </c>
      <c r="U1063" s="12">
        <v>25</v>
      </c>
      <c r="V1063" s="12">
        <v>69.92</v>
      </c>
      <c r="W1063" s="13">
        <v>5</v>
      </c>
      <c r="X1063" s="11"/>
      <c r="Y1063" s="11">
        <v>4.28</v>
      </c>
      <c r="Z1063" s="11">
        <v>3.11</v>
      </c>
      <c r="AA1063" s="11">
        <v>35045.4</v>
      </c>
      <c r="AB1063" s="13">
        <v>35045400000</v>
      </c>
      <c r="AC1063" s="5">
        <v>3.1067243250328778</v>
      </c>
      <c r="AD1063">
        <v>12.9</v>
      </c>
      <c r="AE1063">
        <v>6.6</v>
      </c>
      <c r="AF1063">
        <v>9.0399999999999991</v>
      </c>
      <c r="AG1063" s="5">
        <v>16.074414845027501</v>
      </c>
      <c r="AH1063" s="7"/>
      <c r="AI1063" s="8"/>
      <c r="AJ1063">
        <v>41312.15</v>
      </c>
      <c r="AK1063">
        <v>41312150000</v>
      </c>
      <c r="AL1063">
        <f>IF(AJ1063&lt;29957,1,0)</f>
        <v>0</v>
      </c>
      <c r="AM1063">
        <f>IF(AND(AJ1063&gt;29957,AJ1063&lt;96525),1,0)</f>
        <v>1</v>
      </c>
      <c r="AN1063">
        <f>IF(AJ1063&gt;96525,1,0)</f>
        <v>0</v>
      </c>
      <c r="AO1063" s="9">
        <v>22</v>
      </c>
      <c r="AP1063" s="5">
        <v>1.3424226808222062</v>
      </c>
      <c r="AQ1063">
        <v>102269808</v>
      </c>
      <c r="AT1063">
        <v>10575000</v>
      </c>
      <c r="AU1063">
        <v>112844808</v>
      </c>
      <c r="AW1063">
        <v>56411.6</v>
      </c>
      <c r="AX1063">
        <v>56411600000</v>
      </c>
      <c r="CG1063" s="13"/>
    </row>
    <row r="1064" spans="1:85" x14ac:dyDescent="0.3">
      <c r="A1064">
        <v>2015</v>
      </c>
      <c r="B1064" t="s">
        <v>19</v>
      </c>
      <c r="C1064">
        <v>0</v>
      </c>
      <c r="D1064">
        <v>4</v>
      </c>
      <c r="E1064">
        <v>6</v>
      </c>
      <c r="F1064">
        <v>3.7</v>
      </c>
      <c r="G1064">
        <v>3700000</v>
      </c>
      <c r="H1064">
        <v>3</v>
      </c>
      <c r="I1064">
        <v>3000000</v>
      </c>
      <c r="J1064">
        <v>0.70000000000000018</v>
      </c>
      <c r="K1064">
        <v>700000.00000000023</v>
      </c>
      <c r="L1064">
        <v>1</v>
      </c>
      <c r="M1064">
        <v>0</v>
      </c>
      <c r="N1064">
        <v>0</v>
      </c>
      <c r="O1064" s="11">
        <v>11</v>
      </c>
      <c r="P1064" s="11">
        <v>5</v>
      </c>
      <c r="Q1064" s="12">
        <v>45.45</v>
      </c>
      <c r="R1064" s="11">
        <v>2</v>
      </c>
      <c r="S1064" s="12">
        <v>18.18</v>
      </c>
      <c r="T1064" s="14">
        <v>4</v>
      </c>
      <c r="U1064" s="12">
        <v>36.36</v>
      </c>
      <c r="V1064" s="12">
        <v>52.06</v>
      </c>
      <c r="W1064" s="13">
        <v>5</v>
      </c>
      <c r="X1064" s="11">
        <v>1.32</v>
      </c>
      <c r="Y1064" s="11">
        <v>8.83</v>
      </c>
      <c r="Z1064" s="11">
        <v>8.3699999999999992</v>
      </c>
      <c r="AA1064" s="11"/>
      <c r="AB1064" s="13"/>
      <c r="AC1064" s="5">
        <v>8.3723616251767439</v>
      </c>
      <c r="AD1064">
        <v>26.98</v>
      </c>
      <c r="AE1064">
        <v>18.100000000000001</v>
      </c>
      <c r="AF1064">
        <v>25.63</v>
      </c>
      <c r="AG1064" s="5">
        <v>20.894682547125562</v>
      </c>
      <c r="AH1064" s="7"/>
      <c r="AI1064" s="8"/>
      <c r="AO1064" s="9">
        <v>30</v>
      </c>
      <c r="AP1064" s="5">
        <v>1.4771212547196624</v>
      </c>
      <c r="AQ1064">
        <v>344320000</v>
      </c>
      <c r="AT1064">
        <v>25706000</v>
      </c>
      <c r="AU1064">
        <v>370026000</v>
      </c>
      <c r="AV1064">
        <v>31.52</v>
      </c>
      <c r="CG1064" s="13"/>
    </row>
    <row r="1065" spans="1:85" x14ac:dyDescent="0.3">
      <c r="A1065">
        <v>2015</v>
      </c>
      <c r="B1065" t="s">
        <v>20</v>
      </c>
      <c r="C1065">
        <v>0</v>
      </c>
      <c r="D1065">
        <v>4</v>
      </c>
      <c r="E1065">
        <v>5</v>
      </c>
      <c r="L1065">
        <v>1</v>
      </c>
      <c r="M1065">
        <v>0</v>
      </c>
      <c r="N1065">
        <v>1</v>
      </c>
      <c r="O1065" s="11">
        <v>14</v>
      </c>
      <c r="P1065" s="11">
        <v>5</v>
      </c>
      <c r="Q1065" s="12">
        <v>35.71</v>
      </c>
      <c r="R1065" s="11">
        <v>2</v>
      </c>
      <c r="S1065" s="12">
        <v>14.29</v>
      </c>
      <c r="T1065" s="14">
        <v>7</v>
      </c>
      <c r="U1065" s="12">
        <v>50</v>
      </c>
      <c r="V1065" s="12">
        <v>50.35</v>
      </c>
      <c r="W1065" s="13">
        <v>5</v>
      </c>
      <c r="X1065" s="11"/>
      <c r="Y1065" s="11">
        <v>10.56</v>
      </c>
      <c r="Z1065" s="11">
        <v>3.8</v>
      </c>
      <c r="AA1065" s="11">
        <v>140192.20000000001</v>
      </c>
      <c r="AB1065" s="13">
        <v>140192200000</v>
      </c>
      <c r="AC1065" s="5">
        <v>3.7974118854794341</v>
      </c>
      <c r="AD1065">
        <v>12.61</v>
      </c>
      <c r="AE1065">
        <v>9.08</v>
      </c>
      <c r="AF1065">
        <v>12.51</v>
      </c>
      <c r="AG1065" s="5">
        <v>8.3337976991793177</v>
      </c>
      <c r="AH1065" s="7"/>
      <c r="AI1065" s="8">
        <v>0.7735981581925313</v>
      </c>
      <c r="AJ1065">
        <v>354659.32</v>
      </c>
      <c r="AK1065">
        <v>354659320000</v>
      </c>
      <c r="AL1065">
        <f>IF(AJ1065&lt;29957,1,0)</f>
        <v>0</v>
      </c>
      <c r="AM1065">
        <f>IF(AND(AJ1065&gt;29957,AJ1065&lt;96525),1,0)</f>
        <v>0</v>
      </c>
      <c r="AN1065">
        <f>IF(AJ1065&gt;96525,1,0)</f>
        <v>1</v>
      </c>
      <c r="AO1065" s="9">
        <v>34</v>
      </c>
      <c r="AP1065" s="5">
        <v>1.5314789170422551</v>
      </c>
      <c r="AQ1065">
        <v>95805000</v>
      </c>
      <c r="AS1065">
        <v>63483000</v>
      </c>
      <c r="AT1065">
        <v>43262000</v>
      </c>
      <c r="AU1065">
        <v>139067000</v>
      </c>
      <c r="AV1065">
        <v>50.34</v>
      </c>
      <c r="AW1065">
        <v>107668.8</v>
      </c>
      <c r="AX1065">
        <v>107668800000</v>
      </c>
      <c r="CG1065" s="13"/>
    </row>
    <row r="1066" spans="1:85" x14ac:dyDescent="0.3">
      <c r="A1066">
        <v>2015</v>
      </c>
      <c r="B1066" t="s">
        <v>21</v>
      </c>
      <c r="C1066">
        <v>1</v>
      </c>
      <c r="D1066">
        <v>3</v>
      </c>
      <c r="E1066">
        <v>6</v>
      </c>
      <c r="F1066">
        <v>13.2</v>
      </c>
      <c r="G1066">
        <v>13200000</v>
      </c>
      <c r="H1066">
        <v>10.8</v>
      </c>
      <c r="I1066">
        <v>10800000</v>
      </c>
      <c r="J1066">
        <v>2.3999999999999986</v>
      </c>
      <c r="K1066">
        <v>2399999.9999999986</v>
      </c>
      <c r="L1066">
        <v>1</v>
      </c>
      <c r="M1066">
        <v>0</v>
      </c>
      <c r="N1066">
        <v>0</v>
      </c>
      <c r="O1066" s="11">
        <v>17</v>
      </c>
      <c r="P1066" s="11">
        <v>11</v>
      </c>
      <c r="Q1066" s="12">
        <v>64.709999999999994</v>
      </c>
      <c r="R1066" s="11">
        <v>5</v>
      </c>
      <c r="S1066" s="12">
        <v>29.41</v>
      </c>
      <c r="T1066" s="14">
        <v>1</v>
      </c>
      <c r="U1066" s="12">
        <v>5.88</v>
      </c>
      <c r="V1066" s="12">
        <v>34.35</v>
      </c>
      <c r="W1066" s="13">
        <v>5</v>
      </c>
      <c r="X1066" s="11">
        <v>64.819999999999993</v>
      </c>
      <c r="Y1066" s="11">
        <v>5.42</v>
      </c>
      <c r="Z1066" s="11">
        <v>6.03</v>
      </c>
      <c r="AA1066" s="11">
        <v>64794.6</v>
      </c>
      <c r="AB1066" s="13">
        <v>64794600000</v>
      </c>
      <c r="AC1066" s="5">
        <v>6.0261432881992487</v>
      </c>
      <c r="AG1066" s="5">
        <v>37.368161368362976</v>
      </c>
      <c r="AH1066" s="7"/>
      <c r="AI1066" s="8">
        <v>1.7229093647713121</v>
      </c>
      <c r="AJ1066">
        <v>157169.69</v>
      </c>
      <c r="AK1066">
        <v>157169690000</v>
      </c>
      <c r="AL1066">
        <f>IF(AJ1066&lt;29957,1,0)</f>
        <v>0</v>
      </c>
      <c r="AM1066">
        <f>IF(AND(AJ1066&gt;29957,AJ1066&lt;96525),1,0)</f>
        <v>0</v>
      </c>
      <c r="AN1066">
        <f>IF(AJ1066&gt;96525,1,0)</f>
        <v>1</v>
      </c>
      <c r="AO1066" s="9">
        <v>36</v>
      </c>
      <c r="AP1066" s="5">
        <v>1.556302500767287</v>
      </c>
      <c r="AQ1066">
        <v>365820000</v>
      </c>
      <c r="AR1066" s="5">
        <v>3.6</v>
      </c>
      <c r="AT1066">
        <v>18450000</v>
      </c>
      <c r="AU1066">
        <v>384270000</v>
      </c>
      <c r="AW1066">
        <v>62146.6</v>
      </c>
      <c r="AX1066">
        <v>62146600000</v>
      </c>
      <c r="CG1066" s="13"/>
    </row>
    <row r="1067" spans="1:85" x14ac:dyDescent="0.3">
      <c r="A1067">
        <v>2015</v>
      </c>
      <c r="B1067" t="s">
        <v>22</v>
      </c>
      <c r="C1067">
        <v>0</v>
      </c>
      <c r="D1067">
        <v>5</v>
      </c>
      <c r="E1067">
        <v>4</v>
      </c>
      <c r="F1067">
        <v>57.1</v>
      </c>
      <c r="G1067">
        <v>57100000</v>
      </c>
      <c r="H1067">
        <v>50.2</v>
      </c>
      <c r="I1067">
        <v>50200000</v>
      </c>
      <c r="J1067">
        <v>6.8999999999999986</v>
      </c>
      <c r="K1067">
        <v>6899999.9999999981</v>
      </c>
      <c r="L1067">
        <v>1</v>
      </c>
      <c r="M1067">
        <v>1</v>
      </c>
      <c r="N1067">
        <v>0</v>
      </c>
      <c r="O1067" s="11">
        <v>17</v>
      </c>
      <c r="P1067" s="11">
        <v>12</v>
      </c>
      <c r="Q1067" s="12">
        <v>70.59</v>
      </c>
      <c r="R1067" s="11">
        <v>5</v>
      </c>
      <c r="S1067" s="12">
        <v>29.41</v>
      </c>
      <c r="T1067" s="14">
        <v>0</v>
      </c>
      <c r="U1067" s="12">
        <v>0</v>
      </c>
      <c r="V1067" s="12">
        <v>44.06</v>
      </c>
      <c r="W1067" s="13">
        <v>8</v>
      </c>
      <c r="X1067" s="11">
        <v>9.18</v>
      </c>
      <c r="Y1067" s="11">
        <v>7.65</v>
      </c>
      <c r="Z1067" s="11">
        <v>2.62</v>
      </c>
      <c r="AA1067" s="11">
        <v>97231.2</v>
      </c>
      <c r="AB1067" s="13">
        <v>97231200000</v>
      </c>
      <c r="AC1067" s="5">
        <v>2.6211248606981457</v>
      </c>
      <c r="AD1067">
        <v>22.07</v>
      </c>
      <c r="AE1067">
        <v>10.74</v>
      </c>
      <c r="AF1067">
        <v>17.2</v>
      </c>
      <c r="AG1067" s="5">
        <v>-3.9243349555519469</v>
      </c>
      <c r="AH1067" s="7">
        <v>1.2459326720926782</v>
      </c>
      <c r="AI1067" s="8">
        <v>0.4103675788530935</v>
      </c>
      <c r="AJ1067">
        <v>113614.33</v>
      </c>
      <c r="AK1067">
        <v>113614330000</v>
      </c>
      <c r="AL1067">
        <f>IF(AJ1067&lt;29957,1,0)</f>
        <v>0</v>
      </c>
      <c r="AM1067">
        <f>IF(AND(AJ1067&gt;29957,AJ1067&lt;96525),1,0)</f>
        <v>0</v>
      </c>
      <c r="AN1067">
        <f>IF(AJ1067&gt;96525,1,0)</f>
        <v>1</v>
      </c>
      <c r="AO1067" s="9">
        <v>43</v>
      </c>
      <c r="AP1067" s="5">
        <v>1.6334684555795864</v>
      </c>
      <c r="AQ1067">
        <v>738920000</v>
      </c>
      <c r="AT1067">
        <v>120230000</v>
      </c>
      <c r="AU1067">
        <v>859150000</v>
      </c>
      <c r="AV1067">
        <v>0.39</v>
      </c>
      <c r="AW1067">
        <v>127702.6</v>
      </c>
      <c r="AX1067">
        <v>127702600000</v>
      </c>
      <c r="CG1067" s="13"/>
    </row>
    <row r="1068" spans="1:85" x14ac:dyDescent="0.3">
      <c r="A1068">
        <v>2015</v>
      </c>
      <c r="B1068" t="s">
        <v>23</v>
      </c>
      <c r="C1068">
        <v>0</v>
      </c>
      <c r="D1068">
        <v>4</v>
      </c>
      <c r="L1068">
        <v>1</v>
      </c>
      <c r="M1068">
        <v>1</v>
      </c>
      <c r="N1068">
        <v>0</v>
      </c>
      <c r="O1068" s="11">
        <v>16</v>
      </c>
      <c r="P1068" s="11">
        <v>6</v>
      </c>
      <c r="Q1068" s="12">
        <v>37.5</v>
      </c>
      <c r="R1068" s="11">
        <v>1</v>
      </c>
      <c r="S1068" s="12">
        <v>6.25</v>
      </c>
      <c r="T1068" s="14">
        <v>9</v>
      </c>
      <c r="U1068" s="12">
        <v>56.25</v>
      </c>
      <c r="V1068" s="12">
        <v>38.82</v>
      </c>
      <c r="W1068" s="13">
        <v>6</v>
      </c>
      <c r="X1068" s="11">
        <v>13.12</v>
      </c>
      <c r="Y1068" s="11">
        <v>-3.45</v>
      </c>
      <c r="Z1068" s="11">
        <v>5.09</v>
      </c>
      <c r="AA1068" s="11">
        <v>197250.4</v>
      </c>
      <c r="AB1068" s="13">
        <v>197250400000</v>
      </c>
      <c r="AC1068" s="5">
        <v>5.0902778443409433</v>
      </c>
      <c r="AD1068">
        <v>-16.18</v>
      </c>
      <c r="AE1068">
        <v>-3.3</v>
      </c>
      <c r="AF1068">
        <v>-4.7</v>
      </c>
      <c r="AG1068" s="5">
        <v>33.240637404937253</v>
      </c>
      <c r="AH1068" s="7"/>
      <c r="AI1068" s="8"/>
      <c r="AO1068" s="9">
        <v>67</v>
      </c>
      <c r="AP1068" s="5">
        <v>1.8260748027008262</v>
      </c>
      <c r="AQ1068">
        <v>24297926</v>
      </c>
      <c r="AT1068">
        <v>94360716</v>
      </c>
      <c r="AU1068">
        <v>118658642</v>
      </c>
      <c r="AV1068">
        <v>38.82</v>
      </c>
      <c r="CG1068" s="13"/>
    </row>
    <row r="1069" spans="1:85" x14ac:dyDescent="0.3">
      <c r="A1069">
        <v>2015</v>
      </c>
      <c r="B1069" t="s">
        <v>24</v>
      </c>
      <c r="C1069">
        <v>0</v>
      </c>
      <c r="D1069">
        <v>4</v>
      </c>
      <c r="E1069">
        <v>5</v>
      </c>
      <c r="F1069">
        <v>10.7</v>
      </c>
      <c r="G1069">
        <v>10700000</v>
      </c>
      <c r="H1069">
        <v>10.7</v>
      </c>
      <c r="I1069">
        <v>10700000</v>
      </c>
      <c r="J1069">
        <v>0</v>
      </c>
      <c r="L1069">
        <v>1</v>
      </c>
      <c r="M1069">
        <v>0</v>
      </c>
      <c r="N1069">
        <v>0</v>
      </c>
      <c r="O1069" s="11">
        <v>10</v>
      </c>
      <c r="P1069" s="11">
        <v>4</v>
      </c>
      <c r="Q1069" s="12">
        <v>40</v>
      </c>
      <c r="R1069" s="11">
        <v>4</v>
      </c>
      <c r="S1069" s="12">
        <v>40</v>
      </c>
      <c r="T1069" s="14">
        <v>2</v>
      </c>
      <c r="U1069" s="12">
        <v>20</v>
      </c>
      <c r="V1069" s="12">
        <v>67.540000000000006</v>
      </c>
      <c r="W1069" s="13">
        <v>5</v>
      </c>
      <c r="X1069" s="11"/>
      <c r="Y1069" s="11">
        <v>0.02</v>
      </c>
      <c r="Z1069" s="11">
        <v>2.65</v>
      </c>
      <c r="AA1069" s="11">
        <v>146699.4</v>
      </c>
      <c r="AB1069" s="13">
        <v>146699400000</v>
      </c>
      <c r="AC1069" s="5">
        <v>2.6455542285170974</v>
      </c>
      <c r="AD1069">
        <v>0.03</v>
      </c>
      <c r="AE1069">
        <v>0</v>
      </c>
      <c r="AF1069">
        <v>0.01</v>
      </c>
      <c r="AG1069" s="5">
        <v>23.890385227806345</v>
      </c>
      <c r="AH1069" s="7"/>
      <c r="AI1069" s="8"/>
      <c r="AJ1069">
        <v>22013.77</v>
      </c>
      <c r="AK1069">
        <v>22013770000</v>
      </c>
      <c r="AL1069">
        <f>IF(AJ1069&lt;29957,1,0)</f>
        <v>1</v>
      </c>
      <c r="AM1069">
        <f>IF(AND(AJ1069&gt;29957,AJ1069&lt;96525),1,0)</f>
        <v>0</v>
      </c>
      <c r="AN1069">
        <f>IF(AJ1069&gt;96525,1,0)</f>
        <v>0</v>
      </c>
      <c r="AO1069" s="9">
        <v>22</v>
      </c>
      <c r="AP1069" s="5">
        <v>1.3424226808222062</v>
      </c>
      <c r="AQ1069">
        <v>99690614</v>
      </c>
      <c r="AR1069" s="5">
        <v>7.1</v>
      </c>
      <c r="AT1069">
        <v>10093217</v>
      </c>
      <c r="AU1069">
        <v>109783831</v>
      </c>
      <c r="AW1069">
        <v>22210.6</v>
      </c>
      <c r="AX1069">
        <v>22210600000</v>
      </c>
      <c r="CG1069" s="13"/>
    </row>
    <row r="1070" spans="1:85" x14ac:dyDescent="0.3">
      <c r="A1070">
        <v>2015</v>
      </c>
      <c r="B1070" t="s">
        <v>25</v>
      </c>
      <c r="C1070">
        <v>0</v>
      </c>
      <c r="D1070">
        <v>4</v>
      </c>
      <c r="E1070">
        <v>9</v>
      </c>
      <c r="L1070">
        <v>1</v>
      </c>
      <c r="M1070">
        <v>0</v>
      </c>
      <c r="N1070">
        <v>1</v>
      </c>
      <c r="O1070" s="11">
        <v>19</v>
      </c>
      <c r="P1070" s="11">
        <v>9</v>
      </c>
      <c r="Q1070" s="12">
        <v>47.37</v>
      </c>
      <c r="R1070" s="11">
        <v>1</v>
      </c>
      <c r="S1070" s="12">
        <v>5.26</v>
      </c>
      <c r="T1070" s="14">
        <v>9</v>
      </c>
      <c r="U1070" s="12">
        <v>47.37</v>
      </c>
      <c r="V1070" s="12">
        <v>52.79</v>
      </c>
      <c r="W1070" s="13">
        <v>7</v>
      </c>
      <c r="X1070" s="11">
        <v>13.78</v>
      </c>
      <c r="Y1070" s="11">
        <v>8.5299999999999994</v>
      </c>
      <c r="Z1070" s="11">
        <v>18.399999999999999</v>
      </c>
      <c r="AA1070" s="11">
        <v>90406.3</v>
      </c>
      <c r="AB1070" s="13">
        <v>90406300000</v>
      </c>
      <c r="AC1070" s="5">
        <v>18.396825467108052</v>
      </c>
      <c r="AD1070">
        <v>30.68</v>
      </c>
      <c r="AE1070">
        <v>16.559999999999999</v>
      </c>
      <c r="AF1070">
        <v>28.62</v>
      </c>
      <c r="AG1070" s="5">
        <v>12.332618611466055</v>
      </c>
      <c r="AH1070" s="7">
        <v>0.38157165453893777</v>
      </c>
      <c r="AI1070" s="8">
        <v>3.6067073926259297</v>
      </c>
      <c r="AJ1070">
        <v>721604.5</v>
      </c>
      <c r="AK1070">
        <v>721604500000</v>
      </c>
      <c r="AL1070">
        <f>IF(AJ1070&lt;29957,1,0)</f>
        <v>0</v>
      </c>
      <c r="AM1070">
        <f>IF(AND(AJ1070&gt;29957,AJ1070&lt;96525),1,0)</f>
        <v>0</v>
      </c>
      <c r="AN1070">
        <f>IF(AJ1070&gt;96525,1,0)</f>
        <v>1</v>
      </c>
      <c r="AO1070" s="9">
        <v>70</v>
      </c>
      <c r="AP1070" s="5">
        <v>1.8450980400142569</v>
      </c>
      <c r="AQ1070">
        <v>86423857</v>
      </c>
      <c r="AS1070">
        <v>61017095</v>
      </c>
      <c r="AT1070">
        <v>40195000</v>
      </c>
      <c r="AU1070">
        <v>126618857</v>
      </c>
      <c r="AW1070">
        <v>177240.2</v>
      </c>
      <c r="AX1070">
        <v>177240200000</v>
      </c>
      <c r="CG1070" s="13"/>
    </row>
    <row r="1071" spans="1:85" x14ac:dyDescent="0.3">
      <c r="A1071">
        <v>2015</v>
      </c>
      <c r="B1071" t="s">
        <v>26</v>
      </c>
      <c r="C1071">
        <v>1</v>
      </c>
      <c r="M1071">
        <v>0</v>
      </c>
      <c r="N1071">
        <v>0</v>
      </c>
      <c r="O1071" s="11"/>
      <c r="P1071" s="11"/>
      <c r="Q1071" s="12"/>
      <c r="R1071" s="11"/>
      <c r="S1071" s="12"/>
      <c r="T1071" s="14">
        <v>0</v>
      </c>
      <c r="U1071" s="12"/>
      <c r="V1071" s="12" t="s">
        <v>366</v>
      </c>
      <c r="W1071" s="13"/>
      <c r="X1071" s="11"/>
      <c r="Y1071" s="11">
        <v>-68.06</v>
      </c>
      <c r="Z1071" s="11"/>
      <c r="AA1071" s="11"/>
      <c r="AB1071" s="13"/>
      <c r="AD1071">
        <v>-11.23</v>
      </c>
      <c r="AE1071">
        <v>-6.47</v>
      </c>
      <c r="AF1071">
        <v>-7.5</v>
      </c>
      <c r="AG1071" s="5">
        <v>6365.8536585365855</v>
      </c>
      <c r="AH1071" s="7"/>
      <c r="AI1071" s="8"/>
      <c r="AO1071" s="9">
        <v>7</v>
      </c>
      <c r="AP1071" s="5">
        <v>0.8450980400142567</v>
      </c>
      <c r="CG1071" s="13"/>
    </row>
    <row r="1072" spans="1:85" x14ac:dyDescent="0.3">
      <c r="A1072">
        <v>2015</v>
      </c>
      <c r="B1072" t="s">
        <v>27</v>
      </c>
      <c r="C1072">
        <v>0</v>
      </c>
      <c r="D1072">
        <v>3</v>
      </c>
      <c r="E1072">
        <v>6</v>
      </c>
      <c r="F1072">
        <v>1.8</v>
      </c>
      <c r="G1072">
        <v>1800000</v>
      </c>
      <c r="H1072">
        <v>1</v>
      </c>
      <c r="I1072">
        <v>1000000</v>
      </c>
      <c r="J1072">
        <v>0.8</v>
      </c>
      <c r="K1072">
        <v>800000</v>
      </c>
      <c r="L1072">
        <v>0</v>
      </c>
      <c r="M1072">
        <v>1</v>
      </c>
      <c r="N1072">
        <v>0</v>
      </c>
      <c r="O1072" s="11">
        <v>6</v>
      </c>
      <c r="P1072" s="11">
        <v>2</v>
      </c>
      <c r="Q1072" s="12">
        <v>33.33</v>
      </c>
      <c r="R1072" s="11">
        <v>2</v>
      </c>
      <c r="S1072" s="12">
        <v>33.33</v>
      </c>
      <c r="T1072" s="14">
        <v>2</v>
      </c>
      <c r="U1072" s="12">
        <v>33.33</v>
      </c>
      <c r="V1072" s="12">
        <v>60.04</v>
      </c>
      <c r="W1072" s="13">
        <v>6</v>
      </c>
      <c r="X1072" s="11"/>
      <c r="Y1072" s="11">
        <v>4.9000000000000004</v>
      </c>
      <c r="Z1072" s="11">
        <v>8.66</v>
      </c>
      <c r="AA1072" s="11">
        <v>11710.3</v>
      </c>
      <c r="AB1072" s="13">
        <v>11710300000</v>
      </c>
      <c r="AC1072" s="5">
        <v>8.6641515704433552</v>
      </c>
      <c r="AD1072">
        <v>16.12</v>
      </c>
      <c r="AE1072">
        <v>8.16</v>
      </c>
      <c r="AF1072">
        <v>11.82</v>
      </c>
      <c r="AG1072" s="5">
        <v>32.094585995367417</v>
      </c>
      <c r="AH1072" s="7">
        <v>1.8626997584913416E-2</v>
      </c>
      <c r="AI1072" s="8"/>
      <c r="AJ1072">
        <v>46588.5</v>
      </c>
      <c r="AK1072">
        <v>46588500000</v>
      </c>
      <c r="AL1072">
        <f>IF(AJ1072&lt;29957,1,0)</f>
        <v>0</v>
      </c>
      <c r="AM1072">
        <f>IF(AND(AJ1072&gt;29957,AJ1072&lt;96525),1,0)</f>
        <v>1</v>
      </c>
      <c r="AN1072">
        <f>IF(AJ1072&gt;96525,1,0)</f>
        <v>0</v>
      </c>
      <c r="AO1072" s="9">
        <v>19</v>
      </c>
      <c r="AP1072" s="5">
        <v>1.2787536009528289</v>
      </c>
      <c r="AQ1072">
        <v>28010000</v>
      </c>
      <c r="AT1072">
        <v>220000</v>
      </c>
      <c r="AU1072">
        <v>28230000</v>
      </c>
      <c r="AV1072">
        <v>6.72</v>
      </c>
      <c r="AW1072">
        <v>18744.900000000001</v>
      </c>
      <c r="AX1072">
        <v>18744900000</v>
      </c>
      <c r="CG1072" s="13"/>
    </row>
    <row r="1073" spans="1:85" x14ac:dyDescent="0.3">
      <c r="A1073">
        <v>2015</v>
      </c>
      <c r="B1073" t="s">
        <v>28</v>
      </c>
      <c r="C1073">
        <v>0</v>
      </c>
      <c r="D1073">
        <v>4</v>
      </c>
      <c r="E1073">
        <v>5</v>
      </c>
      <c r="F1073">
        <v>9.1999999999999993</v>
      </c>
      <c r="G1073">
        <v>9200000</v>
      </c>
      <c r="H1073">
        <v>7.9</v>
      </c>
      <c r="I1073">
        <v>7900000</v>
      </c>
      <c r="J1073">
        <v>1.2999999999999989</v>
      </c>
      <c r="K1073">
        <v>1299999.9999999988</v>
      </c>
      <c r="L1073">
        <v>1</v>
      </c>
      <c r="M1073">
        <v>0</v>
      </c>
      <c r="N1073">
        <v>0</v>
      </c>
      <c r="O1073" s="11">
        <v>12</v>
      </c>
      <c r="P1073" s="11">
        <v>7</v>
      </c>
      <c r="Q1073" s="12">
        <v>58.33</v>
      </c>
      <c r="R1073" s="11">
        <v>4</v>
      </c>
      <c r="S1073" s="12">
        <v>33.33</v>
      </c>
      <c r="T1073" s="14">
        <v>1</v>
      </c>
      <c r="U1073" s="12">
        <v>8.33</v>
      </c>
      <c r="V1073" s="12">
        <v>50.68</v>
      </c>
      <c r="W1073" s="13">
        <v>6</v>
      </c>
      <c r="X1073" s="11">
        <v>2.86</v>
      </c>
      <c r="Y1073" s="11">
        <v>7.86</v>
      </c>
      <c r="Z1073" s="11">
        <v>3.31</v>
      </c>
      <c r="AA1073" s="11">
        <v>18350.099999999999</v>
      </c>
      <c r="AB1073" s="13">
        <v>18350100000</v>
      </c>
      <c r="AC1073" s="5">
        <v>3.3055918843601795</v>
      </c>
      <c r="AD1073">
        <v>23.66</v>
      </c>
      <c r="AE1073">
        <v>12.58</v>
      </c>
      <c r="AF1073">
        <v>17.48</v>
      </c>
      <c r="AG1073" s="5">
        <v>8.1539991584745461</v>
      </c>
      <c r="AH1073" s="7">
        <v>0.63448949060467486</v>
      </c>
      <c r="AI1073" s="8"/>
      <c r="AJ1073">
        <v>41170.49</v>
      </c>
      <c r="AK1073">
        <v>41170490000</v>
      </c>
      <c r="AL1073">
        <f>IF(AJ1073&lt;29957,1,0)</f>
        <v>0</v>
      </c>
      <c r="AM1073">
        <f>IF(AND(AJ1073&gt;29957,AJ1073&lt;96525),1,0)</f>
        <v>1</v>
      </c>
      <c r="AN1073">
        <f>IF(AJ1073&gt;96525,1,0)</f>
        <v>0</v>
      </c>
      <c r="AO1073" s="9">
        <v>40</v>
      </c>
      <c r="AP1073" s="5">
        <v>1.6020599913279623</v>
      </c>
      <c r="AQ1073">
        <v>80449888</v>
      </c>
      <c r="AR1073" s="5">
        <v>14</v>
      </c>
      <c r="AT1073">
        <v>12609150</v>
      </c>
      <c r="AU1073">
        <v>93059038</v>
      </c>
      <c r="AW1073">
        <v>27552.1</v>
      </c>
      <c r="AX1073">
        <v>27552100000</v>
      </c>
      <c r="CG1073" s="13"/>
    </row>
    <row r="1074" spans="1:85" x14ac:dyDescent="0.3">
      <c r="A1074">
        <v>2015</v>
      </c>
      <c r="B1074" t="s">
        <v>29</v>
      </c>
      <c r="C1074">
        <v>0</v>
      </c>
      <c r="D1074">
        <v>3</v>
      </c>
      <c r="E1074">
        <v>4</v>
      </c>
      <c r="L1074">
        <v>1</v>
      </c>
      <c r="M1074">
        <v>0</v>
      </c>
      <c r="N1074">
        <v>0</v>
      </c>
      <c r="O1074" s="11">
        <v>11</v>
      </c>
      <c r="P1074" s="11">
        <v>4</v>
      </c>
      <c r="Q1074" s="12">
        <v>36.36</v>
      </c>
      <c r="R1074" s="11">
        <v>4</v>
      </c>
      <c r="S1074" s="12">
        <v>36.36</v>
      </c>
      <c r="T1074" s="14">
        <v>3</v>
      </c>
      <c r="U1074" s="12">
        <v>27.27</v>
      </c>
      <c r="V1074" s="12">
        <v>54.06</v>
      </c>
      <c r="W1074" s="13">
        <v>5</v>
      </c>
      <c r="X1074" s="11">
        <v>8.56</v>
      </c>
      <c r="Y1074" s="11">
        <v>12.61</v>
      </c>
      <c r="Z1074" s="11">
        <v>6.66</v>
      </c>
      <c r="AA1074" s="11">
        <v>130310.5</v>
      </c>
      <c r="AB1074" s="13">
        <v>130310500000</v>
      </c>
      <c r="AC1074" s="5">
        <v>6.6550447254037648</v>
      </c>
      <c r="AD1074">
        <v>35.04</v>
      </c>
      <c r="AE1074">
        <v>13.9</v>
      </c>
      <c r="AF1074">
        <v>18.27</v>
      </c>
      <c r="AG1074" s="5">
        <v>48.747796994228629</v>
      </c>
      <c r="AH1074" s="7">
        <v>2.820068176399313</v>
      </c>
      <c r="AI1074" s="8"/>
      <c r="AJ1074">
        <v>331016.48</v>
      </c>
      <c r="AK1074">
        <v>331016480000</v>
      </c>
      <c r="AL1074">
        <f>IF(AJ1074&lt;29957,1,0)</f>
        <v>0</v>
      </c>
      <c r="AM1074">
        <f>IF(AND(AJ1074&gt;29957,AJ1074&lt;96525),1,0)</f>
        <v>0</v>
      </c>
      <c r="AN1074">
        <f>IF(AJ1074&gt;96525,1,0)</f>
        <v>1</v>
      </c>
      <c r="AO1074" s="9">
        <v>29</v>
      </c>
      <c r="AP1074" s="5">
        <v>1.4623979978989561</v>
      </c>
      <c r="AQ1074">
        <v>104914888</v>
      </c>
      <c r="AT1074">
        <v>2360000</v>
      </c>
      <c r="AU1074">
        <v>107274888</v>
      </c>
      <c r="AV1074">
        <v>3.08</v>
      </c>
      <c r="AW1074">
        <v>139587.70000000001</v>
      </c>
      <c r="AX1074">
        <v>139587700000</v>
      </c>
      <c r="CG1074" s="13"/>
    </row>
    <row r="1075" spans="1:85" x14ac:dyDescent="0.3">
      <c r="A1075">
        <v>2015</v>
      </c>
      <c r="B1075" t="s">
        <v>30</v>
      </c>
      <c r="C1075">
        <v>0</v>
      </c>
      <c r="D1075">
        <v>4</v>
      </c>
      <c r="E1075">
        <v>4</v>
      </c>
      <c r="F1075">
        <v>2</v>
      </c>
      <c r="G1075">
        <v>2000000</v>
      </c>
      <c r="H1075">
        <v>1.2</v>
      </c>
      <c r="I1075">
        <v>1200000</v>
      </c>
      <c r="J1075">
        <v>0.8</v>
      </c>
      <c r="K1075">
        <v>800000</v>
      </c>
      <c r="L1075">
        <v>1</v>
      </c>
      <c r="M1075">
        <v>0</v>
      </c>
      <c r="N1075">
        <v>0</v>
      </c>
      <c r="O1075" s="11">
        <v>11</v>
      </c>
      <c r="P1075" s="11">
        <v>6</v>
      </c>
      <c r="Q1075" s="12">
        <v>54.55</v>
      </c>
      <c r="R1075" s="11">
        <v>2</v>
      </c>
      <c r="S1075" s="12">
        <v>18.18</v>
      </c>
      <c r="T1075" s="14">
        <v>3</v>
      </c>
      <c r="U1075" s="12">
        <v>27.27</v>
      </c>
      <c r="V1075" s="12">
        <v>44.16</v>
      </c>
      <c r="W1075" s="13">
        <v>7</v>
      </c>
      <c r="X1075" s="11">
        <v>18.350000000000001</v>
      </c>
      <c r="Y1075" s="11">
        <v>6.46</v>
      </c>
      <c r="Z1075" s="11">
        <v>6.11</v>
      </c>
      <c r="AA1075" s="11">
        <v>4784.1000000000004</v>
      </c>
      <c r="AB1075" s="13">
        <v>4784100000</v>
      </c>
      <c r="AC1075" s="5">
        <v>6.1061976787372343</v>
      </c>
      <c r="AD1075">
        <v>52.06</v>
      </c>
      <c r="AE1075">
        <v>25.38</v>
      </c>
      <c r="AF1075">
        <v>41.38</v>
      </c>
      <c r="AG1075" s="5">
        <v>57.396669377364475</v>
      </c>
      <c r="AH1075" s="7"/>
      <c r="AI1075" s="8">
        <v>3.9311266609010145E-3</v>
      </c>
      <c r="AJ1075">
        <v>14462.02</v>
      </c>
      <c r="AK1075">
        <v>14462020000</v>
      </c>
      <c r="AL1075">
        <f>IF(AJ1075&lt;29957,1,0)</f>
        <v>1</v>
      </c>
      <c r="AM1075">
        <f>IF(AND(AJ1075&gt;29957,AJ1075&lt;96525),1,0)</f>
        <v>0</v>
      </c>
      <c r="AN1075">
        <f>IF(AJ1075&gt;96525,1,0)</f>
        <v>0</v>
      </c>
      <c r="AO1075" s="9">
        <v>22</v>
      </c>
      <c r="AP1075" s="5">
        <v>1.3424226808222062</v>
      </c>
      <c r="AQ1075">
        <v>167799000</v>
      </c>
      <c r="AR1075" s="5">
        <v>1.4</v>
      </c>
      <c r="AT1075">
        <v>440000</v>
      </c>
      <c r="AU1075">
        <v>168239000</v>
      </c>
      <c r="AW1075">
        <v>20178.400000000001</v>
      </c>
      <c r="AX1075">
        <v>20178400000</v>
      </c>
      <c r="CG1075" s="13"/>
    </row>
    <row r="1076" spans="1:85" x14ac:dyDescent="0.3">
      <c r="A1076">
        <v>2015</v>
      </c>
      <c r="B1076" t="s">
        <v>31</v>
      </c>
      <c r="C1076">
        <v>1</v>
      </c>
      <c r="M1076">
        <v>0</v>
      </c>
      <c r="N1076">
        <v>0</v>
      </c>
      <c r="O1076" s="11"/>
      <c r="P1076" s="11"/>
      <c r="Q1076" s="12"/>
      <c r="R1076" s="11"/>
      <c r="S1076" s="12"/>
      <c r="T1076" s="14">
        <v>0</v>
      </c>
      <c r="U1076" s="12"/>
      <c r="V1076" s="12" t="s">
        <v>366</v>
      </c>
      <c r="W1076" s="13"/>
      <c r="X1076" s="11"/>
      <c r="Y1076" s="11">
        <v>3.29</v>
      </c>
      <c r="Z1076" s="11"/>
      <c r="AA1076" s="11"/>
      <c r="AB1076" s="13"/>
      <c r="AD1076">
        <v>19.829999999999998</v>
      </c>
      <c r="AE1076">
        <v>10.27</v>
      </c>
      <c r="AF1076">
        <v>11.63</v>
      </c>
      <c r="AG1076" s="5">
        <v>37.589442527374281</v>
      </c>
      <c r="AH1076" s="7"/>
      <c r="AI1076" s="8"/>
      <c r="AO1076" s="9">
        <v>15</v>
      </c>
      <c r="AP1076" s="5">
        <v>1.1760912590556811</v>
      </c>
      <c r="CG1076" s="13"/>
    </row>
    <row r="1077" spans="1:85" x14ac:dyDescent="0.3">
      <c r="A1077">
        <v>2015</v>
      </c>
      <c r="B1077" t="s">
        <v>32</v>
      </c>
      <c r="C1077">
        <v>0</v>
      </c>
      <c r="D1077">
        <v>4</v>
      </c>
      <c r="E1077">
        <v>4</v>
      </c>
      <c r="F1077">
        <v>15.1</v>
      </c>
      <c r="G1077">
        <v>15100000</v>
      </c>
      <c r="H1077">
        <v>15.1</v>
      </c>
      <c r="I1077">
        <v>15100000</v>
      </c>
      <c r="J1077">
        <v>0</v>
      </c>
      <c r="L1077">
        <v>1</v>
      </c>
      <c r="M1077">
        <v>0</v>
      </c>
      <c r="N1077">
        <v>0</v>
      </c>
      <c r="O1077" s="11">
        <v>17</v>
      </c>
      <c r="P1077" s="11">
        <v>9</v>
      </c>
      <c r="Q1077" s="12">
        <v>52.94</v>
      </c>
      <c r="R1077" s="11">
        <v>3</v>
      </c>
      <c r="S1077" s="12">
        <v>17.649999999999999</v>
      </c>
      <c r="T1077" s="14">
        <v>5</v>
      </c>
      <c r="U1077" s="12">
        <v>29.41</v>
      </c>
      <c r="V1077" s="12">
        <v>50.02</v>
      </c>
      <c r="W1077" s="13">
        <v>6</v>
      </c>
      <c r="X1077" s="11">
        <v>0.06</v>
      </c>
      <c r="Y1077" s="11">
        <v>13.49</v>
      </c>
      <c r="Z1077" s="11">
        <v>5.46</v>
      </c>
      <c r="AA1077" s="11">
        <v>161070.5</v>
      </c>
      <c r="AB1077" s="13">
        <v>161070500000</v>
      </c>
      <c r="AC1077" s="5">
        <v>5.457645443166081</v>
      </c>
      <c r="AD1077">
        <v>29.26</v>
      </c>
      <c r="AE1077">
        <v>19.71</v>
      </c>
      <c r="AF1077">
        <v>29.03</v>
      </c>
      <c r="AG1077" s="5">
        <v>6.4096065037703349</v>
      </c>
      <c r="AH1077" s="7">
        <v>0.98330187695863069</v>
      </c>
      <c r="AI1077" s="8">
        <v>1.4261159620216948</v>
      </c>
      <c r="AJ1077">
        <v>703870.81</v>
      </c>
      <c r="AK1077">
        <v>703870810000</v>
      </c>
      <c r="AL1077">
        <f>IF(AJ1077&lt;29957,1,0)</f>
        <v>0</v>
      </c>
      <c r="AM1077">
        <f>IF(AND(AJ1077&gt;29957,AJ1077&lt;96525),1,0)</f>
        <v>0</v>
      </c>
      <c r="AN1077">
        <f>IF(AJ1077&gt;96525,1,0)</f>
        <v>1</v>
      </c>
      <c r="AO1077" s="9">
        <v>8</v>
      </c>
      <c r="AP1077" s="5">
        <v>0.90308998699194343</v>
      </c>
      <c r="AQ1077">
        <v>438096519</v>
      </c>
      <c r="AT1077">
        <v>24200000</v>
      </c>
      <c r="AU1077">
        <v>462296519</v>
      </c>
      <c r="AW1077">
        <v>239033.1</v>
      </c>
      <c r="AX1077">
        <v>239033100000</v>
      </c>
      <c r="CG1077" s="13"/>
    </row>
    <row r="1078" spans="1:85" x14ac:dyDescent="0.3">
      <c r="A1078">
        <v>2015</v>
      </c>
      <c r="B1078" t="s">
        <v>33</v>
      </c>
      <c r="C1078">
        <v>0</v>
      </c>
      <c r="D1078">
        <v>3</v>
      </c>
      <c r="E1078">
        <v>4</v>
      </c>
      <c r="L1078">
        <v>1</v>
      </c>
      <c r="M1078">
        <v>0</v>
      </c>
      <c r="N1078">
        <v>0</v>
      </c>
      <c r="O1078" s="11">
        <v>8</v>
      </c>
      <c r="P1078" s="11">
        <v>4</v>
      </c>
      <c r="Q1078" s="12">
        <v>50</v>
      </c>
      <c r="R1078" s="11">
        <v>3</v>
      </c>
      <c r="S1078" s="12">
        <v>37.5</v>
      </c>
      <c r="T1078" s="14">
        <v>1</v>
      </c>
      <c r="U1078" s="12">
        <v>12.5</v>
      </c>
      <c r="V1078" s="12">
        <v>66.86</v>
      </c>
      <c r="W1078" s="13">
        <v>6</v>
      </c>
      <c r="X1078" s="11"/>
      <c r="Y1078" s="11"/>
      <c r="Z1078" s="11"/>
      <c r="AA1078" s="11">
        <v>5679.2</v>
      </c>
      <c r="AB1078" s="13">
        <v>5679200000</v>
      </c>
      <c r="AE1078">
        <v>30.1</v>
      </c>
      <c r="AF1078">
        <v>34.270000000000003</v>
      </c>
      <c r="AG1078" s="5">
        <v>22.909502329805136</v>
      </c>
      <c r="AH1078" s="7">
        <v>1.6956953562171459E-2</v>
      </c>
      <c r="AI1078" s="8">
        <v>7.0565151038007796</v>
      </c>
      <c r="AJ1078">
        <v>52251.88</v>
      </c>
      <c r="AK1078">
        <v>52251880000</v>
      </c>
      <c r="AL1078">
        <f>IF(AJ1078&lt;29957,1,0)</f>
        <v>0</v>
      </c>
      <c r="AM1078">
        <f>IF(AND(AJ1078&gt;29957,AJ1078&lt;96525),1,0)</f>
        <v>1</v>
      </c>
      <c r="AN1078">
        <f>IF(AJ1078&gt;96525,1,0)</f>
        <v>0</v>
      </c>
      <c r="AO1078" s="9">
        <v>9</v>
      </c>
      <c r="AP1078" s="5">
        <v>0.95424250943932487</v>
      </c>
      <c r="AQ1078">
        <v>29236909</v>
      </c>
      <c r="AT1078">
        <v>765000</v>
      </c>
      <c r="AU1078">
        <v>30001909</v>
      </c>
      <c r="AW1078">
        <v>7997.6</v>
      </c>
      <c r="AX1078">
        <v>7997600000</v>
      </c>
      <c r="CG1078" s="13"/>
    </row>
    <row r="1079" spans="1:85" x14ac:dyDescent="0.3">
      <c r="A1079">
        <v>2015</v>
      </c>
      <c r="B1079" t="s">
        <v>34</v>
      </c>
      <c r="C1079">
        <v>0</v>
      </c>
      <c r="D1079">
        <v>4</v>
      </c>
      <c r="E1079">
        <v>5</v>
      </c>
      <c r="F1079">
        <v>10.8</v>
      </c>
      <c r="G1079">
        <v>10800000</v>
      </c>
      <c r="H1079">
        <v>9.4</v>
      </c>
      <c r="I1079">
        <v>9400000</v>
      </c>
      <c r="J1079">
        <v>1.4000000000000004</v>
      </c>
      <c r="K1079">
        <v>1400000.0000000005</v>
      </c>
      <c r="L1079">
        <v>1</v>
      </c>
      <c r="M1079">
        <v>0</v>
      </c>
      <c r="N1079">
        <v>0</v>
      </c>
      <c r="O1079" s="11">
        <v>10</v>
      </c>
      <c r="P1079" s="11">
        <v>7</v>
      </c>
      <c r="Q1079" s="12">
        <v>70</v>
      </c>
      <c r="R1079" s="11">
        <v>2</v>
      </c>
      <c r="S1079" s="12">
        <v>20</v>
      </c>
      <c r="T1079" s="14">
        <v>1</v>
      </c>
      <c r="U1079" s="12">
        <v>10</v>
      </c>
      <c r="V1079" s="12">
        <v>65.599999999999994</v>
      </c>
      <c r="W1079" s="13">
        <v>5</v>
      </c>
      <c r="X1079" s="11"/>
      <c r="Y1079" s="11">
        <v>-0.41</v>
      </c>
      <c r="Z1079" s="11">
        <v>3.43</v>
      </c>
      <c r="AA1079" s="11"/>
      <c r="AB1079" s="13"/>
      <c r="AC1079" s="5">
        <v>3.4305424853356765</v>
      </c>
      <c r="AD1079">
        <v>-2.5299999999999998</v>
      </c>
      <c r="AE1079">
        <v>-0.53</v>
      </c>
      <c r="AF1079">
        <v>-1.63</v>
      </c>
      <c r="AG1079" s="5">
        <v>5.5260892026864203</v>
      </c>
      <c r="AH1079" s="7"/>
      <c r="AI1079" s="8"/>
      <c r="AO1079" s="9">
        <v>77</v>
      </c>
      <c r="AP1079" s="5">
        <v>1.8864907251724818</v>
      </c>
      <c r="AQ1079">
        <v>22429000</v>
      </c>
      <c r="AT1079">
        <v>4770000</v>
      </c>
      <c r="AU1079">
        <v>27199000</v>
      </c>
      <c r="CG1079" s="13"/>
    </row>
    <row r="1080" spans="1:85" x14ac:dyDescent="0.3">
      <c r="A1080">
        <v>2015</v>
      </c>
      <c r="B1080" t="s">
        <v>35</v>
      </c>
      <c r="C1080">
        <v>0</v>
      </c>
      <c r="D1080">
        <v>3</v>
      </c>
      <c r="E1080">
        <v>4</v>
      </c>
      <c r="F1080">
        <v>8.3000000000000007</v>
      </c>
      <c r="G1080">
        <v>8300000.0000000009</v>
      </c>
      <c r="H1080">
        <v>5.4</v>
      </c>
      <c r="I1080">
        <v>5400000</v>
      </c>
      <c r="J1080">
        <v>2.9000000000000004</v>
      </c>
      <c r="K1080">
        <v>2900000.0000000005</v>
      </c>
      <c r="L1080">
        <v>0</v>
      </c>
      <c r="M1080">
        <v>0</v>
      </c>
      <c r="N1080">
        <v>0</v>
      </c>
      <c r="O1080" s="11">
        <v>11</v>
      </c>
      <c r="P1080" s="11">
        <v>6</v>
      </c>
      <c r="Q1080" s="12">
        <v>54.55</v>
      </c>
      <c r="R1080" s="11">
        <v>4</v>
      </c>
      <c r="S1080" s="12">
        <v>36.36</v>
      </c>
      <c r="T1080" s="14">
        <v>1</v>
      </c>
      <c r="U1080" s="12">
        <v>9.09</v>
      </c>
      <c r="V1080" s="12">
        <v>58.3</v>
      </c>
      <c r="W1080" s="13">
        <v>4</v>
      </c>
      <c r="X1080" s="11"/>
      <c r="Y1080" s="11">
        <v>11.39</v>
      </c>
      <c r="Z1080" s="11">
        <v>2.74</v>
      </c>
      <c r="AA1080" s="11">
        <v>53232</v>
      </c>
      <c r="AB1080" s="13">
        <v>53232000000</v>
      </c>
      <c r="AC1080" s="5">
        <v>2.737567964812988</v>
      </c>
      <c r="AD1080">
        <v>22.65</v>
      </c>
      <c r="AE1080">
        <v>9.1300000000000008</v>
      </c>
      <c r="AF1080">
        <v>10.54</v>
      </c>
      <c r="AG1080" s="5">
        <v>1.3444590483272152</v>
      </c>
      <c r="AH1080" s="7">
        <v>0.30304361192849927</v>
      </c>
      <c r="AI1080" s="8">
        <v>1.68805367462985</v>
      </c>
      <c r="AJ1080">
        <v>59246.89</v>
      </c>
      <c r="AK1080">
        <v>59246890000</v>
      </c>
      <c r="AL1080">
        <f t="shared" ref="AL1080:AL1092" si="156">IF(AJ1080&lt;29957,1,0)</f>
        <v>0</v>
      </c>
      <c r="AM1080">
        <f t="shared" ref="AM1080:AM1092" si="157">IF(AND(AJ1080&gt;29957,AJ1080&lt;96525),1,0)</f>
        <v>1</v>
      </c>
      <c r="AN1080">
        <f t="shared" ref="AN1080:AN1092" si="158">IF(AJ1080&gt;96525,1,0)</f>
        <v>0</v>
      </c>
      <c r="AO1080" s="9">
        <v>54</v>
      </c>
      <c r="AP1080" s="5">
        <v>1.7323937598229684</v>
      </c>
      <c r="AQ1080">
        <v>611395025</v>
      </c>
      <c r="AT1080">
        <v>3853960</v>
      </c>
      <c r="AU1080">
        <v>615248985</v>
      </c>
      <c r="AW1080">
        <v>32894.6</v>
      </c>
      <c r="AX1080">
        <v>32894600000</v>
      </c>
      <c r="CG1080" s="13"/>
    </row>
    <row r="1081" spans="1:85" x14ac:dyDescent="0.3">
      <c r="A1081">
        <v>2015</v>
      </c>
      <c r="B1081" t="s">
        <v>36</v>
      </c>
      <c r="C1081">
        <v>0</v>
      </c>
      <c r="D1081">
        <v>6</v>
      </c>
      <c r="E1081">
        <v>4</v>
      </c>
      <c r="F1081">
        <v>7</v>
      </c>
      <c r="G1081">
        <v>7000000</v>
      </c>
      <c r="H1081">
        <v>4.8</v>
      </c>
      <c r="I1081">
        <v>4800000</v>
      </c>
      <c r="J1081">
        <v>2.2000000000000002</v>
      </c>
      <c r="K1081">
        <v>2200000</v>
      </c>
      <c r="L1081">
        <v>1</v>
      </c>
      <c r="M1081">
        <v>0</v>
      </c>
      <c r="N1081">
        <v>0</v>
      </c>
      <c r="O1081" s="11">
        <v>11</v>
      </c>
      <c r="P1081" s="11">
        <v>6</v>
      </c>
      <c r="Q1081" s="12">
        <v>54.55</v>
      </c>
      <c r="R1081" s="11">
        <v>4</v>
      </c>
      <c r="S1081" s="12">
        <v>36.36</v>
      </c>
      <c r="T1081" s="14">
        <v>1</v>
      </c>
      <c r="U1081" s="12">
        <v>9.09</v>
      </c>
      <c r="V1081" s="12">
        <v>40.83</v>
      </c>
      <c r="W1081" s="13">
        <v>4</v>
      </c>
      <c r="X1081" s="11"/>
      <c r="Y1081" s="11">
        <v>-1.87</v>
      </c>
      <c r="Z1081" s="11">
        <v>1.07</v>
      </c>
      <c r="AA1081" s="11">
        <v>39733.9</v>
      </c>
      <c r="AB1081" s="13">
        <v>39733900000</v>
      </c>
      <c r="AC1081" s="5">
        <v>1.0746041161373567</v>
      </c>
      <c r="AD1081">
        <v>-5.53</v>
      </c>
      <c r="AE1081">
        <v>-1.57</v>
      </c>
      <c r="AF1081">
        <v>-2.33</v>
      </c>
      <c r="AG1081" s="5">
        <v>21.856883119666509</v>
      </c>
      <c r="AH1081" s="7"/>
      <c r="AI1081" s="8"/>
      <c r="AJ1081">
        <v>14609.26</v>
      </c>
      <c r="AK1081">
        <v>14609260000</v>
      </c>
      <c r="AL1081">
        <f t="shared" si="156"/>
        <v>1</v>
      </c>
      <c r="AM1081">
        <f t="shared" si="157"/>
        <v>0</v>
      </c>
      <c r="AN1081">
        <f t="shared" si="158"/>
        <v>0</v>
      </c>
      <c r="AO1081" s="9">
        <v>91</v>
      </c>
      <c r="AP1081" s="5">
        <v>1.9590413923210932</v>
      </c>
      <c r="AQ1081">
        <v>34344347</v>
      </c>
      <c r="AT1081">
        <v>9234974</v>
      </c>
      <c r="AU1081">
        <v>43579321</v>
      </c>
      <c r="AW1081">
        <v>28492.400000000001</v>
      </c>
      <c r="AX1081">
        <v>28492400000</v>
      </c>
      <c r="CG1081" s="13"/>
    </row>
    <row r="1082" spans="1:85" x14ac:dyDescent="0.3">
      <c r="A1082">
        <v>2015</v>
      </c>
      <c r="B1082" t="s">
        <v>37</v>
      </c>
      <c r="C1082">
        <v>1</v>
      </c>
      <c r="M1082">
        <v>0</v>
      </c>
      <c r="N1082">
        <v>0</v>
      </c>
      <c r="O1082" s="11"/>
      <c r="P1082" s="11"/>
      <c r="Q1082" s="12"/>
      <c r="R1082" s="11"/>
      <c r="S1082" s="12"/>
      <c r="T1082" s="14">
        <v>0</v>
      </c>
      <c r="U1082" s="12"/>
      <c r="V1082" s="12">
        <v>52.96</v>
      </c>
      <c r="W1082" s="13"/>
      <c r="X1082" s="11"/>
      <c r="Y1082" s="11">
        <v>7.11</v>
      </c>
      <c r="Z1082" s="11">
        <v>7.04</v>
      </c>
      <c r="AA1082" s="11">
        <v>16369.8</v>
      </c>
      <c r="AB1082" s="13">
        <v>16369800000</v>
      </c>
      <c r="AC1082" s="5">
        <v>7.0431943793061755</v>
      </c>
      <c r="AD1082">
        <v>21.89</v>
      </c>
      <c r="AE1082">
        <v>13.34</v>
      </c>
      <c r="AF1082">
        <v>21.89</v>
      </c>
      <c r="AG1082" s="5">
        <v>30.460682135521665</v>
      </c>
      <c r="AH1082" s="7">
        <v>0.27359731151373468</v>
      </c>
      <c r="AI1082" s="8">
        <v>1.0122004675628289</v>
      </c>
      <c r="AJ1082">
        <v>83983.11</v>
      </c>
      <c r="AK1082">
        <v>83983110000</v>
      </c>
      <c r="AL1082">
        <f t="shared" si="156"/>
        <v>0</v>
      </c>
      <c r="AM1082">
        <f t="shared" si="157"/>
        <v>1</v>
      </c>
      <c r="AN1082">
        <f t="shared" si="158"/>
        <v>0</v>
      </c>
      <c r="AO1082" s="9">
        <v>84</v>
      </c>
      <c r="AP1082" s="5">
        <v>1.9242792860618814</v>
      </c>
      <c r="AV1082">
        <v>52.96</v>
      </c>
      <c r="AW1082">
        <v>24559.1</v>
      </c>
      <c r="AX1082">
        <v>24559100000</v>
      </c>
      <c r="CG1082" s="13"/>
    </row>
    <row r="1083" spans="1:85" x14ac:dyDescent="0.3">
      <c r="A1083">
        <v>2015</v>
      </c>
      <c r="B1083" t="s">
        <v>38</v>
      </c>
      <c r="C1083">
        <v>0</v>
      </c>
      <c r="D1083">
        <v>6</v>
      </c>
      <c r="E1083">
        <v>5</v>
      </c>
      <c r="L1083">
        <v>1</v>
      </c>
      <c r="M1083">
        <v>0</v>
      </c>
      <c r="N1083">
        <v>1</v>
      </c>
      <c r="O1083" s="11">
        <v>13</v>
      </c>
      <c r="P1083" s="11">
        <v>5</v>
      </c>
      <c r="Q1083" s="12">
        <v>38.46</v>
      </c>
      <c r="R1083" s="11">
        <v>2</v>
      </c>
      <c r="S1083" s="12">
        <v>15.38</v>
      </c>
      <c r="T1083" s="14">
        <v>6</v>
      </c>
      <c r="U1083" s="12">
        <v>46.15</v>
      </c>
      <c r="V1083" s="12">
        <v>74.97</v>
      </c>
      <c r="W1083" s="13">
        <v>5</v>
      </c>
      <c r="X1083" s="11"/>
      <c r="Y1083" s="11">
        <v>5.5</v>
      </c>
      <c r="Z1083" s="11">
        <v>11.2</v>
      </c>
      <c r="AA1083" s="11">
        <v>27290.9</v>
      </c>
      <c r="AB1083" s="13">
        <v>27290900000</v>
      </c>
      <c r="AC1083" s="5">
        <v>11.193669401144435</v>
      </c>
      <c r="AD1083">
        <v>22.28</v>
      </c>
      <c r="AE1083">
        <v>9.94</v>
      </c>
      <c r="AF1083">
        <v>14.67</v>
      </c>
      <c r="AG1083" s="5">
        <v>12.087595210911656</v>
      </c>
      <c r="AH1083" s="7">
        <v>0.19681539719689695</v>
      </c>
      <c r="AI1083" s="8">
        <v>5.408972355907494</v>
      </c>
      <c r="AJ1083">
        <v>139610.09</v>
      </c>
      <c r="AK1083">
        <v>139610090000</v>
      </c>
      <c r="AL1083">
        <f t="shared" si="156"/>
        <v>0</v>
      </c>
      <c r="AM1083">
        <f t="shared" si="157"/>
        <v>0</v>
      </c>
      <c r="AN1083">
        <f t="shared" si="158"/>
        <v>1</v>
      </c>
      <c r="AO1083" s="9">
        <v>92</v>
      </c>
      <c r="AP1083" s="5">
        <v>1.9637878273455551</v>
      </c>
      <c r="AQ1083">
        <v>14062036</v>
      </c>
      <c r="AS1083">
        <v>12483978</v>
      </c>
      <c r="AT1083">
        <v>19144604</v>
      </c>
      <c r="AU1083">
        <v>33206640</v>
      </c>
      <c r="AV1083">
        <v>14.49</v>
      </c>
      <c r="AW1083">
        <v>46838.5</v>
      </c>
      <c r="AX1083">
        <v>46838500000</v>
      </c>
      <c r="CG1083" s="13"/>
    </row>
    <row r="1084" spans="1:85" x14ac:dyDescent="0.3">
      <c r="A1084">
        <v>2015</v>
      </c>
      <c r="B1084" t="s">
        <v>39</v>
      </c>
      <c r="C1084">
        <v>0</v>
      </c>
      <c r="D1084">
        <v>4</v>
      </c>
      <c r="E1084">
        <v>5</v>
      </c>
      <c r="F1084">
        <v>49.6</v>
      </c>
      <c r="G1084">
        <v>49600000</v>
      </c>
      <c r="H1084">
        <v>27.5</v>
      </c>
      <c r="I1084">
        <v>27500000</v>
      </c>
      <c r="J1084">
        <v>22.1</v>
      </c>
      <c r="K1084">
        <v>22100000</v>
      </c>
      <c r="L1084">
        <v>1</v>
      </c>
      <c r="M1084">
        <v>0</v>
      </c>
      <c r="N1084">
        <v>0</v>
      </c>
      <c r="O1084" s="11">
        <v>18</v>
      </c>
      <c r="P1084" s="11">
        <v>9</v>
      </c>
      <c r="Q1084" s="12">
        <v>50</v>
      </c>
      <c r="R1084" s="11">
        <v>5</v>
      </c>
      <c r="S1084" s="12">
        <v>27.78</v>
      </c>
      <c r="T1084" s="14">
        <v>4</v>
      </c>
      <c r="U1084" s="12">
        <v>22.22</v>
      </c>
      <c r="V1084" s="12">
        <v>46.74</v>
      </c>
      <c r="W1084" s="13">
        <v>4</v>
      </c>
      <c r="X1084" s="11"/>
      <c r="Y1084" s="11">
        <v>8.85</v>
      </c>
      <c r="Z1084" s="11">
        <v>8.5</v>
      </c>
      <c r="AA1084" s="11">
        <v>82900.5</v>
      </c>
      <c r="AB1084" s="13">
        <v>82900500000</v>
      </c>
      <c r="AC1084" s="5">
        <v>8.5032631177185856</v>
      </c>
      <c r="AD1084">
        <v>22.79</v>
      </c>
      <c r="AE1084">
        <v>8.81</v>
      </c>
      <c r="AF1084">
        <v>12.44</v>
      </c>
      <c r="AG1084" s="5">
        <v>13.388854043255055</v>
      </c>
      <c r="AH1084" s="7">
        <v>0.38119359564028232</v>
      </c>
      <c r="AI1084" s="8"/>
      <c r="AJ1084">
        <v>219827.67</v>
      </c>
      <c r="AK1084">
        <v>219827670000</v>
      </c>
      <c r="AL1084">
        <f t="shared" si="156"/>
        <v>0</v>
      </c>
      <c r="AM1084">
        <f t="shared" si="157"/>
        <v>0</v>
      </c>
      <c r="AN1084">
        <f t="shared" si="158"/>
        <v>1</v>
      </c>
      <c r="AO1084" s="9">
        <v>54</v>
      </c>
      <c r="AP1084" s="5">
        <v>1.7323937598229684</v>
      </c>
      <c r="AQ1084">
        <v>386278668</v>
      </c>
      <c r="AR1084" s="5">
        <v>100</v>
      </c>
      <c r="AT1084">
        <v>31970000</v>
      </c>
      <c r="AU1084">
        <v>418248668</v>
      </c>
      <c r="AW1084">
        <v>70022</v>
      </c>
      <c r="AX1084">
        <v>70022000000</v>
      </c>
      <c r="CG1084" s="13"/>
    </row>
    <row r="1085" spans="1:85" x14ac:dyDescent="0.3">
      <c r="A1085">
        <v>2015</v>
      </c>
      <c r="B1085" t="s">
        <v>40</v>
      </c>
      <c r="C1085">
        <v>1</v>
      </c>
      <c r="D1085">
        <v>6</v>
      </c>
      <c r="E1085">
        <v>8</v>
      </c>
      <c r="L1085">
        <v>1</v>
      </c>
      <c r="M1085">
        <v>0</v>
      </c>
      <c r="N1085">
        <v>1</v>
      </c>
      <c r="O1085" s="11">
        <v>26</v>
      </c>
      <c r="P1085" s="11">
        <v>9</v>
      </c>
      <c r="Q1085" s="12">
        <v>34.619999999999997</v>
      </c>
      <c r="R1085" s="11">
        <v>3</v>
      </c>
      <c r="S1085" s="12">
        <v>11.54</v>
      </c>
      <c r="T1085" s="14">
        <v>14</v>
      </c>
      <c r="U1085" s="12">
        <v>53.85</v>
      </c>
      <c r="V1085" s="12">
        <v>65.37</v>
      </c>
      <c r="W1085" s="13">
        <v>6</v>
      </c>
      <c r="X1085" s="11"/>
      <c r="Y1085" s="11">
        <v>5.79</v>
      </c>
      <c r="Z1085" s="11">
        <v>2.0099999999999998</v>
      </c>
      <c r="AA1085" s="11">
        <v>2057044</v>
      </c>
      <c r="AB1085" s="13">
        <v>2057044000000</v>
      </c>
      <c r="AC1085" s="5">
        <v>2.0086823287580744</v>
      </c>
      <c r="AG1085" s="5">
        <v>92.515199775634287</v>
      </c>
      <c r="AH1085" s="7"/>
      <c r="AI1085" s="8">
        <v>0.73069186800928609</v>
      </c>
      <c r="AJ1085">
        <v>1409883.02</v>
      </c>
      <c r="AK1085">
        <v>1409883020000</v>
      </c>
      <c r="AL1085">
        <f t="shared" si="156"/>
        <v>0</v>
      </c>
      <c r="AM1085">
        <f t="shared" si="157"/>
        <v>0</v>
      </c>
      <c r="AN1085">
        <f t="shared" si="158"/>
        <v>1</v>
      </c>
      <c r="AO1085" s="9">
        <v>20</v>
      </c>
      <c r="AP1085" s="5">
        <v>1.301029995663981</v>
      </c>
      <c r="AQ1085">
        <v>423005659</v>
      </c>
      <c r="AS1085">
        <f>53432196+2547945</f>
        <v>55980141</v>
      </c>
      <c r="AT1085">
        <v>91815896</v>
      </c>
      <c r="AU1085">
        <v>514821555</v>
      </c>
      <c r="AV1085">
        <v>21.66</v>
      </c>
      <c r="AW1085">
        <v>965321</v>
      </c>
      <c r="AX1085">
        <v>965321000000</v>
      </c>
      <c r="CG1085" s="13"/>
    </row>
    <row r="1086" spans="1:85" x14ac:dyDescent="0.3">
      <c r="A1086">
        <v>2015</v>
      </c>
      <c r="B1086" t="s">
        <v>41</v>
      </c>
      <c r="C1086">
        <v>1</v>
      </c>
      <c r="D1086">
        <v>4</v>
      </c>
      <c r="E1086">
        <v>4</v>
      </c>
      <c r="L1086">
        <v>1</v>
      </c>
      <c r="M1086">
        <v>0</v>
      </c>
      <c r="N1086">
        <v>1</v>
      </c>
      <c r="O1086" s="11">
        <v>12</v>
      </c>
      <c r="P1086" s="11">
        <v>5</v>
      </c>
      <c r="Q1086" s="12">
        <v>41.67</v>
      </c>
      <c r="R1086" s="11">
        <v>1</v>
      </c>
      <c r="S1086" s="12">
        <v>8.33</v>
      </c>
      <c r="T1086" s="14">
        <v>6</v>
      </c>
      <c r="U1086" s="12">
        <v>50</v>
      </c>
      <c r="V1086" s="12">
        <v>74.849999999999994</v>
      </c>
      <c r="W1086" s="13">
        <v>4</v>
      </c>
      <c r="X1086" s="11"/>
      <c r="Y1086" s="11">
        <v>12.6</v>
      </c>
      <c r="Z1086" s="11"/>
      <c r="AA1086" s="11">
        <v>295257</v>
      </c>
      <c r="AB1086" s="13">
        <v>295257000000</v>
      </c>
      <c r="AD1086">
        <v>8.64</v>
      </c>
      <c r="AE1086">
        <v>5.04</v>
      </c>
      <c r="AF1086">
        <v>7.38</v>
      </c>
      <c r="AG1086" s="5"/>
      <c r="AH1086" s="7"/>
      <c r="AI1086" s="8"/>
      <c r="AJ1086">
        <v>636927.31000000006</v>
      </c>
      <c r="AK1086">
        <v>636927310000</v>
      </c>
      <c r="AL1086">
        <f t="shared" si="156"/>
        <v>0</v>
      </c>
      <c r="AM1086">
        <f t="shared" si="157"/>
        <v>0</v>
      </c>
      <c r="AN1086">
        <f t="shared" si="158"/>
        <v>1</v>
      </c>
      <c r="AO1086" s="9">
        <v>9</v>
      </c>
      <c r="AP1086" s="5">
        <v>0.95424250943932487</v>
      </c>
      <c r="AQ1086">
        <v>138548770</v>
      </c>
      <c r="AR1086" s="5">
        <v>100</v>
      </c>
      <c r="AS1086">
        <v>28308251</v>
      </c>
      <c r="AT1086">
        <v>9687500</v>
      </c>
      <c r="AU1086">
        <v>148236270</v>
      </c>
      <c r="AW1086">
        <v>55583</v>
      </c>
      <c r="AX1086">
        <v>55583000000</v>
      </c>
      <c r="CG1086" s="13"/>
    </row>
    <row r="1087" spans="1:85" x14ac:dyDescent="0.3">
      <c r="A1087">
        <v>2015</v>
      </c>
      <c r="B1087" t="s">
        <v>42</v>
      </c>
      <c r="C1087">
        <v>0</v>
      </c>
      <c r="D1087">
        <v>6</v>
      </c>
      <c r="E1087">
        <v>4</v>
      </c>
      <c r="L1087">
        <v>1</v>
      </c>
      <c r="M1087">
        <v>0</v>
      </c>
      <c r="N1087">
        <v>1</v>
      </c>
      <c r="O1087" s="11">
        <v>10</v>
      </c>
      <c r="P1087" s="11">
        <v>6</v>
      </c>
      <c r="Q1087" s="12">
        <v>60</v>
      </c>
      <c r="R1087" s="11">
        <v>2</v>
      </c>
      <c r="S1087" s="12">
        <v>20</v>
      </c>
      <c r="T1087" s="14">
        <v>2</v>
      </c>
      <c r="U1087" s="12">
        <v>20</v>
      </c>
      <c r="V1087" s="12">
        <v>61.02</v>
      </c>
      <c r="W1087" s="13">
        <v>4</v>
      </c>
      <c r="X1087" s="11">
        <v>0.04</v>
      </c>
      <c r="Y1087" s="11">
        <v>11.87</v>
      </c>
      <c r="Z1087" s="11">
        <v>3.63</v>
      </c>
      <c r="AA1087" s="11">
        <v>63982</v>
      </c>
      <c r="AB1087" s="13">
        <v>63982000000</v>
      </c>
      <c r="AC1087" s="5">
        <v>3.6329153119677966</v>
      </c>
      <c r="AD1087">
        <v>12.52</v>
      </c>
      <c r="AE1087">
        <v>6.61</v>
      </c>
      <c r="AF1087">
        <v>9.51</v>
      </c>
      <c r="AG1087" s="5">
        <v>7.1480045297004215</v>
      </c>
      <c r="AH1087" s="7">
        <v>12.467973353830388</v>
      </c>
      <c r="AI1087" s="8"/>
      <c r="AJ1087">
        <v>85110</v>
      </c>
      <c r="AK1087">
        <v>85110000000</v>
      </c>
      <c r="AL1087">
        <f t="shared" si="156"/>
        <v>0</v>
      </c>
      <c r="AM1087">
        <f t="shared" si="157"/>
        <v>1</v>
      </c>
      <c r="AN1087">
        <f t="shared" si="158"/>
        <v>0</v>
      </c>
      <c r="AO1087" s="9">
        <v>37</v>
      </c>
      <c r="AP1087" s="5">
        <v>1.5682017240669948</v>
      </c>
      <c r="AQ1087">
        <v>56870000</v>
      </c>
      <c r="AR1087" s="5">
        <v>60</v>
      </c>
      <c r="AS1087">
        <v>26570000</v>
      </c>
      <c r="AT1087">
        <v>58630000</v>
      </c>
      <c r="AU1087">
        <v>115500000</v>
      </c>
      <c r="AV1087">
        <v>20.6</v>
      </c>
      <c r="AW1087">
        <v>33830</v>
      </c>
      <c r="AX1087">
        <v>33830000000</v>
      </c>
      <c r="CG1087" s="13"/>
    </row>
    <row r="1088" spans="1:85" x14ac:dyDescent="0.3">
      <c r="A1088">
        <v>2015</v>
      </c>
      <c r="B1088" t="s">
        <v>43</v>
      </c>
      <c r="C1088">
        <v>0</v>
      </c>
      <c r="D1088">
        <v>4</v>
      </c>
      <c r="E1088">
        <v>4</v>
      </c>
      <c r="L1088">
        <v>1</v>
      </c>
      <c r="M1088">
        <v>0</v>
      </c>
      <c r="N1088">
        <v>0</v>
      </c>
      <c r="O1088" s="11">
        <v>9</v>
      </c>
      <c r="P1088" s="11">
        <v>5</v>
      </c>
      <c r="Q1088" s="12">
        <v>55.56</v>
      </c>
      <c r="R1088" s="11">
        <v>2</v>
      </c>
      <c r="S1088" s="12">
        <v>22.22</v>
      </c>
      <c r="T1088" s="14">
        <v>2</v>
      </c>
      <c r="U1088" s="12">
        <v>22.22</v>
      </c>
      <c r="V1088" s="12">
        <v>62.9</v>
      </c>
      <c r="W1088" s="13">
        <v>6</v>
      </c>
      <c r="X1088" s="11"/>
      <c r="Y1088" s="11">
        <v>4.57</v>
      </c>
      <c r="Z1088" s="11">
        <v>1.19</v>
      </c>
      <c r="AA1088" s="11">
        <v>50880.6</v>
      </c>
      <c r="AB1088" s="13">
        <v>50880600000</v>
      </c>
      <c r="AC1088" s="5">
        <v>1.1923610160834512</v>
      </c>
      <c r="AD1088">
        <v>6.84</v>
      </c>
      <c r="AE1088">
        <v>3.5</v>
      </c>
      <c r="AF1088">
        <v>4.4800000000000004</v>
      </c>
      <c r="AG1088" s="5">
        <v>6.2120524683776761</v>
      </c>
      <c r="AH1088" s="7"/>
      <c r="AI1088" s="8">
        <v>0.55967763438929286</v>
      </c>
      <c r="AJ1088">
        <v>34363.64</v>
      </c>
      <c r="AK1088">
        <v>34363640000</v>
      </c>
      <c r="AL1088">
        <f t="shared" si="156"/>
        <v>0</v>
      </c>
      <c r="AM1088">
        <f t="shared" si="157"/>
        <v>1</v>
      </c>
      <c r="AN1088">
        <f t="shared" si="158"/>
        <v>0</v>
      </c>
      <c r="AO1088" s="9">
        <v>96</v>
      </c>
      <c r="AP1088" s="5">
        <v>1.9822712330395682</v>
      </c>
      <c r="AQ1088">
        <v>35725000</v>
      </c>
      <c r="AT1088">
        <v>4900000</v>
      </c>
      <c r="AU1088">
        <v>40625000</v>
      </c>
      <c r="AW1088">
        <v>37475</v>
      </c>
      <c r="AX1088">
        <v>37475000000</v>
      </c>
      <c r="CG1088" s="13"/>
    </row>
    <row r="1089" spans="1:85" x14ac:dyDescent="0.3">
      <c r="A1089">
        <v>2015</v>
      </c>
      <c r="B1089" t="s">
        <v>44</v>
      </c>
      <c r="C1089">
        <v>0</v>
      </c>
      <c r="D1089">
        <v>4</v>
      </c>
      <c r="E1089">
        <v>4</v>
      </c>
      <c r="F1089">
        <v>2.9</v>
      </c>
      <c r="G1089">
        <v>2900000</v>
      </c>
      <c r="H1089">
        <v>1.4</v>
      </c>
      <c r="I1089">
        <v>1400000</v>
      </c>
      <c r="J1089">
        <v>1.5</v>
      </c>
      <c r="K1089">
        <v>1500000</v>
      </c>
      <c r="L1089">
        <v>0</v>
      </c>
      <c r="M1089">
        <v>0</v>
      </c>
      <c r="N1089">
        <v>0</v>
      </c>
      <c r="O1089" s="11">
        <v>8</v>
      </c>
      <c r="P1089" s="11">
        <v>3</v>
      </c>
      <c r="Q1089" s="12">
        <v>37.5</v>
      </c>
      <c r="R1089" s="11">
        <v>3</v>
      </c>
      <c r="S1089" s="12">
        <v>37.5</v>
      </c>
      <c r="T1089" s="14">
        <v>2</v>
      </c>
      <c r="U1089" s="12">
        <v>25</v>
      </c>
      <c r="V1089" s="12">
        <v>64.95</v>
      </c>
      <c r="W1089" s="13">
        <v>4</v>
      </c>
      <c r="X1089" s="11"/>
      <c r="Y1089" s="11">
        <v>14.38</v>
      </c>
      <c r="Z1089" s="11">
        <v>3.61</v>
      </c>
      <c r="AA1089" s="11">
        <v>6626.7</v>
      </c>
      <c r="AB1089" s="13">
        <v>6626700000</v>
      </c>
      <c r="AC1089" s="5">
        <v>3.6060530155541497</v>
      </c>
      <c r="AD1089">
        <v>19.16</v>
      </c>
      <c r="AE1089">
        <v>9.09</v>
      </c>
      <c r="AF1089">
        <v>12.65</v>
      </c>
      <c r="AG1089" s="5">
        <v>18.061280373562386</v>
      </c>
      <c r="AH1089" s="7">
        <v>0.63478112258600061</v>
      </c>
      <c r="AI1089" s="8">
        <v>6.3478112258600061E-2</v>
      </c>
      <c r="AJ1089">
        <v>6544.66</v>
      </c>
      <c r="AK1089">
        <v>6544660000</v>
      </c>
      <c r="AL1089">
        <f t="shared" si="156"/>
        <v>1</v>
      </c>
      <c r="AM1089">
        <f t="shared" si="157"/>
        <v>0</v>
      </c>
      <c r="AN1089">
        <f t="shared" si="158"/>
        <v>0</v>
      </c>
      <c r="AO1089" s="9">
        <v>31</v>
      </c>
      <c r="AP1089" s="5">
        <v>1.4913616938342726</v>
      </c>
      <c r="AW1089">
        <v>5514</v>
      </c>
      <c r="AX1089">
        <v>5514000000</v>
      </c>
      <c r="CG1089" s="13"/>
    </row>
    <row r="1090" spans="1:85" x14ac:dyDescent="0.3">
      <c r="A1090">
        <v>2015</v>
      </c>
      <c r="B1090" t="s">
        <v>45</v>
      </c>
      <c r="C1090">
        <v>1</v>
      </c>
      <c r="F1090">
        <v>9.4</v>
      </c>
      <c r="G1090">
        <v>9400000</v>
      </c>
      <c r="H1090">
        <v>5.2</v>
      </c>
      <c r="I1090">
        <v>5200000</v>
      </c>
      <c r="J1090">
        <v>4.2</v>
      </c>
      <c r="K1090">
        <v>4200000</v>
      </c>
      <c r="M1090">
        <v>0</v>
      </c>
      <c r="N1090">
        <v>0</v>
      </c>
      <c r="O1090" s="11">
        <v>8</v>
      </c>
      <c r="P1090" s="11"/>
      <c r="Q1090" s="12">
        <v>0</v>
      </c>
      <c r="R1090" s="11"/>
      <c r="S1090" s="12">
        <v>0</v>
      </c>
      <c r="T1090" s="14">
        <v>8</v>
      </c>
      <c r="U1090" s="12">
        <v>100</v>
      </c>
      <c r="V1090" s="12">
        <v>75</v>
      </c>
      <c r="W1090" s="13"/>
      <c r="X1090" s="11"/>
      <c r="Y1090" s="11">
        <v>5.54</v>
      </c>
      <c r="Z1090" s="11">
        <v>58.3</v>
      </c>
      <c r="AA1090" s="11">
        <v>13760.4</v>
      </c>
      <c r="AB1090" s="13">
        <v>13760400000</v>
      </c>
      <c r="AC1090" s="5">
        <v>58.306176283362092</v>
      </c>
      <c r="AD1090">
        <v>26.77</v>
      </c>
      <c r="AE1090">
        <v>9.68</v>
      </c>
      <c r="AF1090">
        <v>19.84</v>
      </c>
      <c r="AG1090" s="5">
        <v>17.321753139458021</v>
      </c>
      <c r="AH1090" s="7"/>
      <c r="AI1090" s="8"/>
      <c r="AJ1090">
        <v>150503.91</v>
      </c>
      <c r="AK1090">
        <v>150503910000</v>
      </c>
      <c r="AL1090">
        <f t="shared" si="156"/>
        <v>0</v>
      </c>
      <c r="AM1090">
        <f t="shared" si="157"/>
        <v>0</v>
      </c>
      <c r="AN1090">
        <f t="shared" si="158"/>
        <v>1</v>
      </c>
      <c r="AO1090" s="9">
        <v>24</v>
      </c>
      <c r="AP1090" s="5">
        <v>1.3802112417116059</v>
      </c>
      <c r="AV1090">
        <v>75</v>
      </c>
      <c r="AW1090">
        <v>25650.2</v>
      </c>
      <c r="AX1090">
        <v>25650200000</v>
      </c>
      <c r="CG1090" s="13"/>
    </row>
    <row r="1091" spans="1:85" x14ac:dyDescent="0.3">
      <c r="A1091">
        <v>2015</v>
      </c>
      <c r="B1091" t="s">
        <v>46</v>
      </c>
      <c r="C1091">
        <v>0</v>
      </c>
      <c r="D1091">
        <v>4</v>
      </c>
      <c r="E1091">
        <v>6</v>
      </c>
      <c r="F1091">
        <v>11.3</v>
      </c>
      <c r="G1091">
        <v>11300000</v>
      </c>
      <c r="H1091">
        <v>11.3</v>
      </c>
      <c r="I1091">
        <v>11300000</v>
      </c>
      <c r="J1091">
        <v>0</v>
      </c>
      <c r="L1091">
        <v>1</v>
      </c>
      <c r="M1091">
        <v>0</v>
      </c>
      <c r="N1091">
        <v>0</v>
      </c>
      <c r="O1091" s="11">
        <v>11</v>
      </c>
      <c r="P1091" s="11">
        <v>6</v>
      </c>
      <c r="Q1091" s="12">
        <v>54.55</v>
      </c>
      <c r="R1091" s="11">
        <v>3</v>
      </c>
      <c r="S1091" s="12">
        <v>27.27</v>
      </c>
      <c r="T1091" s="14">
        <v>2</v>
      </c>
      <c r="U1091" s="12">
        <v>18.18</v>
      </c>
      <c r="V1091" s="12">
        <v>39.46</v>
      </c>
      <c r="W1091" s="13">
        <v>5</v>
      </c>
      <c r="X1091" s="11">
        <v>1.69</v>
      </c>
      <c r="Y1091" s="11">
        <v>1.76</v>
      </c>
      <c r="Z1091" s="11">
        <v>4.43</v>
      </c>
      <c r="AA1091" s="11">
        <v>26758.7</v>
      </c>
      <c r="AB1091" s="13">
        <v>26758700000</v>
      </c>
      <c r="AC1091" s="5">
        <v>4.427338208129366</v>
      </c>
      <c r="AD1091">
        <v>12.24</v>
      </c>
      <c r="AE1091">
        <v>2.0499999999999998</v>
      </c>
      <c r="AF1091">
        <v>6.14</v>
      </c>
      <c r="AG1091" s="5">
        <v>8.2731437674016437</v>
      </c>
      <c r="AH1091" s="7">
        <v>0.88305564287959759</v>
      </c>
      <c r="AI1091" s="8">
        <v>1.6328198679660484</v>
      </c>
      <c r="AJ1091">
        <v>29755.360000000001</v>
      </c>
      <c r="AK1091">
        <v>29755360000</v>
      </c>
      <c r="AL1091">
        <f t="shared" si="156"/>
        <v>1</v>
      </c>
      <c r="AM1091">
        <f t="shared" si="157"/>
        <v>0</v>
      </c>
      <c r="AN1091">
        <f t="shared" si="158"/>
        <v>0</v>
      </c>
      <c r="AO1091" s="9">
        <v>66</v>
      </c>
      <c r="AP1091" s="5">
        <v>1.8195439355418683</v>
      </c>
      <c r="AQ1091">
        <v>59080000</v>
      </c>
      <c r="AT1091">
        <v>14150000</v>
      </c>
      <c r="AU1091">
        <v>73230000</v>
      </c>
      <c r="AV1091">
        <v>0.6</v>
      </c>
      <c r="AW1091">
        <v>38050.6</v>
      </c>
      <c r="AX1091">
        <v>38050600000</v>
      </c>
      <c r="CG1091" s="13"/>
    </row>
    <row r="1092" spans="1:85" x14ac:dyDescent="0.3">
      <c r="A1092">
        <v>2015</v>
      </c>
      <c r="B1092" t="s">
        <v>47</v>
      </c>
      <c r="C1092">
        <v>0</v>
      </c>
      <c r="D1092">
        <v>5</v>
      </c>
      <c r="E1092">
        <v>5</v>
      </c>
      <c r="L1092">
        <v>1</v>
      </c>
      <c r="M1092">
        <v>0</v>
      </c>
      <c r="N1092">
        <v>0</v>
      </c>
      <c r="O1092" s="11">
        <v>13</v>
      </c>
      <c r="P1092" s="11">
        <v>6</v>
      </c>
      <c r="Q1092" s="12">
        <v>46.15</v>
      </c>
      <c r="R1092" s="11">
        <v>2</v>
      </c>
      <c r="S1092" s="12">
        <v>15.38</v>
      </c>
      <c r="T1092" s="14">
        <v>5</v>
      </c>
      <c r="U1092" s="12">
        <v>38.46</v>
      </c>
      <c r="V1092" s="12">
        <v>52.35</v>
      </c>
      <c r="W1092" s="13">
        <v>5</v>
      </c>
      <c r="X1092" s="11">
        <v>4.25</v>
      </c>
      <c r="Y1092" s="11">
        <v>-13.19</v>
      </c>
      <c r="Z1092" s="11">
        <v>2.78</v>
      </c>
      <c r="AA1092" s="11">
        <v>42404.9</v>
      </c>
      <c r="AB1092" s="13">
        <v>42404900000</v>
      </c>
      <c r="AC1092" s="5">
        <v>2.7843137022833271</v>
      </c>
      <c r="AG1092" s="5">
        <v>-9.0114756098436164</v>
      </c>
      <c r="AH1092" s="7"/>
      <c r="AI1092" s="8"/>
      <c r="AJ1092">
        <v>25620.240000000002</v>
      </c>
      <c r="AK1092">
        <v>25620240000</v>
      </c>
      <c r="AL1092">
        <f t="shared" si="156"/>
        <v>1</v>
      </c>
      <c r="AM1092">
        <f t="shared" si="157"/>
        <v>0</v>
      </c>
      <c r="AN1092">
        <f t="shared" si="158"/>
        <v>0</v>
      </c>
      <c r="AO1092" s="9">
        <v>2</v>
      </c>
      <c r="AP1092" s="5">
        <v>0.30102999566398114</v>
      </c>
      <c r="AQ1092">
        <v>56202327</v>
      </c>
      <c r="AT1092">
        <v>3640000</v>
      </c>
      <c r="AU1092">
        <v>59842327</v>
      </c>
      <c r="AV1092">
        <v>7.6</v>
      </c>
      <c r="AW1092">
        <v>89960.8</v>
      </c>
      <c r="AX1092">
        <v>89960800000</v>
      </c>
      <c r="CG1092" s="13"/>
    </row>
    <row r="1093" spans="1:85" x14ac:dyDescent="0.3">
      <c r="A1093">
        <v>2015</v>
      </c>
      <c r="B1093" t="s">
        <v>48</v>
      </c>
      <c r="C1093">
        <v>0</v>
      </c>
      <c r="M1093">
        <v>0</v>
      </c>
      <c r="N1093">
        <v>0</v>
      </c>
      <c r="O1093" s="11"/>
      <c r="P1093" s="11"/>
      <c r="Q1093" s="12"/>
      <c r="R1093" s="11"/>
      <c r="S1093" s="12"/>
      <c r="T1093" s="14">
        <v>0</v>
      </c>
      <c r="U1093" s="12"/>
      <c r="V1093" s="12">
        <v>71.180000000000007</v>
      </c>
      <c r="W1093" s="13">
        <v>5</v>
      </c>
      <c r="X1093" s="11"/>
      <c r="Y1093" s="11">
        <v>9.9</v>
      </c>
      <c r="Z1093" s="11">
        <v>10.86</v>
      </c>
      <c r="AA1093" s="11"/>
      <c r="AB1093" s="13"/>
      <c r="AC1093" s="5">
        <v>10.86433555038534</v>
      </c>
      <c r="AD1093">
        <v>19.52</v>
      </c>
      <c r="AE1093">
        <v>11.49</v>
      </c>
      <c r="AF1093">
        <v>19.11</v>
      </c>
      <c r="AG1093" s="5">
        <v>36.422276829216628</v>
      </c>
      <c r="AH1093" s="7"/>
      <c r="AI1093" s="8"/>
      <c r="AO1093" s="9">
        <v>64</v>
      </c>
      <c r="AP1093" s="5">
        <v>1.8061799739838869</v>
      </c>
      <c r="AV1093">
        <v>71.180000000000007</v>
      </c>
      <c r="CG1093" s="13"/>
    </row>
    <row r="1094" spans="1:85" x14ac:dyDescent="0.3">
      <c r="A1094">
        <v>2015</v>
      </c>
      <c r="B1094" t="s">
        <v>49</v>
      </c>
      <c r="C1094">
        <v>0</v>
      </c>
      <c r="D1094">
        <v>5</v>
      </c>
      <c r="E1094">
        <v>4</v>
      </c>
      <c r="F1094">
        <v>6.4</v>
      </c>
      <c r="G1094">
        <v>6400000</v>
      </c>
      <c r="H1094">
        <v>6.4</v>
      </c>
      <c r="I1094">
        <v>6400000</v>
      </c>
      <c r="J1094">
        <v>0</v>
      </c>
      <c r="L1094">
        <v>1</v>
      </c>
      <c r="M1094">
        <v>0</v>
      </c>
      <c r="N1094">
        <v>0</v>
      </c>
      <c r="O1094" s="11">
        <v>10</v>
      </c>
      <c r="P1094" s="11">
        <v>4</v>
      </c>
      <c r="Q1094" s="12">
        <v>40</v>
      </c>
      <c r="R1094" s="11">
        <v>2</v>
      </c>
      <c r="S1094" s="12">
        <v>20</v>
      </c>
      <c r="T1094" s="14">
        <v>4</v>
      </c>
      <c r="U1094" s="12">
        <v>40</v>
      </c>
      <c r="V1094" s="12">
        <v>57.46</v>
      </c>
      <c r="W1094" s="13">
        <v>4</v>
      </c>
      <c r="X1094" s="11"/>
      <c r="Y1094" s="11">
        <v>9.5299999999999994</v>
      </c>
      <c r="Z1094" s="11">
        <v>1.23</v>
      </c>
      <c r="AA1094" s="11">
        <v>43086.7</v>
      </c>
      <c r="AB1094" s="13">
        <v>43086700000</v>
      </c>
      <c r="AC1094" s="5">
        <v>1.2250579804960562</v>
      </c>
      <c r="AD1094">
        <v>9.51</v>
      </c>
      <c r="AE1094">
        <v>3.31</v>
      </c>
      <c r="AF1094">
        <v>4.74</v>
      </c>
      <c r="AG1094" s="5">
        <v>41.719421553381409</v>
      </c>
      <c r="AH1094" s="7"/>
      <c r="AI1094" s="8">
        <v>4.2216039675819532</v>
      </c>
      <c r="AJ1094">
        <v>17247.439999999999</v>
      </c>
      <c r="AK1094">
        <v>17247440000</v>
      </c>
      <c r="AL1094">
        <f>IF(AJ1094&lt;29957,1,0)</f>
        <v>1</v>
      </c>
      <c r="AM1094">
        <f>IF(AND(AJ1094&gt;29957,AJ1094&lt;96525),1,0)</f>
        <v>0</v>
      </c>
      <c r="AN1094">
        <f>IF(AJ1094&gt;96525,1,0)</f>
        <v>0</v>
      </c>
      <c r="AO1094" s="9">
        <v>20</v>
      </c>
      <c r="AP1094" s="5">
        <v>1.301029995663981</v>
      </c>
      <c r="AQ1094">
        <v>81538251</v>
      </c>
      <c r="AT1094">
        <v>5790000</v>
      </c>
      <c r="AU1094">
        <v>87328251</v>
      </c>
      <c r="AW1094">
        <v>20379.2</v>
      </c>
      <c r="AX1094">
        <v>20379200000</v>
      </c>
      <c r="CG1094" s="13"/>
    </row>
    <row r="1095" spans="1:85" x14ac:dyDescent="0.3">
      <c r="A1095">
        <v>2015</v>
      </c>
      <c r="B1095" t="s">
        <v>50</v>
      </c>
      <c r="C1095">
        <v>0</v>
      </c>
      <c r="D1095">
        <v>6</v>
      </c>
      <c r="E1095">
        <v>6</v>
      </c>
      <c r="F1095">
        <v>11.5</v>
      </c>
      <c r="G1095">
        <v>11500000</v>
      </c>
      <c r="H1095">
        <v>9.5</v>
      </c>
      <c r="I1095">
        <v>9500000</v>
      </c>
      <c r="J1095">
        <v>2</v>
      </c>
      <c r="K1095">
        <v>2000000</v>
      </c>
      <c r="L1095">
        <v>1</v>
      </c>
      <c r="M1095">
        <v>0</v>
      </c>
      <c r="N1095">
        <v>0</v>
      </c>
      <c r="O1095" s="11">
        <v>14</v>
      </c>
      <c r="P1095" s="11">
        <v>7</v>
      </c>
      <c r="Q1095" s="12">
        <v>50</v>
      </c>
      <c r="R1095" s="11">
        <v>2</v>
      </c>
      <c r="S1095" s="12">
        <v>14.29</v>
      </c>
      <c r="T1095" s="14">
        <v>5</v>
      </c>
      <c r="U1095" s="12">
        <v>35.71</v>
      </c>
      <c r="V1095" s="12">
        <v>50.75</v>
      </c>
      <c r="W1095" s="13">
        <v>7</v>
      </c>
      <c r="X1095" s="11"/>
      <c r="Y1095" s="11">
        <v>6.18</v>
      </c>
      <c r="Z1095" s="11">
        <v>20.89</v>
      </c>
      <c r="AA1095" s="11">
        <v>28214.1</v>
      </c>
      <c r="AB1095" s="13">
        <v>28214100000</v>
      </c>
      <c r="AC1095" s="5">
        <v>20.889867579035361</v>
      </c>
      <c r="AD1095">
        <v>48.85</v>
      </c>
      <c r="AE1095">
        <v>20.14</v>
      </c>
      <c r="AF1095">
        <v>42.38</v>
      </c>
      <c r="AG1095" s="5">
        <v>14.285877331142013</v>
      </c>
      <c r="AH1095" s="7">
        <v>0.19735856593598639</v>
      </c>
      <c r="AI1095" s="8">
        <v>6.8739701403105808</v>
      </c>
      <c r="AJ1095">
        <v>220675.49</v>
      </c>
      <c r="AK1095">
        <v>220675490000</v>
      </c>
      <c r="AL1095">
        <f>IF(AJ1095&lt;29957,1,0)</f>
        <v>0</v>
      </c>
      <c r="AM1095">
        <f>IF(AND(AJ1095&gt;29957,AJ1095&lt;96525),1,0)</f>
        <v>0</v>
      </c>
      <c r="AN1095">
        <f>IF(AJ1095&gt;96525,1,0)</f>
        <v>1</v>
      </c>
      <c r="AO1095" s="9">
        <v>97</v>
      </c>
      <c r="AP1095" s="5">
        <v>1.9867717342662448</v>
      </c>
      <c r="AQ1095">
        <v>47142176</v>
      </c>
      <c r="AT1095">
        <v>71319000</v>
      </c>
      <c r="AU1095">
        <v>118461176</v>
      </c>
      <c r="AV1095">
        <v>50.75</v>
      </c>
      <c r="AW1095">
        <v>86225.1</v>
      </c>
      <c r="AX1095">
        <v>86225100000</v>
      </c>
      <c r="CG1095" s="13"/>
    </row>
    <row r="1096" spans="1:85" x14ac:dyDescent="0.3">
      <c r="A1096">
        <v>2015</v>
      </c>
      <c r="B1096" t="s">
        <v>51</v>
      </c>
      <c r="C1096">
        <v>0</v>
      </c>
      <c r="D1096">
        <v>8</v>
      </c>
      <c r="E1096">
        <v>4</v>
      </c>
      <c r="F1096">
        <v>2.6</v>
      </c>
      <c r="G1096">
        <v>2600000</v>
      </c>
      <c r="H1096">
        <v>2.6</v>
      </c>
      <c r="I1096">
        <v>2600000</v>
      </c>
      <c r="J1096">
        <v>0</v>
      </c>
      <c r="L1096">
        <v>1</v>
      </c>
      <c r="M1096">
        <v>0</v>
      </c>
      <c r="N1096">
        <v>0</v>
      </c>
      <c r="O1096" s="11">
        <v>11</v>
      </c>
      <c r="P1096" s="11">
        <v>7</v>
      </c>
      <c r="Q1096" s="12">
        <v>63.64</v>
      </c>
      <c r="R1096" s="11">
        <v>2</v>
      </c>
      <c r="S1096" s="12">
        <v>18.18</v>
      </c>
      <c r="T1096" s="14">
        <v>2</v>
      </c>
      <c r="U1096" s="12">
        <v>18.18</v>
      </c>
      <c r="V1096" s="12">
        <v>44.54</v>
      </c>
      <c r="W1096" s="13">
        <v>6</v>
      </c>
      <c r="X1096" s="11"/>
      <c r="Y1096" s="11">
        <v>10.51</v>
      </c>
      <c r="Z1096" s="11">
        <v>5.88</v>
      </c>
      <c r="AA1096" s="11">
        <v>7617.1</v>
      </c>
      <c r="AB1096" s="13">
        <v>7617100000</v>
      </c>
      <c r="AC1096" s="5">
        <v>5.8757799620081865</v>
      </c>
      <c r="AD1096">
        <v>24.12</v>
      </c>
      <c r="AE1096">
        <v>12.56</v>
      </c>
      <c r="AF1096">
        <v>14.41</v>
      </c>
      <c r="AG1096" s="5">
        <v>22.709003215434098</v>
      </c>
      <c r="AH1096" s="7"/>
      <c r="AI1096" s="8"/>
      <c r="AJ1096">
        <v>22082.63</v>
      </c>
      <c r="AK1096">
        <v>22082630000</v>
      </c>
      <c r="AL1096">
        <f>IF(AJ1096&lt;29957,1,0)</f>
        <v>1</v>
      </c>
      <c r="AM1096">
        <f>IF(AND(AJ1096&gt;29957,AJ1096&lt;96525),1,0)</f>
        <v>0</v>
      </c>
      <c r="AN1096">
        <f>IF(AJ1096&gt;96525,1,0)</f>
        <v>0</v>
      </c>
      <c r="AO1096" s="9">
        <v>54</v>
      </c>
      <c r="AP1096" s="5">
        <v>1.7323937598229684</v>
      </c>
      <c r="AQ1096">
        <v>91800000</v>
      </c>
      <c r="AT1096">
        <v>5745000</v>
      </c>
      <c r="AU1096">
        <v>97545000</v>
      </c>
      <c r="AV1096">
        <v>3.77</v>
      </c>
      <c r="AW1096">
        <v>9346.2000000000007</v>
      </c>
      <c r="AX1096">
        <v>9346200000</v>
      </c>
      <c r="CG1096" s="13"/>
    </row>
    <row r="1097" spans="1:85" x14ac:dyDescent="0.3">
      <c r="A1097">
        <v>2015</v>
      </c>
      <c r="B1097" t="s">
        <v>52</v>
      </c>
      <c r="C1097">
        <v>0</v>
      </c>
      <c r="D1097">
        <v>4</v>
      </c>
      <c r="E1097">
        <v>8</v>
      </c>
      <c r="L1097">
        <v>1</v>
      </c>
      <c r="M1097">
        <v>0</v>
      </c>
      <c r="N1097">
        <v>1</v>
      </c>
      <c r="O1097" s="11">
        <v>12</v>
      </c>
      <c r="P1097" s="11">
        <v>6</v>
      </c>
      <c r="Q1097" s="12">
        <v>50</v>
      </c>
      <c r="R1097" s="11">
        <v>1</v>
      </c>
      <c r="S1097" s="12">
        <v>8.33</v>
      </c>
      <c r="T1097" s="14">
        <v>5</v>
      </c>
      <c r="U1097" s="12">
        <v>41.67</v>
      </c>
      <c r="V1097" s="12">
        <v>34.380000000000003</v>
      </c>
      <c r="W1097" s="13">
        <v>7</v>
      </c>
      <c r="X1097" s="11">
        <v>66.14</v>
      </c>
      <c r="Y1097" s="11">
        <v>3.32</v>
      </c>
      <c r="Z1097" s="11">
        <v>2.25</v>
      </c>
      <c r="AA1097" s="11">
        <v>121491.1</v>
      </c>
      <c r="AB1097" s="13">
        <v>121491100000</v>
      </c>
      <c r="AC1097" s="5">
        <v>2.2542096779317236</v>
      </c>
      <c r="AD1097">
        <v>4.99</v>
      </c>
      <c r="AE1097">
        <v>1.7</v>
      </c>
      <c r="AF1097">
        <v>3.19</v>
      </c>
      <c r="AG1097" s="5">
        <v>-58.521669562520486</v>
      </c>
      <c r="AH1097" s="7">
        <v>0.95929822534076747</v>
      </c>
      <c r="AI1097" s="8"/>
      <c r="AJ1097">
        <v>117859.61</v>
      </c>
      <c r="AK1097">
        <v>117859610000</v>
      </c>
      <c r="AL1097">
        <f>IF(AJ1097&lt;29957,1,0)</f>
        <v>0</v>
      </c>
      <c r="AM1097">
        <f>IF(AND(AJ1097&gt;29957,AJ1097&lt;96525),1,0)</f>
        <v>0</v>
      </c>
      <c r="AN1097">
        <f>IF(AJ1097&gt;96525,1,0)</f>
        <v>1</v>
      </c>
      <c r="AO1097" s="9">
        <v>78</v>
      </c>
      <c r="AP1097" s="5">
        <v>1.8920946026904801</v>
      </c>
      <c r="AQ1097">
        <v>65633133</v>
      </c>
      <c r="AS1097">
        <v>65633133</v>
      </c>
      <c r="AT1097">
        <v>61513000</v>
      </c>
      <c r="AU1097">
        <v>127146133</v>
      </c>
      <c r="AW1097">
        <v>56552.2</v>
      </c>
      <c r="AX1097">
        <v>56552200000</v>
      </c>
      <c r="CG1097" s="13"/>
    </row>
    <row r="1098" spans="1:85" x14ac:dyDescent="0.3">
      <c r="A1098">
        <v>2015</v>
      </c>
      <c r="B1098" t="s">
        <v>53</v>
      </c>
      <c r="C1098">
        <v>0</v>
      </c>
      <c r="D1098">
        <v>5</v>
      </c>
      <c r="E1098">
        <v>4</v>
      </c>
      <c r="L1098">
        <v>1</v>
      </c>
      <c r="M1098">
        <v>0</v>
      </c>
      <c r="N1098">
        <v>0</v>
      </c>
      <c r="O1098" s="11">
        <v>7</v>
      </c>
      <c r="P1098" s="11">
        <v>4</v>
      </c>
      <c r="Q1098" s="12">
        <v>57.14</v>
      </c>
      <c r="R1098" s="11">
        <v>2</v>
      </c>
      <c r="S1098" s="12">
        <v>28.57</v>
      </c>
      <c r="T1098" s="14">
        <v>1</v>
      </c>
      <c r="U1098" s="12">
        <v>14.29</v>
      </c>
      <c r="V1098" s="12">
        <v>74.790000000000006</v>
      </c>
      <c r="W1098" s="13">
        <v>6</v>
      </c>
      <c r="X1098" s="11"/>
      <c r="Y1098" s="11">
        <v>13.27</v>
      </c>
      <c r="Z1098" s="11">
        <v>7.88</v>
      </c>
      <c r="AA1098" s="11">
        <v>92334</v>
      </c>
      <c r="AB1098" s="13">
        <v>92334000000</v>
      </c>
      <c r="AC1098" s="5">
        <v>7.8807347279327207</v>
      </c>
      <c r="AD1098">
        <v>29.41</v>
      </c>
      <c r="AE1098">
        <v>13.55</v>
      </c>
      <c r="AF1098">
        <v>17.600000000000001</v>
      </c>
      <c r="AG1098" s="5">
        <v>19.862072717874778</v>
      </c>
      <c r="AH1098" s="7">
        <v>6.3641212451344202</v>
      </c>
      <c r="AI1098" s="8"/>
      <c r="AJ1098">
        <v>327536.21000000002</v>
      </c>
      <c r="AK1098">
        <v>327536210000</v>
      </c>
      <c r="AL1098">
        <f>IF(AJ1098&lt;29957,1,0)</f>
        <v>0</v>
      </c>
      <c r="AM1098">
        <f>IF(AND(AJ1098&gt;29957,AJ1098&lt;96525),1,0)</f>
        <v>0</v>
      </c>
      <c r="AN1098">
        <f>IF(AJ1098&gt;96525,1,0)</f>
        <v>1</v>
      </c>
      <c r="AO1098" s="9">
        <v>20</v>
      </c>
      <c r="AP1098" s="5">
        <v>1.301029995663981</v>
      </c>
      <c r="AQ1098">
        <v>278258000</v>
      </c>
      <c r="AT1098">
        <v>9550000</v>
      </c>
      <c r="AU1098">
        <v>287808000</v>
      </c>
      <c r="AW1098">
        <v>95830</v>
      </c>
      <c r="AX1098">
        <v>95830000000</v>
      </c>
      <c r="CG1098" s="13"/>
    </row>
    <row r="1099" spans="1:85" x14ac:dyDescent="0.3">
      <c r="A1099">
        <v>2015</v>
      </c>
      <c r="B1099" t="s">
        <v>54</v>
      </c>
      <c r="C1099">
        <v>1</v>
      </c>
      <c r="D1099">
        <v>6</v>
      </c>
      <c r="E1099">
        <v>4</v>
      </c>
      <c r="F1099">
        <v>0.6</v>
      </c>
      <c r="G1099">
        <v>600000</v>
      </c>
      <c r="H1099">
        <v>0.5</v>
      </c>
      <c r="I1099">
        <v>500000</v>
      </c>
      <c r="J1099">
        <v>9.9999999999999978E-2</v>
      </c>
      <c r="K1099">
        <v>99999.999999999971</v>
      </c>
      <c r="L1099">
        <v>0</v>
      </c>
      <c r="M1099">
        <v>0</v>
      </c>
      <c r="N1099">
        <v>0</v>
      </c>
      <c r="O1099" s="11">
        <v>10</v>
      </c>
      <c r="P1099" s="11">
        <v>6</v>
      </c>
      <c r="Q1099" s="12">
        <v>60</v>
      </c>
      <c r="R1099" s="11">
        <v>3</v>
      </c>
      <c r="S1099" s="12">
        <v>30</v>
      </c>
      <c r="T1099" s="14">
        <v>1</v>
      </c>
      <c r="U1099" s="12">
        <v>10</v>
      </c>
      <c r="V1099" s="12">
        <v>58.71</v>
      </c>
      <c r="W1099" s="13">
        <v>4</v>
      </c>
      <c r="X1099" s="11"/>
      <c r="Y1099" s="11">
        <v>15.83</v>
      </c>
      <c r="Z1099" s="11"/>
      <c r="AA1099" s="11">
        <v>2291.6999999999998</v>
      </c>
      <c r="AB1099" s="13">
        <v>2291700000</v>
      </c>
      <c r="AD1099">
        <v>54.55</v>
      </c>
      <c r="AE1099">
        <v>20.09</v>
      </c>
      <c r="AF1099">
        <v>52.62</v>
      </c>
      <c r="AG1099" s="5">
        <v>45.428290879685804</v>
      </c>
      <c r="AH1099" s="7"/>
      <c r="AI1099" s="8"/>
      <c r="AO1099" s="9">
        <v>25</v>
      </c>
      <c r="AP1099" s="5">
        <v>1.3979400086720375</v>
      </c>
      <c r="AQ1099">
        <v>5394606</v>
      </c>
      <c r="AT1099">
        <v>340000</v>
      </c>
      <c r="AU1099">
        <v>5734606</v>
      </c>
      <c r="CG1099" s="13"/>
    </row>
    <row r="1100" spans="1:85" x14ac:dyDescent="0.3">
      <c r="A1100">
        <v>2015</v>
      </c>
      <c r="B1100" t="s">
        <v>55</v>
      </c>
      <c r="C1100">
        <v>0</v>
      </c>
      <c r="D1100">
        <v>4</v>
      </c>
      <c r="E1100">
        <v>5</v>
      </c>
      <c r="F1100">
        <v>17.399999999999999</v>
      </c>
      <c r="G1100">
        <v>17400000</v>
      </c>
      <c r="H1100">
        <v>17.399999999999999</v>
      </c>
      <c r="I1100">
        <v>17400000</v>
      </c>
      <c r="J1100">
        <v>0</v>
      </c>
      <c r="L1100">
        <v>1</v>
      </c>
      <c r="M1100">
        <v>1</v>
      </c>
      <c r="N1100">
        <v>0</v>
      </c>
      <c r="O1100" s="11">
        <v>10</v>
      </c>
      <c r="P1100" s="11">
        <v>6</v>
      </c>
      <c r="Q1100" s="12">
        <v>60</v>
      </c>
      <c r="R1100" s="11">
        <v>1</v>
      </c>
      <c r="S1100" s="12">
        <v>10</v>
      </c>
      <c r="T1100" s="14">
        <v>3</v>
      </c>
      <c r="U1100" s="12">
        <v>30</v>
      </c>
      <c r="V1100" s="12">
        <v>42.1</v>
      </c>
      <c r="W1100" s="13">
        <v>5</v>
      </c>
      <c r="X1100" s="11">
        <v>1.75</v>
      </c>
      <c r="Y1100" s="11">
        <v>3.35</v>
      </c>
      <c r="Z1100" s="11">
        <v>4.17</v>
      </c>
      <c r="AA1100" s="11">
        <v>18450</v>
      </c>
      <c r="AB1100" s="13">
        <v>18450000000</v>
      </c>
      <c r="AC1100" s="5">
        <v>4.1737981098992494</v>
      </c>
      <c r="AD1100">
        <v>6.3</v>
      </c>
      <c r="AE1100">
        <v>3.79</v>
      </c>
      <c r="AF1100">
        <v>4.6900000000000004</v>
      </c>
      <c r="AG1100" s="5">
        <v>-3.3333184351549305</v>
      </c>
      <c r="AH1100" s="7">
        <v>0.39439068257791876</v>
      </c>
      <c r="AI1100" s="8">
        <v>0.19788887707309402</v>
      </c>
      <c r="AJ1100">
        <v>33633.440000000002</v>
      </c>
      <c r="AK1100">
        <v>33633440000.000004</v>
      </c>
      <c r="AL1100">
        <f>IF(AJ1100&lt;29957,1,0)</f>
        <v>0</v>
      </c>
      <c r="AM1100">
        <f>IF(AND(AJ1100&gt;29957,AJ1100&lt;96525),1,0)</f>
        <v>1</v>
      </c>
      <c r="AN1100">
        <f>IF(AJ1100&gt;96525,1,0)</f>
        <v>0</v>
      </c>
      <c r="AO1100" s="9">
        <v>61</v>
      </c>
      <c r="AP1100" s="5">
        <v>1.7853298350107669</v>
      </c>
      <c r="AQ1100">
        <v>15490000</v>
      </c>
      <c r="AR1100" s="5">
        <v>0.3</v>
      </c>
      <c r="AT1100">
        <v>13090000</v>
      </c>
      <c r="AU1100">
        <v>28580000</v>
      </c>
      <c r="AW1100">
        <v>20518.2</v>
      </c>
      <c r="AX1100">
        <v>20518200000</v>
      </c>
      <c r="CG1100" s="13"/>
    </row>
    <row r="1101" spans="1:85" x14ac:dyDescent="0.3">
      <c r="A1101">
        <v>2015</v>
      </c>
      <c r="B1101" t="s">
        <v>56</v>
      </c>
      <c r="C1101">
        <v>0</v>
      </c>
      <c r="D1101">
        <v>4</v>
      </c>
      <c r="E1101">
        <v>5</v>
      </c>
      <c r="L1101">
        <v>1</v>
      </c>
      <c r="M1101">
        <v>0</v>
      </c>
      <c r="N1101">
        <v>0</v>
      </c>
      <c r="O1101" s="11">
        <v>10</v>
      </c>
      <c r="P1101" s="11">
        <v>3</v>
      </c>
      <c r="Q1101" s="12">
        <v>30</v>
      </c>
      <c r="R1101" s="11">
        <v>4</v>
      </c>
      <c r="S1101" s="12">
        <v>40</v>
      </c>
      <c r="T1101" s="14">
        <v>3</v>
      </c>
      <c r="U1101" s="12">
        <v>30</v>
      </c>
      <c r="V1101" s="12">
        <v>71.03</v>
      </c>
      <c r="W1101" s="13">
        <v>4</v>
      </c>
      <c r="X1101" s="11"/>
      <c r="Y1101" s="11">
        <v>11.51</v>
      </c>
      <c r="Z1101" s="11">
        <v>36.4</v>
      </c>
      <c r="AA1101" s="11"/>
      <c r="AB1101" s="13"/>
      <c r="AC1101" s="5">
        <v>36.406610518785136</v>
      </c>
      <c r="AD1101">
        <v>76.13</v>
      </c>
      <c r="AE1101">
        <v>30.43</v>
      </c>
      <c r="AF1101">
        <v>76.13</v>
      </c>
      <c r="AG1101" s="5">
        <v>6.4194994250610788</v>
      </c>
      <c r="AH1101" s="7"/>
      <c r="AI1101" s="8"/>
      <c r="AJ1101">
        <v>42969.45</v>
      </c>
      <c r="AK1101">
        <v>42969450000</v>
      </c>
      <c r="AL1101">
        <f>IF(AJ1101&lt;29957,1,0)</f>
        <v>0</v>
      </c>
      <c r="AM1101">
        <f>IF(AND(AJ1101&gt;29957,AJ1101&lt;96525),1,0)</f>
        <v>1</v>
      </c>
      <c r="AN1101">
        <f>IF(AJ1101&gt;96525,1,0)</f>
        <v>0</v>
      </c>
      <c r="AO1101" s="9">
        <v>36</v>
      </c>
      <c r="AP1101" s="5">
        <v>1.556302500767287</v>
      </c>
      <c r="AQ1101">
        <v>76704238</v>
      </c>
      <c r="AR1101" s="5">
        <v>52.9</v>
      </c>
      <c r="AT1101">
        <v>4850000</v>
      </c>
      <c r="AU1101">
        <v>81554238</v>
      </c>
      <c r="AV1101">
        <v>71.03</v>
      </c>
      <c r="CG1101" s="13"/>
    </row>
    <row r="1102" spans="1:85" x14ac:dyDescent="0.3">
      <c r="A1102">
        <v>2015</v>
      </c>
      <c r="B1102" t="s">
        <v>57</v>
      </c>
      <c r="C1102">
        <v>0</v>
      </c>
      <c r="D1102">
        <v>3</v>
      </c>
      <c r="E1102">
        <v>5</v>
      </c>
      <c r="F1102">
        <v>7</v>
      </c>
      <c r="G1102">
        <v>7000000</v>
      </c>
      <c r="H1102">
        <v>5.8</v>
      </c>
      <c r="I1102">
        <v>5800000</v>
      </c>
      <c r="J1102">
        <v>1.2000000000000002</v>
      </c>
      <c r="K1102">
        <v>1200000.0000000002</v>
      </c>
      <c r="L1102">
        <v>1</v>
      </c>
      <c r="M1102">
        <v>0</v>
      </c>
      <c r="N1102">
        <v>0</v>
      </c>
      <c r="O1102" s="11">
        <v>13</v>
      </c>
      <c r="P1102" s="11">
        <v>8</v>
      </c>
      <c r="Q1102" s="12">
        <v>61.54</v>
      </c>
      <c r="R1102" s="11">
        <v>2</v>
      </c>
      <c r="S1102" s="12">
        <v>15.38</v>
      </c>
      <c r="T1102" s="14">
        <v>3</v>
      </c>
      <c r="U1102" s="12">
        <v>23.08</v>
      </c>
      <c r="V1102" s="12">
        <v>50.76</v>
      </c>
      <c r="W1102" s="13">
        <v>4</v>
      </c>
      <c r="X1102" s="11"/>
      <c r="Y1102" s="11">
        <v>4.9400000000000004</v>
      </c>
      <c r="Z1102" s="11">
        <v>2.04</v>
      </c>
      <c r="AA1102" s="11">
        <v>38758.800000000003</v>
      </c>
      <c r="AB1102" s="13">
        <v>38758800000</v>
      </c>
      <c r="AC1102" s="5">
        <v>2.0356033459702783</v>
      </c>
      <c r="AD1102">
        <v>22.82</v>
      </c>
      <c r="AE1102">
        <v>8.4600000000000009</v>
      </c>
      <c r="AF1102">
        <v>13.37</v>
      </c>
      <c r="AG1102" s="5">
        <v>4.0630187862125124</v>
      </c>
      <c r="AH1102" s="7">
        <v>0.32867564994230442</v>
      </c>
      <c r="AI1102" s="8">
        <v>1.5229426638333827</v>
      </c>
      <c r="AJ1102">
        <v>34805.279999999999</v>
      </c>
      <c r="AK1102">
        <v>34805280000</v>
      </c>
      <c r="AL1102">
        <f>IF(AJ1102&lt;29957,1,0)</f>
        <v>0</v>
      </c>
      <c r="AM1102">
        <f>IF(AND(AJ1102&gt;29957,AJ1102&lt;96525),1,0)</f>
        <v>1</v>
      </c>
      <c r="AN1102">
        <f>IF(AJ1102&gt;96525,1,0)</f>
        <v>0</v>
      </c>
      <c r="AO1102" s="9">
        <v>57</v>
      </c>
      <c r="AP1102" s="5">
        <v>1.7558748556724912</v>
      </c>
      <c r="AQ1102">
        <v>54468774</v>
      </c>
      <c r="AR1102" s="5">
        <v>65.7</v>
      </c>
      <c r="AT1102">
        <v>50605000</v>
      </c>
      <c r="AU1102">
        <v>105073774</v>
      </c>
      <c r="AV1102">
        <v>4.41</v>
      </c>
      <c r="AW1102">
        <v>61459.199999999997</v>
      </c>
      <c r="AX1102">
        <v>61459200000</v>
      </c>
      <c r="CG1102" s="13"/>
    </row>
    <row r="1103" spans="1:85" x14ac:dyDescent="0.3">
      <c r="A1103">
        <v>2015</v>
      </c>
      <c r="B1103" t="s">
        <v>58</v>
      </c>
      <c r="C1103">
        <v>0</v>
      </c>
      <c r="D1103">
        <v>5</v>
      </c>
      <c r="E1103">
        <v>6</v>
      </c>
      <c r="F1103">
        <v>2.7</v>
      </c>
      <c r="G1103">
        <v>2700000</v>
      </c>
      <c r="H1103">
        <v>1.6</v>
      </c>
      <c r="I1103">
        <v>1600000</v>
      </c>
      <c r="J1103">
        <v>1.1000000000000001</v>
      </c>
      <c r="K1103">
        <v>1100000</v>
      </c>
      <c r="L1103">
        <v>1</v>
      </c>
      <c r="M1103">
        <v>0</v>
      </c>
      <c r="N1103">
        <v>0</v>
      </c>
      <c r="O1103" s="11">
        <v>13</v>
      </c>
      <c r="P1103" s="11">
        <v>6</v>
      </c>
      <c r="Q1103" s="12">
        <v>46.15</v>
      </c>
      <c r="R1103" s="11">
        <v>6</v>
      </c>
      <c r="S1103" s="12">
        <v>46.15</v>
      </c>
      <c r="T1103" s="14">
        <v>1</v>
      </c>
      <c r="U1103" s="12">
        <v>7.69</v>
      </c>
      <c r="V1103" s="12">
        <v>74.459999999999994</v>
      </c>
      <c r="W1103" s="13">
        <v>5</v>
      </c>
      <c r="X1103" s="11">
        <v>8.4600000000000009</v>
      </c>
      <c r="Y1103" s="11">
        <v>8.5399999999999991</v>
      </c>
      <c r="Z1103" s="11">
        <v>13.45</v>
      </c>
      <c r="AA1103" s="11">
        <v>10700.1</v>
      </c>
      <c r="AB1103" s="13">
        <v>10700100000</v>
      </c>
      <c r="AC1103" s="5">
        <v>13.451353137025562</v>
      </c>
      <c r="AD1103">
        <v>42.84</v>
      </c>
      <c r="AE1103">
        <v>14.2</v>
      </c>
      <c r="AF1103">
        <v>16.64</v>
      </c>
      <c r="AG1103" s="5">
        <v>17.739815136467975</v>
      </c>
      <c r="AH1103" s="7"/>
      <c r="AI1103" s="8">
        <v>3.8089728385062624</v>
      </c>
      <c r="AJ1103">
        <v>35292.18</v>
      </c>
      <c r="AK1103">
        <v>35292180000</v>
      </c>
      <c r="AL1103">
        <f>IF(AJ1103&lt;29957,1,0)</f>
        <v>0</v>
      </c>
      <c r="AM1103">
        <f>IF(AND(AJ1103&gt;29957,AJ1103&lt;96525),1,0)</f>
        <v>1</v>
      </c>
      <c r="AN1103">
        <f>IF(AJ1103&gt;96525,1,0)</f>
        <v>0</v>
      </c>
      <c r="AO1103" s="9">
        <v>33</v>
      </c>
      <c r="AP1103" s="5">
        <v>1.5185139398778873</v>
      </c>
      <c r="AQ1103">
        <v>34737400</v>
      </c>
      <c r="AT1103">
        <v>1451667</v>
      </c>
      <c r="AU1103">
        <v>36189067</v>
      </c>
      <c r="AW1103">
        <v>17887.3</v>
      </c>
      <c r="AX1103">
        <v>17887300000</v>
      </c>
      <c r="CG1103" s="13"/>
    </row>
    <row r="1104" spans="1:85" x14ac:dyDescent="0.3">
      <c r="A1104">
        <v>2015</v>
      </c>
      <c r="B1104" t="s">
        <v>59</v>
      </c>
      <c r="C1104">
        <v>0</v>
      </c>
      <c r="D1104">
        <v>5</v>
      </c>
      <c r="E1104">
        <v>4</v>
      </c>
      <c r="L1104">
        <v>1</v>
      </c>
      <c r="M1104">
        <v>0</v>
      </c>
      <c r="N1104">
        <v>0</v>
      </c>
      <c r="O1104" s="11">
        <v>7</v>
      </c>
      <c r="P1104" s="11">
        <v>3</v>
      </c>
      <c r="Q1104" s="12">
        <v>42.86</v>
      </c>
      <c r="R1104" s="11">
        <v>1</v>
      </c>
      <c r="S1104" s="12">
        <v>14.29</v>
      </c>
      <c r="T1104" s="14">
        <v>3</v>
      </c>
      <c r="U1104" s="12">
        <v>42.86</v>
      </c>
      <c r="V1104" s="12">
        <v>40.229999999999997</v>
      </c>
      <c r="W1104" s="13">
        <v>5</v>
      </c>
      <c r="X1104" s="11">
        <v>7.35</v>
      </c>
      <c r="Y1104" s="11"/>
      <c r="Z1104" s="11"/>
      <c r="AA1104" s="11"/>
      <c r="AB1104" s="13"/>
      <c r="AG1104" s="5"/>
      <c r="AH1104" s="7"/>
      <c r="AI1104" s="8"/>
      <c r="AO1104" s="9">
        <v>2</v>
      </c>
      <c r="AP1104" s="5">
        <v>0.30102999566398114</v>
      </c>
      <c r="AQ1104">
        <v>37471084</v>
      </c>
      <c r="AT1104">
        <v>44450000</v>
      </c>
      <c r="AU1104">
        <v>81921084</v>
      </c>
      <c r="CG1104" s="13"/>
    </row>
    <row r="1105" spans="1:85" x14ac:dyDescent="0.3">
      <c r="A1105">
        <v>2015</v>
      </c>
      <c r="B1105" t="s">
        <v>60</v>
      </c>
      <c r="C1105">
        <v>1</v>
      </c>
      <c r="D1105">
        <v>5</v>
      </c>
      <c r="E1105">
        <v>6</v>
      </c>
      <c r="F1105">
        <v>0.6</v>
      </c>
      <c r="G1105">
        <v>600000</v>
      </c>
      <c r="H1105">
        <v>0.3</v>
      </c>
      <c r="I1105">
        <v>300000</v>
      </c>
      <c r="J1105">
        <v>0.3</v>
      </c>
      <c r="K1105">
        <v>300000</v>
      </c>
      <c r="L1105">
        <v>1</v>
      </c>
      <c r="M1105">
        <v>0</v>
      </c>
      <c r="N1105">
        <v>0</v>
      </c>
      <c r="O1105" s="11">
        <v>11</v>
      </c>
      <c r="P1105" s="11">
        <v>5</v>
      </c>
      <c r="Q1105" s="12">
        <v>45.45</v>
      </c>
      <c r="R1105" s="11">
        <v>3</v>
      </c>
      <c r="S1105" s="12">
        <v>27.27</v>
      </c>
      <c r="T1105" s="14">
        <v>3</v>
      </c>
      <c r="U1105" s="12">
        <v>27.27</v>
      </c>
      <c r="V1105" s="12">
        <v>56.19</v>
      </c>
      <c r="W1105" s="13">
        <v>6</v>
      </c>
      <c r="X1105" s="11"/>
      <c r="Y1105" s="11">
        <v>7.83</v>
      </c>
      <c r="Z1105" s="11">
        <v>9.18</v>
      </c>
      <c r="AA1105" s="11"/>
      <c r="AB1105" s="13"/>
      <c r="AC1105" s="5">
        <v>9.1759128387309143</v>
      </c>
      <c r="AD1105">
        <v>23.49</v>
      </c>
      <c r="AE1105">
        <v>12.29</v>
      </c>
      <c r="AF1105">
        <v>19.54</v>
      </c>
      <c r="AG1105" s="5">
        <v>23.232134650735293</v>
      </c>
      <c r="AH1105" s="7"/>
      <c r="AI1105" s="8"/>
      <c r="AO1105" s="9">
        <v>17</v>
      </c>
      <c r="AP1105" s="5">
        <v>1.2304489213782739</v>
      </c>
      <c r="AQ1105">
        <v>59652447</v>
      </c>
      <c r="AT1105">
        <v>1200000</v>
      </c>
      <c r="AU1105">
        <v>60852447</v>
      </c>
      <c r="CG1105" s="13"/>
    </row>
    <row r="1106" spans="1:85" x14ac:dyDescent="0.3">
      <c r="A1106">
        <v>2015</v>
      </c>
      <c r="B1106" t="s">
        <v>61</v>
      </c>
      <c r="C1106">
        <v>1</v>
      </c>
      <c r="D1106">
        <v>4</v>
      </c>
      <c r="E1106">
        <v>5</v>
      </c>
      <c r="L1106">
        <v>1</v>
      </c>
      <c r="M1106">
        <v>0</v>
      </c>
      <c r="N1106">
        <v>0</v>
      </c>
      <c r="O1106" s="11">
        <v>10</v>
      </c>
      <c r="P1106" s="11">
        <v>5</v>
      </c>
      <c r="Q1106" s="12">
        <v>50</v>
      </c>
      <c r="R1106" s="11">
        <v>1</v>
      </c>
      <c r="S1106" s="12">
        <v>10</v>
      </c>
      <c r="T1106" s="14">
        <v>4</v>
      </c>
      <c r="U1106" s="12">
        <v>40</v>
      </c>
      <c r="V1106" s="12">
        <v>56.77</v>
      </c>
      <c r="W1106" s="13">
        <v>4</v>
      </c>
      <c r="X1106" s="11">
        <v>8.8800000000000008</v>
      </c>
      <c r="Y1106" s="11">
        <v>2.71</v>
      </c>
      <c r="Z1106" s="11">
        <v>1.21</v>
      </c>
      <c r="AA1106" s="11">
        <v>76892.5</v>
      </c>
      <c r="AB1106" s="13">
        <v>76892500000</v>
      </c>
      <c r="AC1106" s="5">
        <v>1.2129646082365748</v>
      </c>
      <c r="AD1106">
        <v>12.31</v>
      </c>
      <c r="AE1106">
        <v>3.4</v>
      </c>
      <c r="AF1106">
        <v>4.0599999999999996</v>
      </c>
      <c r="AG1106" s="5">
        <v>9.199431602031904</v>
      </c>
      <c r="AH1106" s="7">
        <v>3.0738996207832503E-4</v>
      </c>
      <c r="AI1106" s="8"/>
      <c r="AJ1106">
        <v>25284.63</v>
      </c>
      <c r="AK1106">
        <v>25284630000</v>
      </c>
      <c r="AL1106">
        <f>IF(AJ1106&lt;29957,1,0)</f>
        <v>1</v>
      </c>
      <c r="AM1106">
        <f>IF(AND(AJ1106&gt;29957,AJ1106&lt;96525),1,0)</f>
        <v>0</v>
      </c>
      <c r="AN1106">
        <f>IF(AJ1106&gt;96525,1,0)</f>
        <v>0</v>
      </c>
      <c r="AO1106" s="9">
        <v>30</v>
      </c>
      <c r="AP1106" s="5">
        <v>1.4771212547196624</v>
      </c>
      <c r="AQ1106">
        <v>34357278</v>
      </c>
      <c r="AT1106">
        <v>4134931</v>
      </c>
      <c r="AU1106">
        <v>38492209</v>
      </c>
      <c r="AW1106">
        <v>90293.8</v>
      </c>
      <c r="AX1106">
        <v>90293800000</v>
      </c>
      <c r="CG1106" s="13"/>
    </row>
    <row r="1107" spans="1:85" x14ac:dyDescent="0.3">
      <c r="A1107">
        <v>2015</v>
      </c>
      <c r="B1107" t="s">
        <v>62</v>
      </c>
      <c r="C1107">
        <v>0</v>
      </c>
      <c r="D1107">
        <v>3</v>
      </c>
      <c r="E1107">
        <v>6</v>
      </c>
      <c r="L1107">
        <v>0</v>
      </c>
      <c r="M1107">
        <v>0</v>
      </c>
      <c r="N1107">
        <v>1</v>
      </c>
      <c r="O1107" s="11">
        <v>15</v>
      </c>
      <c r="P1107" s="11">
        <v>9</v>
      </c>
      <c r="Q1107" s="12">
        <v>60</v>
      </c>
      <c r="R1107" s="11">
        <v>4</v>
      </c>
      <c r="S1107" s="12">
        <v>26.67</v>
      </c>
      <c r="T1107" s="14">
        <v>2</v>
      </c>
      <c r="U1107" s="12">
        <v>13.33</v>
      </c>
      <c r="V1107" s="12">
        <v>36.799999999999997</v>
      </c>
      <c r="W1107" s="13">
        <v>7</v>
      </c>
      <c r="X1107" s="11"/>
      <c r="Y1107" s="11">
        <v>10.6</v>
      </c>
      <c r="Z1107" s="11">
        <v>5.16</v>
      </c>
      <c r="AA1107" s="11">
        <v>174002.7</v>
      </c>
      <c r="AB1107" s="13">
        <v>174002700000</v>
      </c>
      <c r="AC1107" s="5">
        <v>5.1626812002294189</v>
      </c>
      <c r="AD1107">
        <v>11.67</v>
      </c>
      <c r="AE1107">
        <v>7.63</v>
      </c>
      <c r="AF1107">
        <v>10.199999999999999</v>
      </c>
      <c r="AG1107" s="5">
        <v>12.080295256098653</v>
      </c>
      <c r="AH1107" s="7"/>
      <c r="AI1107" s="8"/>
      <c r="AJ1107">
        <v>502949.94</v>
      </c>
      <c r="AK1107">
        <v>502949940000</v>
      </c>
      <c r="AL1107">
        <f>IF(AJ1107&lt;29957,1,0)</f>
        <v>0</v>
      </c>
      <c r="AM1107">
        <f>IF(AND(AJ1107&gt;29957,AJ1107&lt;96525),1,0)</f>
        <v>0</v>
      </c>
      <c r="AN1107">
        <f>IF(AJ1107&gt;96525,1,0)</f>
        <v>1</v>
      </c>
      <c r="AO1107" s="9">
        <v>80</v>
      </c>
      <c r="AP1107" s="5">
        <v>1.9030899869919433</v>
      </c>
      <c r="AQ1107">
        <v>229637000</v>
      </c>
      <c r="AS1107">
        <v>133079000</v>
      </c>
      <c r="AT1107">
        <v>60915000</v>
      </c>
      <c r="AU1107">
        <v>290552000</v>
      </c>
      <c r="AV1107">
        <v>22.13</v>
      </c>
      <c r="AW1107">
        <v>137925.4</v>
      </c>
      <c r="AX1107">
        <v>137925400000</v>
      </c>
      <c r="CG1107" s="13"/>
    </row>
    <row r="1108" spans="1:85" x14ac:dyDescent="0.3">
      <c r="A1108">
        <v>2015</v>
      </c>
      <c r="B1108" t="s">
        <v>63</v>
      </c>
      <c r="C1108">
        <v>1</v>
      </c>
      <c r="M1108">
        <v>0</v>
      </c>
      <c r="N1108">
        <v>0</v>
      </c>
      <c r="O1108" s="11"/>
      <c r="P1108" s="11"/>
      <c r="Q1108" s="12"/>
      <c r="R1108" s="11"/>
      <c r="S1108" s="12"/>
      <c r="T1108" s="14">
        <v>0</v>
      </c>
      <c r="U1108" s="12"/>
      <c r="V1108" s="12" t="s">
        <v>366</v>
      </c>
      <c r="W1108" s="13"/>
      <c r="X1108" s="11"/>
      <c r="Y1108" s="11"/>
      <c r="Z1108" s="11"/>
      <c r="AA1108" s="11">
        <v>61161.3</v>
      </c>
      <c r="AB1108" s="13">
        <v>61161300000</v>
      </c>
      <c r="AG1108" s="5"/>
      <c r="AH1108" s="7"/>
      <c r="AI1108" s="8"/>
      <c r="AO1108" s="9">
        <v>7</v>
      </c>
      <c r="AP1108" s="5">
        <v>0.8450980400142567</v>
      </c>
      <c r="CG1108" s="13"/>
    </row>
    <row r="1109" spans="1:85" x14ac:dyDescent="0.3">
      <c r="A1109">
        <v>2015</v>
      </c>
      <c r="B1109" t="s">
        <v>64</v>
      </c>
      <c r="C1109">
        <v>0</v>
      </c>
      <c r="D1109">
        <v>5</v>
      </c>
      <c r="E1109">
        <v>6</v>
      </c>
      <c r="L1109">
        <v>1</v>
      </c>
      <c r="M1109">
        <v>1</v>
      </c>
      <c r="N1109">
        <v>0</v>
      </c>
      <c r="O1109" s="11">
        <v>9</v>
      </c>
      <c r="P1109" s="11">
        <v>5</v>
      </c>
      <c r="Q1109" s="12">
        <v>55.56</v>
      </c>
      <c r="R1109" s="11">
        <v>3</v>
      </c>
      <c r="S1109" s="12">
        <v>33.33</v>
      </c>
      <c r="T1109" s="14">
        <v>1</v>
      </c>
      <c r="U1109" s="12">
        <v>11.11</v>
      </c>
      <c r="V1109" s="12">
        <v>51</v>
      </c>
      <c r="W1109" s="13">
        <v>6</v>
      </c>
      <c r="X1109" s="11"/>
      <c r="Y1109" s="11">
        <v>13.1</v>
      </c>
      <c r="Z1109" s="11">
        <v>35.56</v>
      </c>
      <c r="AA1109" s="11"/>
      <c r="AB1109" s="13"/>
      <c r="AC1109" s="5">
        <v>35.563206048109869</v>
      </c>
      <c r="AD1109">
        <v>81.69</v>
      </c>
      <c r="AE1109">
        <v>21.25</v>
      </c>
      <c r="AF1109">
        <v>81.69</v>
      </c>
      <c r="AG1109" s="5">
        <v>11.819692453775742</v>
      </c>
      <c r="AH1109" s="7"/>
      <c r="AI1109" s="8"/>
      <c r="AO1109" s="9">
        <v>78</v>
      </c>
      <c r="AP1109" s="5">
        <v>1.8920946026904801</v>
      </c>
      <c r="AQ1109">
        <v>135448000</v>
      </c>
      <c r="AT1109">
        <v>5245000</v>
      </c>
      <c r="AU1109">
        <v>140693000</v>
      </c>
      <c r="AV1109">
        <v>51</v>
      </c>
      <c r="CG1109" s="13"/>
    </row>
    <row r="1110" spans="1:85" x14ac:dyDescent="0.3">
      <c r="A1110">
        <v>2015</v>
      </c>
      <c r="B1110" t="s">
        <v>65</v>
      </c>
      <c r="C1110">
        <v>0</v>
      </c>
      <c r="D1110">
        <v>4</v>
      </c>
      <c r="E1110">
        <v>5</v>
      </c>
      <c r="L1110">
        <v>1</v>
      </c>
      <c r="M1110">
        <v>1</v>
      </c>
      <c r="N1110">
        <v>0</v>
      </c>
      <c r="O1110" s="11">
        <v>10</v>
      </c>
      <c r="P1110" s="11">
        <v>5</v>
      </c>
      <c r="Q1110" s="12">
        <v>50</v>
      </c>
      <c r="R1110" s="11">
        <v>1</v>
      </c>
      <c r="S1110" s="12">
        <v>10</v>
      </c>
      <c r="T1110" s="14">
        <v>4</v>
      </c>
      <c r="U1110" s="12">
        <v>40</v>
      </c>
      <c r="V1110" s="12">
        <v>63.18</v>
      </c>
      <c r="W1110" s="13">
        <v>11</v>
      </c>
      <c r="X1110" s="11">
        <v>0.01</v>
      </c>
      <c r="Y1110" s="11">
        <v>3.53</v>
      </c>
      <c r="Z1110" s="11">
        <v>3.61</v>
      </c>
      <c r="AA1110" s="11">
        <v>84394.8</v>
      </c>
      <c r="AB1110" s="13">
        <v>84394800000</v>
      </c>
      <c r="AC1110" s="5">
        <v>3.6120829616666579</v>
      </c>
      <c r="AD1110">
        <v>18.07</v>
      </c>
      <c r="AE1110">
        <v>5.05</v>
      </c>
      <c r="AF1110">
        <v>9.43</v>
      </c>
      <c r="AG1110" s="5">
        <v>12.452560252032075</v>
      </c>
      <c r="AH1110" s="7">
        <v>5.4985081702080198E-2</v>
      </c>
      <c r="AI1110" s="8"/>
      <c r="AJ1110">
        <v>88208.66</v>
      </c>
      <c r="AK1110">
        <v>88208660000</v>
      </c>
      <c r="AL1110">
        <f>IF(AJ1110&lt;29957,1,0)</f>
        <v>0</v>
      </c>
      <c r="AM1110">
        <f>IF(AND(AJ1110&gt;29957,AJ1110&lt;96525),1,0)</f>
        <v>1</v>
      </c>
      <c r="AN1110">
        <f>IF(AJ1110&gt;96525,1,0)</f>
        <v>0</v>
      </c>
      <c r="AO1110" s="9">
        <v>54</v>
      </c>
      <c r="AP1110" s="5">
        <v>1.7323937598229684</v>
      </c>
      <c r="AQ1110">
        <v>24667999</v>
      </c>
      <c r="AT1110">
        <v>40255580</v>
      </c>
      <c r="AU1110">
        <v>64923579</v>
      </c>
      <c r="AW1110">
        <v>83172.899999999994</v>
      </c>
      <c r="AX1110">
        <v>83172900000</v>
      </c>
      <c r="CG1110" s="13"/>
    </row>
    <row r="1111" spans="1:85" x14ac:dyDescent="0.3">
      <c r="A1111">
        <v>2015</v>
      </c>
      <c r="B1111" t="s">
        <v>66</v>
      </c>
      <c r="C1111">
        <v>0</v>
      </c>
      <c r="M1111">
        <v>0</v>
      </c>
      <c r="N1111">
        <v>0</v>
      </c>
      <c r="O1111" s="11"/>
      <c r="P1111" s="11"/>
      <c r="Q1111" s="12"/>
      <c r="R1111" s="11"/>
      <c r="S1111" s="12"/>
      <c r="T1111" s="14">
        <v>0</v>
      </c>
      <c r="U1111" s="12"/>
      <c r="V1111" s="12" t="s">
        <v>366</v>
      </c>
      <c r="W1111" s="13">
        <v>6</v>
      </c>
      <c r="X1111" s="11"/>
      <c r="Y1111" s="11"/>
      <c r="Z1111" s="11"/>
      <c r="AA1111" s="11"/>
      <c r="AB1111" s="13"/>
      <c r="AG1111" s="5"/>
      <c r="AH1111" s="7"/>
      <c r="AI1111" s="8"/>
      <c r="AO1111" s="9"/>
      <c r="AR1111" s="5">
        <v>3.9</v>
      </c>
      <c r="CG1111" s="13"/>
    </row>
    <row r="1112" spans="1:85" x14ac:dyDescent="0.3">
      <c r="A1112">
        <v>2015</v>
      </c>
      <c r="B1112" t="s">
        <v>67</v>
      </c>
      <c r="C1112">
        <v>0</v>
      </c>
      <c r="M1112">
        <v>1</v>
      </c>
      <c r="N1112">
        <v>0</v>
      </c>
      <c r="O1112" s="11">
        <v>13</v>
      </c>
      <c r="P1112" s="11">
        <v>5</v>
      </c>
      <c r="Q1112" s="12">
        <v>38.46</v>
      </c>
      <c r="R1112" s="11">
        <v>1</v>
      </c>
      <c r="S1112" s="12">
        <v>7.69</v>
      </c>
      <c r="T1112" s="14">
        <v>7</v>
      </c>
      <c r="U1112" s="12">
        <v>53.85</v>
      </c>
      <c r="V1112" s="12">
        <v>51</v>
      </c>
      <c r="W1112" s="13">
        <v>5</v>
      </c>
      <c r="X1112" s="11"/>
      <c r="Y1112" s="11">
        <v>13.66</v>
      </c>
      <c r="Z1112" s="11">
        <v>8.4600000000000009</v>
      </c>
      <c r="AA1112" s="11">
        <v>64419.5</v>
      </c>
      <c r="AB1112" s="13">
        <v>64419500000</v>
      </c>
      <c r="AC1112" s="5">
        <v>8.4572169403630078</v>
      </c>
      <c r="AG1112" s="5">
        <v>22.420290860326929</v>
      </c>
      <c r="AH1112" s="7"/>
      <c r="AI1112" s="8"/>
      <c r="AO1112" s="9">
        <v>53</v>
      </c>
      <c r="AP1112" s="5">
        <v>1.7242758696007889</v>
      </c>
      <c r="AQ1112">
        <v>33776000</v>
      </c>
      <c r="AT1112">
        <v>3705000</v>
      </c>
      <c r="AU1112">
        <v>37481000</v>
      </c>
      <c r="AV1112">
        <v>51</v>
      </c>
      <c r="CG1112" s="13"/>
    </row>
    <row r="1113" spans="1:85" x14ac:dyDescent="0.3">
      <c r="A1113">
        <v>2015</v>
      </c>
      <c r="B1113" t="s">
        <v>68</v>
      </c>
      <c r="C1113">
        <v>1</v>
      </c>
      <c r="D1113">
        <v>5</v>
      </c>
      <c r="E1113">
        <v>4</v>
      </c>
      <c r="L1113">
        <v>1</v>
      </c>
      <c r="M1113">
        <v>1</v>
      </c>
      <c r="N1113">
        <v>1</v>
      </c>
      <c r="O1113" s="11">
        <v>14</v>
      </c>
      <c r="P1113" s="11">
        <v>6</v>
      </c>
      <c r="Q1113" s="12">
        <v>42.86</v>
      </c>
      <c r="R1113" s="11">
        <v>2</v>
      </c>
      <c r="S1113" s="12">
        <v>14.29</v>
      </c>
      <c r="T1113" s="14">
        <v>6</v>
      </c>
      <c r="U1113" s="12">
        <v>42.86</v>
      </c>
      <c r="V1113" s="12">
        <v>22.23</v>
      </c>
      <c r="W1113" s="13">
        <v>4</v>
      </c>
      <c r="X1113" s="11"/>
      <c r="Y1113" s="11">
        <v>11.21</v>
      </c>
      <c r="Z1113" s="11">
        <v>3.57</v>
      </c>
      <c r="AA1113" s="11">
        <v>30553</v>
      </c>
      <c r="AB1113" s="13">
        <v>30553000000</v>
      </c>
      <c r="AC1113" s="5">
        <v>3.5679250241037384</v>
      </c>
      <c r="AD1113">
        <v>18.53</v>
      </c>
      <c r="AE1113">
        <v>11.85</v>
      </c>
      <c r="AF1113">
        <v>17.739999999999998</v>
      </c>
      <c r="AG1113" s="5">
        <v>24.024328893280092</v>
      </c>
      <c r="AH1113" s="7">
        <v>5.371805694114036E-2</v>
      </c>
      <c r="AI1113" s="8">
        <v>8.4048660520151565E-3</v>
      </c>
      <c r="AJ1113">
        <v>58033.05</v>
      </c>
      <c r="AK1113">
        <v>58033050000</v>
      </c>
      <c r="AL1113">
        <f t="shared" ref="AL1113:AL1119" si="159">IF(AJ1113&lt;29957,1,0)</f>
        <v>0</v>
      </c>
      <c r="AM1113">
        <f t="shared" ref="AM1113:AM1119" si="160">IF(AND(AJ1113&gt;29957,AJ1113&lt;96525),1,0)</f>
        <v>1</v>
      </c>
      <c r="AN1113">
        <f t="shared" ref="AN1113:AN1119" si="161">IF(AJ1113&gt;96525,1,0)</f>
        <v>0</v>
      </c>
      <c r="AO1113" s="9">
        <v>24</v>
      </c>
      <c r="AP1113" s="5">
        <v>1.3802112417116059</v>
      </c>
      <c r="AQ1113">
        <v>94071246</v>
      </c>
      <c r="AS1113">
        <v>35227616</v>
      </c>
      <c r="AT1113">
        <v>7753641</v>
      </c>
      <c r="AU1113">
        <v>101824887</v>
      </c>
      <c r="AW1113">
        <v>31021</v>
      </c>
      <c r="AX1113">
        <v>31021000000</v>
      </c>
      <c r="CG1113" s="13"/>
    </row>
    <row r="1114" spans="1:85" x14ac:dyDescent="0.3">
      <c r="A1114">
        <v>2015</v>
      </c>
      <c r="B1114" t="s">
        <v>69</v>
      </c>
      <c r="C1114">
        <v>0</v>
      </c>
      <c r="D1114">
        <v>4</v>
      </c>
      <c r="E1114">
        <v>4</v>
      </c>
      <c r="L1114">
        <v>1</v>
      </c>
      <c r="M1114">
        <v>0</v>
      </c>
      <c r="N1114">
        <v>0</v>
      </c>
      <c r="O1114" s="11">
        <v>9</v>
      </c>
      <c r="P1114" s="11">
        <v>4</v>
      </c>
      <c r="Q1114" s="12">
        <v>44.44</v>
      </c>
      <c r="R1114" s="11">
        <v>2</v>
      </c>
      <c r="S1114" s="12">
        <v>22.22</v>
      </c>
      <c r="T1114" s="14">
        <v>3</v>
      </c>
      <c r="U1114" s="12">
        <v>33.33</v>
      </c>
      <c r="V1114" s="12">
        <v>69.97</v>
      </c>
      <c r="W1114" s="13">
        <v>4</v>
      </c>
      <c r="X1114" s="11">
        <v>30.94</v>
      </c>
      <c r="Y1114" s="11">
        <v>14.8</v>
      </c>
      <c r="Z1114" s="11">
        <v>5.23</v>
      </c>
      <c r="AA1114" s="11">
        <v>19567.900000000001</v>
      </c>
      <c r="AB1114" s="13">
        <v>19567900000</v>
      </c>
      <c r="AC1114" s="5">
        <v>5.2284082220837549</v>
      </c>
      <c r="AD1114">
        <v>24.7</v>
      </c>
      <c r="AE1114">
        <v>15.91</v>
      </c>
      <c r="AF1114">
        <v>22.19</v>
      </c>
      <c r="AG1114" s="5">
        <v>8.0553837881435602</v>
      </c>
      <c r="AH1114" s="7"/>
      <c r="AI1114" s="8">
        <v>1.3042656103823724</v>
      </c>
      <c r="AJ1114">
        <v>74801.89</v>
      </c>
      <c r="AK1114">
        <v>74801890000</v>
      </c>
      <c r="AL1114">
        <f t="shared" si="159"/>
        <v>0</v>
      </c>
      <c r="AM1114">
        <f t="shared" si="160"/>
        <v>1</v>
      </c>
      <c r="AN1114">
        <f t="shared" si="161"/>
        <v>0</v>
      </c>
      <c r="AO1114" s="9">
        <v>20</v>
      </c>
      <c r="AP1114" s="5">
        <v>1.301029995663981</v>
      </c>
      <c r="AQ1114">
        <v>10800000</v>
      </c>
      <c r="AT1114">
        <v>650000</v>
      </c>
      <c r="AU1114">
        <v>11450000</v>
      </c>
      <c r="AW1114">
        <v>20521.7</v>
      </c>
      <c r="AX1114">
        <v>20521700000</v>
      </c>
      <c r="CG1114" s="13"/>
    </row>
    <row r="1115" spans="1:85" x14ac:dyDescent="0.3">
      <c r="A1115">
        <v>2015</v>
      </c>
      <c r="B1115" t="s">
        <v>70</v>
      </c>
      <c r="C1115">
        <v>0</v>
      </c>
      <c r="D1115">
        <v>6</v>
      </c>
      <c r="E1115">
        <v>11</v>
      </c>
      <c r="L1115">
        <v>1</v>
      </c>
      <c r="M1115">
        <v>0</v>
      </c>
      <c r="N1115">
        <v>0</v>
      </c>
      <c r="O1115" s="11">
        <v>15</v>
      </c>
      <c r="P1115" s="11">
        <v>7</v>
      </c>
      <c r="Q1115" s="12">
        <v>46.67</v>
      </c>
      <c r="R1115" s="11">
        <v>6</v>
      </c>
      <c r="S1115" s="12">
        <v>40</v>
      </c>
      <c r="T1115" s="14">
        <v>2</v>
      </c>
      <c r="U1115" s="12">
        <v>13.33</v>
      </c>
      <c r="V1115" s="12">
        <v>74.91</v>
      </c>
      <c r="W1115" s="13">
        <v>6</v>
      </c>
      <c r="X1115" s="11"/>
      <c r="Y1115" s="11">
        <v>6.07</v>
      </c>
      <c r="Z1115" s="11">
        <v>1.64</v>
      </c>
      <c r="AA1115" s="11">
        <v>668260.5</v>
      </c>
      <c r="AB1115" s="13">
        <v>668260500000</v>
      </c>
      <c r="AC1115" s="5">
        <v>1.6366739305142766</v>
      </c>
      <c r="AD1115">
        <v>1.79</v>
      </c>
      <c r="AE1115">
        <v>0.75</v>
      </c>
      <c r="AF1115">
        <v>0.93</v>
      </c>
      <c r="AG1115" s="5">
        <v>-6.062153289082592</v>
      </c>
      <c r="AH1115" s="7"/>
      <c r="AI1115" s="8">
        <v>0.3641949375065644</v>
      </c>
      <c r="AJ1115">
        <v>244836.82</v>
      </c>
      <c r="AK1115">
        <v>244836820000</v>
      </c>
      <c r="AL1115">
        <f t="shared" si="159"/>
        <v>0</v>
      </c>
      <c r="AM1115">
        <f t="shared" si="160"/>
        <v>0</v>
      </c>
      <c r="AN1115">
        <f t="shared" si="161"/>
        <v>1</v>
      </c>
      <c r="AO1115" s="9">
        <v>52</v>
      </c>
      <c r="AP1115" s="5">
        <v>1.716003343634799</v>
      </c>
      <c r="AQ1115">
        <v>486075000</v>
      </c>
      <c r="AR1115" s="5">
        <v>21.7</v>
      </c>
      <c r="AT1115">
        <v>26790000</v>
      </c>
      <c r="AU1115">
        <v>512865000</v>
      </c>
      <c r="AW1115">
        <v>99164.1</v>
      </c>
      <c r="AX1115">
        <v>99164100000</v>
      </c>
      <c r="CG1115" s="13"/>
    </row>
    <row r="1116" spans="1:85" x14ac:dyDescent="0.3">
      <c r="A1116">
        <v>2015</v>
      </c>
      <c r="B1116" t="s">
        <v>71</v>
      </c>
      <c r="C1116">
        <v>0</v>
      </c>
      <c r="D1116">
        <v>5</v>
      </c>
      <c r="E1116">
        <v>7</v>
      </c>
      <c r="F1116">
        <v>10.8</v>
      </c>
      <c r="G1116">
        <v>10800000</v>
      </c>
      <c r="H1116">
        <v>6.3</v>
      </c>
      <c r="I1116">
        <v>6300000</v>
      </c>
      <c r="J1116">
        <v>4.5000000000000009</v>
      </c>
      <c r="K1116">
        <v>4500000.0000000009</v>
      </c>
      <c r="L1116">
        <v>1</v>
      </c>
      <c r="M1116">
        <v>0</v>
      </c>
      <c r="N1116">
        <v>1</v>
      </c>
      <c r="O1116" s="11">
        <v>13</v>
      </c>
      <c r="P1116" s="11">
        <v>6</v>
      </c>
      <c r="Q1116" s="12">
        <v>46.15</v>
      </c>
      <c r="R1116" s="11">
        <v>2</v>
      </c>
      <c r="S1116" s="12">
        <v>15.38</v>
      </c>
      <c r="T1116" s="14">
        <v>5</v>
      </c>
      <c r="U1116" s="12">
        <v>38.46</v>
      </c>
      <c r="V1116" s="12">
        <v>68.16</v>
      </c>
      <c r="W1116" s="13">
        <v>4</v>
      </c>
      <c r="X1116" s="11">
        <v>0.03</v>
      </c>
      <c r="Y1116" s="11">
        <v>13.5</v>
      </c>
      <c r="Z1116" s="11">
        <v>19.97</v>
      </c>
      <c r="AA1116" s="11"/>
      <c r="AB1116" s="13"/>
      <c r="AC1116" s="5">
        <v>19.966165458714798</v>
      </c>
      <c r="AD1116">
        <v>35.979999999999997</v>
      </c>
      <c r="AE1116">
        <v>18.77</v>
      </c>
      <c r="AF1116">
        <v>34.56</v>
      </c>
      <c r="AG1116" s="5">
        <v>-11.473704488537848</v>
      </c>
      <c r="AH1116" s="7">
        <v>0.40457123790457122</v>
      </c>
      <c r="AI1116" s="8">
        <v>11.724405564985274</v>
      </c>
      <c r="AJ1116">
        <v>410584.68</v>
      </c>
      <c r="AK1116">
        <v>410584680000</v>
      </c>
      <c r="AL1116">
        <f t="shared" si="159"/>
        <v>0</v>
      </c>
      <c r="AM1116">
        <f t="shared" si="160"/>
        <v>0</v>
      </c>
      <c r="AN1116">
        <f t="shared" si="161"/>
        <v>1</v>
      </c>
      <c r="AO1116" s="9">
        <v>40</v>
      </c>
      <c r="AP1116" s="5">
        <v>1.6020599913279623</v>
      </c>
      <c r="AQ1116">
        <v>172132132</v>
      </c>
      <c r="AR1116" s="5">
        <v>100</v>
      </c>
      <c r="AS1116">
        <v>74487432</v>
      </c>
      <c r="AT1116">
        <v>6100000</v>
      </c>
      <c r="AU1116">
        <v>178232132</v>
      </c>
      <c r="AV1116">
        <v>0.02</v>
      </c>
      <c r="AW1116">
        <v>78806.899999999994</v>
      </c>
      <c r="AX1116">
        <v>78806900000</v>
      </c>
      <c r="CG1116" s="13"/>
    </row>
    <row r="1117" spans="1:85" x14ac:dyDescent="0.3">
      <c r="A1117">
        <v>2015</v>
      </c>
      <c r="B1117" t="s">
        <v>72</v>
      </c>
      <c r="C1117">
        <v>1</v>
      </c>
      <c r="D1117">
        <v>3</v>
      </c>
      <c r="E1117">
        <v>8</v>
      </c>
      <c r="F1117">
        <v>8.1999999999999993</v>
      </c>
      <c r="G1117">
        <v>8199999.9999999991</v>
      </c>
      <c r="H1117">
        <v>5.3</v>
      </c>
      <c r="I1117">
        <v>5300000</v>
      </c>
      <c r="J1117">
        <v>2.8999999999999995</v>
      </c>
      <c r="K1117">
        <v>2899999.9999999995</v>
      </c>
      <c r="L1117">
        <v>1</v>
      </c>
      <c r="M1117">
        <v>0</v>
      </c>
      <c r="N1117">
        <v>0</v>
      </c>
      <c r="O1117" s="11">
        <v>12</v>
      </c>
      <c r="P1117" s="11">
        <v>8</v>
      </c>
      <c r="Q1117" s="12">
        <v>66.67</v>
      </c>
      <c r="R1117" s="11">
        <v>2</v>
      </c>
      <c r="S1117" s="12">
        <v>16.670000000000002</v>
      </c>
      <c r="T1117" s="14">
        <v>2</v>
      </c>
      <c r="U1117" s="12">
        <v>16.670000000000002</v>
      </c>
      <c r="V1117" s="12">
        <v>45.46</v>
      </c>
      <c r="W1117" s="13">
        <v>5</v>
      </c>
      <c r="X1117" s="11"/>
      <c r="Y1117" s="11">
        <v>1.65</v>
      </c>
      <c r="Z1117" s="11">
        <v>0.79</v>
      </c>
      <c r="AA1117" s="11">
        <v>34649.800000000003</v>
      </c>
      <c r="AB1117" s="13">
        <v>34649800000</v>
      </c>
      <c r="AC1117" s="5">
        <v>0.79303578344686187</v>
      </c>
      <c r="AD1117">
        <v>4.62</v>
      </c>
      <c r="AE1117">
        <v>2.0299999999999998</v>
      </c>
      <c r="AF1117">
        <v>2.56</v>
      </c>
      <c r="AG1117" s="5">
        <v>-2.7202240864003269</v>
      </c>
      <c r="AH1117" s="7">
        <v>3.7353123067408782E-2</v>
      </c>
      <c r="AI1117" s="8"/>
      <c r="AJ1117">
        <v>12644.18</v>
      </c>
      <c r="AK1117">
        <v>12644180000</v>
      </c>
      <c r="AL1117">
        <f t="shared" si="159"/>
        <v>1</v>
      </c>
      <c r="AM1117">
        <f t="shared" si="160"/>
        <v>0</v>
      </c>
      <c r="AN1117">
        <f t="shared" si="161"/>
        <v>0</v>
      </c>
      <c r="AO1117" s="9">
        <v>36</v>
      </c>
      <c r="AP1117" s="5">
        <v>1.556302500767287</v>
      </c>
      <c r="AQ1117">
        <v>155113000</v>
      </c>
      <c r="AT1117">
        <v>8100000</v>
      </c>
      <c r="AU1117">
        <v>163213000</v>
      </c>
      <c r="AW1117">
        <v>45390.7</v>
      </c>
      <c r="AX1117">
        <v>45390700000</v>
      </c>
      <c r="CG1117" s="13"/>
    </row>
    <row r="1118" spans="1:85" x14ac:dyDescent="0.3">
      <c r="A1118">
        <v>2015</v>
      </c>
      <c r="B1118" t="s">
        <v>73</v>
      </c>
      <c r="C1118">
        <v>1</v>
      </c>
      <c r="D1118">
        <v>4</v>
      </c>
      <c r="F1118">
        <v>6.6</v>
      </c>
      <c r="G1118">
        <v>6600000</v>
      </c>
      <c r="H1118">
        <v>6.6</v>
      </c>
      <c r="I1118">
        <v>6600000</v>
      </c>
      <c r="J1118">
        <v>0</v>
      </c>
      <c r="L1118">
        <v>1</v>
      </c>
      <c r="M1118">
        <v>0</v>
      </c>
      <c r="N1118">
        <v>0</v>
      </c>
      <c r="O1118" s="11">
        <v>9</v>
      </c>
      <c r="P1118" s="11">
        <v>4</v>
      </c>
      <c r="Q1118" s="12">
        <v>44.44</v>
      </c>
      <c r="R1118" s="11">
        <v>1</v>
      </c>
      <c r="S1118" s="12">
        <v>11.11</v>
      </c>
      <c r="T1118" s="14">
        <v>4</v>
      </c>
      <c r="U1118" s="12">
        <v>44.44</v>
      </c>
      <c r="V1118" s="12">
        <v>41.03</v>
      </c>
      <c r="W1118" s="13">
        <v>4</v>
      </c>
      <c r="X1118" s="11">
        <v>13.92</v>
      </c>
      <c r="Y1118" s="11">
        <v>-6.68</v>
      </c>
      <c r="Z1118" s="11">
        <v>2.15</v>
      </c>
      <c r="AA1118" s="11">
        <v>13032.1</v>
      </c>
      <c r="AB1118" s="13">
        <v>13032100000</v>
      </c>
      <c r="AC1118" s="5">
        <v>2.1537632688251467</v>
      </c>
      <c r="AD1118">
        <v>-2.5299999999999998</v>
      </c>
      <c r="AE1118">
        <v>-1.53</v>
      </c>
      <c r="AF1118">
        <v>-1.73</v>
      </c>
      <c r="AG1118" s="5">
        <v>-46.298716410963323</v>
      </c>
      <c r="AH1118" s="7"/>
      <c r="AI1118" s="8">
        <v>1.21012101210121</v>
      </c>
      <c r="AJ1118">
        <v>20942.03</v>
      </c>
      <c r="AK1118">
        <v>20942030000</v>
      </c>
      <c r="AL1118">
        <f t="shared" si="159"/>
        <v>1</v>
      </c>
      <c r="AM1118">
        <f t="shared" si="160"/>
        <v>0</v>
      </c>
      <c r="AN1118">
        <f t="shared" si="161"/>
        <v>0</v>
      </c>
      <c r="AO1118" s="9">
        <v>25</v>
      </c>
      <c r="AP1118" s="5">
        <v>1.3979400086720375</v>
      </c>
      <c r="AQ1118">
        <v>41877000</v>
      </c>
      <c r="AT1118">
        <v>261000</v>
      </c>
      <c r="AU1118">
        <v>42138000</v>
      </c>
      <c r="AW1118">
        <v>3751.8</v>
      </c>
      <c r="AX1118">
        <v>3751800000</v>
      </c>
      <c r="CG1118" s="13"/>
    </row>
    <row r="1119" spans="1:85" x14ac:dyDescent="0.3">
      <c r="A1119">
        <v>2015</v>
      </c>
      <c r="B1119" t="s">
        <v>74</v>
      </c>
      <c r="C1119">
        <v>1</v>
      </c>
      <c r="D1119">
        <v>4</v>
      </c>
      <c r="E1119">
        <v>4</v>
      </c>
      <c r="L1119">
        <v>0</v>
      </c>
      <c r="M1119">
        <v>1</v>
      </c>
      <c r="N1119">
        <v>0</v>
      </c>
      <c r="O1119" s="11">
        <v>9</v>
      </c>
      <c r="P1119" s="11">
        <v>3</v>
      </c>
      <c r="Q1119" s="12">
        <v>33.33</v>
      </c>
      <c r="R1119" s="11">
        <v>1</v>
      </c>
      <c r="S1119" s="12">
        <v>11.11</v>
      </c>
      <c r="T1119" s="14">
        <v>5</v>
      </c>
      <c r="U1119" s="12">
        <v>55.56</v>
      </c>
      <c r="V1119" s="12">
        <v>40.049999999999997</v>
      </c>
      <c r="W1119" s="13">
        <v>7</v>
      </c>
      <c r="X1119" s="11"/>
      <c r="Y1119" s="11">
        <v>-10.96</v>
      </c>
      <c r="Z1119" s="11">
        <v>1.3</v>
      </c>
      <c r="AA1119" s="11">
        <v>35442.800000000003</v>
      </c>
      <c r="AB1119" s="13">
        <v>35442800000</v>
      </c>
      <c r="AC1119" s="5">
        <v>1.3015995126021678</v>
      </c>
      <c r="AD1119">
        <v>-6.85</v>
      </c>
      <c r="AE1119">
        <v>-3.64</v>
      </c>
      <c r="AF1119">
        <v>-4.42</v>
      </c>
      <c r="AG1119" s="5">
        <v>1.3378626983115027</v>
      </c>
      <c r="AH1119" s="7"/>
      <c r="AI1119" s="8">
        <v>0.64976498818200612</v>
      </c>
      <c r="AJ1119">
        <v>23869.86</v>
      </c>
      <c r="AK1119">
        <v>23869860000</v>
      </c>
      <c r="AL1119">
        <f t="shared" si="159"/>
        <v>1</v>
      </c>
      <c r="AM1119">
        <f t="shared" si="160"/>
        <v>0</v>
      </c>
      <c r="AN1119">
        <f t="shared" si="161"/>
        <v>0</v>
      </c>
      <c r="AO1119" s="9">
        <v>8</v>
      </c>
      <c r="AP1119" s="5">
        <v>0.90308998699194343</v>
      </c>
      <c r="AQ1119">
        <v>26040000</v>
      </c>
      <c r="AT1119">
        <v>1210000</v>
      </c>
      <c r="AU1119">
        <v>27250000</v>
      </c>
      <c r="AW1119">
        <v>9402.6</v>
      </c>
      <c r="AX1119">
        <v>9402600000</v>
      </c>
      <c r="CG1119" s="13"/>
    </row>
    <row r="1120" spans="1:85" x14ac:dyDescent="0.3">
      <c r="A1120">
        <v>2015</v>
      </c>
      <c r="B1120" t="s">
        <v>75</v>
      </c>
      <c r="C1120">
        <v>0</v>
      </c>
      <c r="M1120">
        <v>0</v>
      </c>
      <c r="N1120">
        <v>0</v>
      </c>
      <c r="O1120" s="11"/>
      <c r="P1120" s="11"/>
      <c r="Q1120" s="12"/>
      <c r="R1120" s="11"/>
      <c r="S1120" s="12"/>
      <c r="T1120" s="14">
        <v>0</v>
      </c>
      <c r="U1120" s="12"/>
      <c r="V1120" s="12" t="s">
        <v>366</v>
      </c>
      <c r="W1120" s="13"/>
      <c r="X1120" s="11"/>
      <c r="Y1120" s="11">
        <v>2.83</v>
      </c>
      <c r="Z1120" s="11"/>
      <c r="AA1120" s="11">
        <v>56008.4</v>
      </c>
      <c r="AB1120" s="13">
        <v>56008400000</v>
      </c>
      <c r="AD1120">
        <v>10.43</v>
      </c>
      <c r="AE1120">
        <v>1.71</v>
      </c>
      <c r="AF1120">
        <v>2.3199999999999998</v>
      </c>
      <c r="AG1120" s="5">
        <v>15.855699419928776</v>
      </c>
      <c r="AH1120" s="7"/>
      <c r="AI1120" s="8"/>
      <c r="AO1120" s="9">
        <v>9</v>
      </c>
      <c r="AP1120" s="5">
        <v>0.95424250943932487</v>
      </c>
      <c r="CG1120" s="13"/>
    </row>
    <row r="1121" spans="1:85" x14ac:dyDescent="0.3">
      <c r="A1121">
        <v>2015</v>
      </c>
      <c r="B1121" t="s">
        <v>76</v>
      </c>
      <c r="C1121">
        <v>1</v>
      </c>
      <c r="D1121">
        <v>6</v>
      </c>
      <c r="E1121">
        <v>6</v>
      </c>
      <c r="L1121">
        <v>1</v>
      </c>
      <c r="M1121">
        <v>0</v>
      </c>
      <c r="N1121">
        <v>0</v>
      </c>
      <c r="O1121" s="11">
        <v>10</v>
      </c>
      <c r="P1121" s="11">
        <v>4</v>
      </c>
      <c r="Q1121" s="12">
        <v>40</v>
      </c>
      <c r="R1121" s="11">
        <v>1</v>
      </c>
      <c r="S1121" s="12">
        <v>10</v>
      </c>
      <c r="T1121" s="14">
        <v>5</v>
      </c>
      <c r="U1121" s="12">
        <v>50</v>
      </c>
      <c r="V1121" s="12">
        <v>64.5</v>
      </c>
      <c r="W1121" s="13">
        <v>6</v>
      </c>
      <c r="X1121" s="11">
        <v>47.77</v>
      </c>
      <c r="Y1121" s="11">
        <v>0.95</v>
      </c>
      <c r="Z1121" s="11"/>
      <c r="AA1121" s="11">
        <v>31702.5</v>
      </c>
      <c r="AB1121" s="13">
        <v>31702500000</v>
      </c>
      <c r="AE1121">
        <v>0.89</v>
      </c>
      <c r="AF1121">
        <v>2.29</v>
      </c>
      <c r="AG1121" s="5">
        <v>8.9856732566063204</v>
      </c>
      <c r="AH1121" s="7"/>
      <c r="AI1121" s="8">
        <v>2.0859465202898382</v>
      </c>
      <c r="AJ1121">
        <v>71888.039999999994</v>
      </c>
      <c r="AK1121">
        <v>71888040000</v>
      </c>
      <c r="AL1121">
        <f>IF(AJ1121&lt;29957,1,0)</f>
        <v>0</v>
      </c>
      <c r="AM1121">
        <f>IF(AND(AJ1121&gt;29957,AJ1121&lt;96525),1,0)</f>
        <v>1</v>
      </c>
      <c r="AN1121">
        <f>IF(AJ1121&gt;96525,1,0)</f>
        <v>0</v>
      </c>
      <c r="AO1121" s="9">
        <v>27</v>
      </c>
      <c r="AP1121" s="5">
        <v>1.4313637641589871</v>
      </c>
      <c r="AQ1121">
        <v>9000000</v>
      </c>
      <c r="AT1121">
        <v>1460000</v>
      </c>
      <c r="AU1121">
        <v>10460000</v>
      </c>
      <c r="AV1121">
        <v>3.34</v>
      </c>
      <c r="AW1121">
        <v>30599.4</v>
      </c>
      <c r="AX1121">
        <v>30599400000</v>
      </c>
      <c r="CG1121" s="13"/>
    </row>
    <row r="1122" spans="1:85" x14ac:dyDescent="0.3">
      <c r="A1122">
        <v>2015</v>
      </c>
      <c r="B1122" t="s">
        <v>77</v>
      </c>
      <c r="C1122">
        <v>0</v>
      </c>
      <c r="M1122">
        <v>0</v>
      </c>
      <c r="N1122">
        <v>0</v>
      </c>
      <c r="O1122" s="11"/>
      <c r="P1122" s="11"/>
      <c r="Q1122" s="12"/>
      <c r="R1122" s="11"/>
      <c r="S1122" s="12"/>
      <c r="T1122" s="14">
        <v>0</v>
      </c>
      <c r="U1122" s="12"/>
      <c r="V1122" s="12" t="s">
        <v>366</v>
      </c>
      <c r="W1122" s="13"/>
      <c r="X1122" s="11"/>
      <c r="Y1122" s="11">
        <v>-111.11</v>
      </c>
      <c r="Z1122" s="11"/>
      <c r="AA1122" s="11"/>
      <c r="AB1122" s="13"/>
      <c r="AE1122">
        <v>-4.09</v>
      </c>
      <c r="AF1122">
        <v>-5.24</v>
      </c>
      <c r="AG1122" s="5"/>
      <c r="AH1122" s="7"/>
      <c r="AI1122" s="8"/>
      <c r="AO1122" s="9">
        <v>8</v>
      </c>
      <c r="AP1122" s="5">
        <v>0.90308998699194343</v>
      </c>
      <c r="CG1122" s="13"/>
    </row>
    <row r="1123" spans="1:85" x14ac:dyDescent="0.3">
      <c r="A1123">
        <v>2015</v>
      </c>
      <c r="B1123" t="s">
        <v>78</v>
      </c>
      <c r="C1123">
        <v>0</v>
      </c>
      <c r="D1123">
        <v>4</v>
      </c>
      <c r="E1123">
        <v>5</v>
      </c>
      <c r="F1123">
        <v>9</v>
      </c>
      <c r="G1123">
        <v>9000000</v>
      </c>
      <c r="H1123">
        <v>6.6</v>
      </c>
      <c r="I1123">
        <v>6600000</v>
      </c>
      <c r="J1123">
        <v>2.4000000000000004</v>
      </c>
      <c r="K1123">
        <v>2400000.0000000005</v>
      </c>
      <c r="L1123">
        <v>1</v>
      </c>
      <c r="M1123">
        <v>0</v>
      </c>
      <c r="N1123">
        <v>0</v>
      </c>
      <c r="O1123" s="11">
        <v>12</v>
      </c>
      <c r="P1123" s="11">
        <v>7</v>
      </c>
      <c r="Q1123" s="12">
        <v>58.33</v>
      </c>
      <c r="R1123" s="11">
        <v>4</v>
      </c>
      <c r="S1123" s="12">
        <v>33.33</v>
      </c>
      <c r="T1123" s="14">
        <v>1</v>
      </c>
      <c r="U1123" s="12">
        <v>8.33</v>
      </c>
      <c r="V1123" s="12">
        <v>52.08</v>
      </c>
      <c r="W1123" s="13">
        <v>4</v>
      </c>
      <c r="X1123" s="11"/>
      <c r="Y1123" s="11">
        <v>26.69</v>
      </c>
      <c r="Z1123" s="11">
        <v>6.65</v>
      </c>
      <c r="AA1123" s="11">
        <v>51186.9</v>
      </c>
      <c r="AB1123" s="13">
        <v>51186900000</v>
      </c>
      <c r="AC1123" s="5">
        <v>6.6534377285679955</v>
      </c>
      <c r="AD1123">
        <v>26.32</v>
      </c>
      <c r="AE1123">
        <v>18.149999999999999</v>
      </c>
      <c r="AF1123">
        <v>26.14</v>
      </c>
      <c r="AG1123" s="5">
        <v>23.17883909812161</v>
      </c>
      <c r="AH1123" s="7">
        <v>0.88020773666322993</v>
      </c>
      <c r="AI1123" s="8">
        <v>4.1369127175061417E-3</v>
      </c>
      <c r="AJ1123">
        <v>228734.37</v>
      </c>
      <c r="AK1123">
        <v>228734370000</v>
      </c>
      <c r="AL1123">
        <f>IF(AJ1123&lt;29957,1,0)</f>
        <v>0</v>
      </c>
      <c r="AM1123">
        <f>IF(AND(AJ1123&gt;29957,AJ1123&lt;96525),1,0)</f>
        <v>0</v>
      </c>
      <c r="AN1123">
        <f>IF(AJ1123&gt;96525,1,0)</f>
        <v>1</v>
      </c>
      <c r="AO1123" s="9">
        <v>25</v>
      </c>
      <c r="AP1123" s="5">
        <v>1.3979400086720375</v>
      </c>
      <c r="AQ1123">
        <v>688893000</v>
      </c>
      <c r="AT1123">
        <v>1950000</v>
      </c>
      <c r="AU1123">
        <v>690843000</v>
      </c>
      <c r="AV1123">
        <v>0.04</v>
      </c>
      <c r="AW1123">
        <v>38066.5</v>
      </c>
      <c r="AX1123">
        <v>38066500000</v>
      </c>
      <c r="CG1123" s="13"/>
    </row>
    <row r="1124" spans="1:85" x14ac:dyDescent="0.3">
      <c r="A1124">
        <v>2015</v>
      </c>
      <c r="B1124" t="s">
        <v>79</v>
      </c>
      <c r="C1124">
        <v>0</v>
      </c>
      <c r="M1124">
        <v>0</v>
      </c>
      <c r="N1124">
        <v>0</v>
      </c>
      <c r="O1124" s="11"/>
      <c r="P1124" s="11"/>
      <c r="Q1124" s="12"/>
      <c r="R1124" s="11"/>
      <c r="S1124" s="12"/>
      <c r="T1124" s="14">
        <v>0</v>
      </c>
      <c r="U1124" s="12"/>
      <c r="V1124" s="12" t="s">
        <v>366</v>
      </c>
      <c r="W1124" s="13"/>
      <c r="X1124" s="11"/>
      <c r="Y1124" s="11">
        <v>0.97</v>
      </c>
      <c r="Z1124" s="11"/>
      <c r="AA1124" s="11">
        <v>3219.3</v>
      </c>
      <c r="AB1124" s="13">
        <v>3219300000</v>
      </c>
      <c r="AD1124">
        <v>12.81</v>
      </c>
      <c r="AE1124">
        <v>3.87</v>
      </c>
      <c r="AF1124">
        <v>6.56</v>
      </c>
      <c r="AG1124" s="5">
        <v>8.9680370191706373</v>
      </c>
      <c r="AH1124" s="7"/>
      <c r="AI1124" s="8"/>
      <c r="AO1124" s="9">
        <v>22</v>
      </c>
      <c r="AP1124" s="5">
        <v>1.3424226808222062</v>
      </c>
      <c r="CG1124" s="13"/>
    </row>
    <row r="1125" spans="1:85" x14ac:dyDescent="0.3">
      <c r="A1125">
        <v>2015</v>
      </c>
      <c r="B1125" t="s">
        <v>80</v>
      </c>
      <c r="C1125">
        <v>1</v>
      </c>
      <c r="M1125">
        <v>0</v>
      </c>
      <c r="N1125">
        <v>0</v>
      </c>
      <c r="O1125" s="11"/>
      <c r="P1125" s="11"/>
      <c r="Q1125" s="12"/>
      <c r="R1125" s="11"/>
      <c r="S1125" s="12"/>
      <c r="T1125" s="14">
        <v>0</v>
      </c>
      <c r="U1125" s="12"/>
      <c r="V1125" s="12" t="s">
        <v>366</v>
      </c>
      <c r="W1125" s="13"/>
      <c r="X1125" s="11"/>
      <c r="Y1125" s="11"/>
      <c r="Z1125" s="11"/>
      <c r="AA1125" s="11">
        <v>4803.3999999999996</v>
      </c>
      <c r="AB1125" s="13">
        <v>4803400000</v>
      </c>
      <c r="AG1125" s="5"/>
      <c r="AH1125" s="7"/>
      <c r="AI1125" s="8"/>
      <c r="AO1125" s="9">
        <v>20</v>
      </c>
      <c r="AP1125" s="5">
        <v>1.301029995663981</v>
      </c>
      <c r="AR1125" s="5">
        <v>100</v>
      </c>
      <c r="CG1125" s="13"/>
    </row>
    <row r="1126" spans="1:85" x14ac:dyDescent="0.3">
      <c r="A1126">
        <v>2015</v>
      </c>
      <c r="B1126" t="s">
        <v>81</v>
      </c>
      <c r="C1126">
        <v>0</v>
      </c>
      <c r="D1126">
        <v>4</v>
      </c>
      <c r="E1126">
        <v>5</v>
      </c>
      <c r="L1126">
        <v>1</v>
      </c>
      <c r="M1126">
        <v>0</v>
      </c>
      <c r="N1126">
        <v>0</v>
      </c>
      <c r="O1126" s="11">
        <v>11</v>
      </c>
      <c r="P1126" s="11">
        <v>8</v>
      </c>
      <c r="Q1126" s="12">
        <v>72.73</v>
      </c>
      <c r="R1126" s="11">
        <v>2</v>
      </c>
      <c r="S1126" s="12">
        <v>18.18</v>
      </c>
      <c r="T1126" s="14">
        <v>1</v>
      </c>
      <c r="U1126" s="12">
        <v>9.09</v>
      </c>
      <c r="V1126" s="12">
        <v>25.49</v>
      </c>
      <c r="W1126" s="13">
        <v>5</v>
      </c>
      <c r="X1126" s="11"/>
      <c r="Y1126" s="11">
        <v>15.28</v>
      </c>
      <c r="Z1126" s="11">
        <v>5.59</v>
      </c>
      <c r="AA1126" s="11">
        <v>186645</v>
      </c>
      <c r="AB1126" s="13">
        <v>186645000000</v>
      </c>
      <c r="AC1126" s="5">
        <v>5.5897809676648524</v>
      </c>
      <c r="AD1126">
        <v>26.54</v>
      </c>
      <c r="AE1126">
        <v>13.52</v>
      </c>
      <c r="AF1126">
        <v>17.739999999999998</v>
      </c>
      <c r="AG1126" s="5">
        <v>11.920161810139804</v>
      </c>
      <c r="AH1126" s="7">
        <v>11.155022441116893</v>
      </c>
      <c r="AI1126" s="8">
        <v>0.13636784896267759</v>
      </c>
      <c r="AJ1126">
        <v>553041.59</v>
      </c>
      <c r="AK1126">
        <v>553041590000</v>
      </c>
      <c r="AL1126">
        <f t="shared" ref="AL1126:AL1132" si="162">IF(AJ1126&lt;29957,1,0)</f>
        <v>0</v>
      </c>
      <c r="AM1126">
        <f t="shared" ref="AM1126:AM1132" si="163">IF(AND(AJ1126&gt;29957,AJ1126&lt;96525),1,0)</f>
        <v>0</v>
      </c>
      <c r="AN1126">
        <f t="shared" ref="AN1126:AN1132" si="164">IF(AJ1126&gt;96525,1,0)</f>
        <v>1</v>
      </c>
      <c r="AO1126" s="9">
        <v>31</v>
      </c>
      <c r="AP1126" s="5">
        <v>1.4913616938342726</v>
      </c>
      <c r="AQ1126">
        <v>262723000</v>
      </c>
      <c r="AR1126" s="5">
        <v>100</v>
      </c>
      <c r="AT1126">
        <v>80097000</v>
      </c>
      <c r="AU1126">
        <v>342820000</v>
      </c>
      <c r="AW1126">
        <v>155683</v>
      </c>
      <c r="AX1126">
        <v>155683000000</v>
      </c>
      <c r="CG1126" s="13"/>
    </row>
    <row r="1127" spans="1:85" x14ac:dyDescent="0.3">
      <c r="A1127">
        <v>2015</v>
      </c>
      <c r="B1127" t="s">
        <v>82</v>
      </c>
      <c r="C1127">
        <v>0</v>
      </c>
      <c r="D1127">
        <v>4</v>
      </c>
      <c r="E1127">
        <v>5</v>
      </c>
      <c r="L1127">
        <v>1</v>
      </c>
      <c r="M1127">
        <v>1</v>
      </c>
      <c r="N1127">
        <v>0</v>
      </c>
      <c r="O1127" s="11">
        <v>9</v>
      </c>
      <c r="P1127" s="11">
        <v>4</v>
      </c>
      <c r="Q1127" s="12">
        <v>44.44</v>
      </c>
      <c r="R1127" s="11">
        <v>1</v>
      </c>
      <c r="S1127" s="12">
        <v>11.11</v>
      </c>
      <c r="T1127" s="14">
        <v>4</v>
      </c>
      <c r="U1127" s="12">
        <v>44.44</v>
      </c>
      <c r="V1127" s="12">
        <v>45.21</v>
      </c>
      <c r="W1127" s="13">
        <v>6</v>
      </c>
      <c r="X1127" s="11">
        <v>0.28999999999999998</v>
      </c>
      <c r="Y1127" s="11">
        <v>1.85</v>
      </c>
      <c r="Z1127" s="11">
        <v>2.2599999999999998</v>
      </c>
      <c r="AA1127" s="11">
        <v>131815.1</v>
      </c>
      <c r="AB1127" s="13">
        <v>131815100000</v>
      </c>
      <c r="AC1127" s="5">
        <v>2.2573787530191969</v>
      </c>
      <c r="AD1127">
        <v>8.17</v>
      </c>
      <c r="AE1127">
        <v>2.1</v>
      </c>
      <c r="AF1127">
        <v>3.39</v>
      </c>
      <c r="AG1127" s="5">
        <v>15.048912431061714</v>
      </c>
      <c r="AH1127" s="7">
        <v>7.1450515937551973E-2</v>
      </c>
      <c r="AI1127" s="8"/>
      <c r="AJ1127">
        <v>35470.65</v>
      </c>
      <c r="AK1127">
        <v>35470650000</v>
      </c>
      <c r="AL1127">
        <f t="shared" si="162"/>
        <v>0</v>
      </c>
      <c r="AM1127">
        <f t="shared" si="163"/>
        <v>1</v>
      </c>
      <c r="AN1127">
        <f t="shared" si="164"/>
        <v>0</v>
      </c>
      <c r="AO1127" s="9">
        <v>40</v>
      </c>
      <c r="AP1127" s="5">
        <v>1.6020599913279623</v>
      </c>
      <c r="AQ1127">
        <v>13438000</v>
      </c>
      <c r="AT1127">
        <v>15575000</v>
      </c>
      <c r="AU1127">
        <v>29013000</v>
      </c>
      <c r="AW1127">
        <v>155898.70000000001</v>
      </c>
      <c r="AX1127">
        <v>155898700000</v>
      </c>
      <c r="CG1127" s="13"/>
    </row>
    <row r="1128" spans="1:85" x14ac:dyDescent="0.3">
      <c r="A1128">
        <v>2015</v>
      </c>
      <c r="B1128" t="s">
        <v>83</v>
      </c>
      <c r="C1128">
        <v>1</v>
      </c>
      <c r="D1128">
        <v>4</v>
      </c>
      <c r="E1128">
        <v>4</v>
      </c>
      <c r="L1128">
        <v>1</v>
      </c>
      <c r="M1128">
        <v>0</v>
      </c>
      <c r="N1128">
        <v>1</v>
      </c>
      <c r="O1128" s="11">
        <v>13</v>
      </c>
      <c r="P1128" s="11">
        <v>6</v>
      </c>
      <c r="Q1128" s="12">
        <v>46.15</v>
      </c>
      <c r="R1128" s="11">
        <v>4</v>
      </c>
      <c r="S1128" s="12">
        <v>30.77</v>
      </c>
      <c r="T1128" s="14">
        <v>3</v>
      </c>
      <c r="U1128" s="12">
        <v>23.08</v>
      </c>
      <c r="V1128" s="12">
        <v>35.24</v>
      </c>
      <c r="W1128" s="13">
        <v>7</v>
      </c>
      <c r="X1128" s="11"/>
      <c r="Y1128" s="11">
        <v>3.65</v>
      </c>
      <c r="Z1128" s="11">
        <v>2.52</v>
      </c>
      <c r="AA1128" s="11">
        <v>37639.5</v>
      </c>
      <c r="AB1128" s="13">
        <v>37639500000</v>
      </c>
      <c r="AC1128" s="5">
        <v>2.5199438910504761</v>
      </c>
      <c r="AD1128">
        <v>2.5099999999999998</v>
      </c>
      <c r="AE1128">
        <v>1.74</v>
      </c>
      <c r="AF1128">
        <v>2.13</v>
      </c>
      <c r="AG1128" s="5">
        <v>7.8629970525880344</v>
      </c>
      <c r="AH1128" s="7"/>
      <c r="AI1128" s="8">
        <v>1.8324874009000642</v>
      </c>
      <c r="AJ1128">
        <v>72475</v>
      </c>
      <c r="AK1128">
        <v>72475000000</v>
      </c>
      <c r="AL1128">
        <f t="shared" si="162"/>
        <v>0</v>
      </c>
      <c r="AM1128">
        <f t="shared" si="163"/>
        <v>1</v>
      </c>
      <c r="AN1128">
        <f t="shared" si="164"/>
        <v>0</v>
      </c>
      <c r="AO1128" s="9">
        <v>66</v>
      </c>
      <c r="AP1128" s="5">
        <v>1.8195439355418683</v>
      </c>
      <c r="AQ1128">
        <v>139840000</v>
      </c>
      <c r="AS1128">
        <v>27170000</v>
      </c>
      <c r="AU1128">
        <v>139840000</v>
      </c>
      <c r="AW1128">
        <v>16614.900000000001</v>
      </c>
      <c r="AX1128">
        <v>16614900000.000002</v>
      </c>
      <c r="CG1128" s="13"/>
    </row>
    <row r="1129" spans="1:85" x14ac:dyDescent="0.3">
      <c r="A1129">
        <v>2015</v>
      </c>
      <c r="B1129" t="s">
        <v>84</v>
      </c>
      <c r="C1129">
        <v>1</v>
      </c>
      <c r="D1129">
        <v>5</v>
      </c>
      <c r="E1129">
        <v>6</v>
      </c>
      <c r="F1129">
        <v>6.7</v>
      </c>
      <c r="G1129">
        <v>6700000</v>
      </c>
      <c r="H1129">
        <v>6.3</v>
      </c>
      <c r="I1129">
        <v>6300000</v>
      </c>
      <c r="J1129">
        <v>0.40000000000000036</v>
      </c>
      <c r="K1129">
        <v>400000.00000000035</v>
      </c>
      <c r="L1129">
        <v>1</v>
      </c>
      <c r="M1129">
        <v>0</v>
      </c>
      <c r="N1129">
        <v>0</v>
      </c>
      <c r="O1129" s="11">
        <v>11</v>
      </c>
      <c r="P1129" s="11">
        <v>7</v>
      </c>
      <c r="Q1129" s="12">
        <v>63.64</v>
      </c>
      <c r="R1129" s="11">
        <v>1</v>
      </c>
      <c r="S1129" s="12">
        <v>9.09</v>
      </c>
      <c r="T1129" s="14">
        <v>3</v>
      </c>
      <c r="U1129" s="12">
        <v>27.27</v>
      </c>
      <c r="V1129" s="12">
        <v>52.44</v>
      </c>
      <c r="W1129" s="13">
        <v>8</v>
      </c>
      <c r="X1129" s="11"/>
      <c r="Y1129" s="11">
        <v>23.57</v>
      </c>
      <c r="Z1129" s="11">
        <v>7.44</v>
      </c>
      <c r="AA1129" s="11">
        <v>9592.2000000000007</v>
      </c>
      <c r="AB1129" s="13">
        <v>9592200000</v>
      </c>
      <c r="AC1129" s="5">
        <v>7.4424997244138451</v>
      </c>
      <c r="AD1129">
        <v>35.24</v>
      </c>
      <c r="AE1129">
        <v>26.24</v>
      </c>
      <c r="AF1129">
        <v>35.24</v>
      </c>
      <c r="AG1129" s="5">
        <v>12.025113259372896</v>
      </c>
      <c r="AH1129" s="7"/>
      <c r="AI1129" s="8">
        <v>1.2737230925996686E-2</v>
      </c>
      <c r="AJ1129">
        <v>39661.61</v>
      </c>
      <c r="AK1129">
        <v>39661610000</v>
      </c>
      <c r="AL1129">
        <f t="shared" si="162"/>
        <v>0</v>
      </c>
      <c r="AM1129">
        <f t="shared" si="163"/>
        <v>1</v>
      </c>
      <c r="AN1129">
        <f t="shared" si="164"/>
        <v>0</v>
      </c>
      <c r="AO1129" s="9">
        <v>15</v>
      </c>
      <c r="AP1129" s="5">
        <v>1.1760912590556811</v>
      </c>
      <c r="AQ1129">
        <v>22930000</v>
      </c>
      <c r="AT1129">
        <v>12930000</v>
      </c>
      <c r="AU1129">
        <v>35860000</v>
      </c>
      <c r="AV1129">
        <v>26.18</v>
      </c>
      <c r="AW1129">
        <v>13143.2</v>
      </c>
      <c r="AX1129">
        <v>13143200000</v>
      </c>
      <c r="CG1129" s="13"/>
    </row>
    <row r="1130" spans="1:85" x14ac:dyDescent="0.3">
      <c r="A1130">
        <v>2015</v>
      </c>
      <c r="B1130" t="s">
        <v>85</v>
      </c>
      <c r="C1130">
        <v>0</v>
      </c>
      <c r="M1130">
        <v>0</v>
      </c>
      <c r="N1130">
        <v>0</v>
      </c>
      <c r="O1130" s="11">
        <v>8</v>
      </c>
      <c r="P1130" s="11">
        <v>4</v>
      </c>
      <c r="Q1130" s="12">
        <v>50</v>
      </c>
      <c r="R1130" s="11">
        <v>2</v>
      </c>
      <c r="S1130" s="12">
        <v>25</v>
      </c>
      <c r="T1130" s="14">
        <v>2</v>
      </c>
      <c r="U1130" s="12">
        <v>25</v>
      </c>
      <c r="V1130" s="12">
        <v>54.98</v>
      </c>
      <c r="W1130" s="13">
        <v>4</v>
      </c>
      <c r="X1130" s="11"/>
      <c r="Y1130" s="11">
        <v>7.41</v>
      </c>
      <c r="Z1130" s="11">
        <v>29.8</v>
      </c>
      <c r="AA1130" s="11">
        <v>65020.9</v>
      </c>
      <c r="AB1130" s="13">
        <v>65020900000</v>
      </c>
      <c r="AC1130" s="5">
        <v>29.798913272184532</v>
      </c>
      <c r="AD1130">
        <v>20.99</v>
      </c>
      <c r="AE1130">
        <v>11.8</v>
      </c>
      <c r="AF1130">
        <v>20.48</v>
      </c>
      <c r="AG1130" s="5">
        <v>26.477244526925691</v>
      </c>
      <c r="AH1130" s="7">
        <v>1.2949967102562161</v>
      </c>
      <c r="AI1130" s="8">
        <v>5.8970123581331309E-2</v>
      </c>
      <c r="AJ1130">
        <v>408604.6</v>
      </c>
      <c r="AK1130">
        <v>408604600000</v>
      </c>
      <c r="AL1130">
        <f t="shared" si="162"/>
        <v>0</v>
      </c>
      <c r="AM1130">
        <f t="shared" si="163"/>
        <v>0</v>
      </c>
      <c r="AN1130">
        <f t="shared" si="164"/>
        <v>1</v>
      </c>
      <c r="AO1130" s="9">
        <v>33</v>
      </c>
      <c r="AP1130" s="5">
        <v>1.5185139398778873</v>
      </c>
      <c r="AW1130">
        <v>69859</v>
      </c>
      <c r="AX1130">
        <v>69859000000</v>
      </c>
      <c r="CG1130" s="13"/>
    </row>
    <row r="1131" spans="1:85" x14ac:dyDescent="0.3">
      <c r="A1131">
        <v>2015</v>
      </c>
      <c r="B1131" t="s">
        <v>86</v>
      </c>
      <c r="C1131">
        <v>0</v>
      </c>
      <c r="D1131">
        <v>3</v>
      </c>
      <c r="E1131">
        <v>4</v>
      </c>
      <c r="F1131">
        <v>7.7</v>
      </c>
      <c r="G1131">
        <v>7700000</v>
      </c>
      <c r="H1131">
        <v>7.2</v>
      </c>
      <c r="I1131">
        <v>7200000</v>
      </c>
      <c r="J1131">
        <v>0.5</v>
      </c>
      <c r="K1131">
        <v>500000</v>
      </c>
      <c r="L1131">
        <v>1</v>
      </c>
      <c r="M1131">
        <v>0</v>
      </c>
      <c r="N1131">
        <v>0</v>
      </c>
      <c r="O1131" s="11">
        <v>8</v>
      </c>
      <c r="P1131" s="11">
        <v>4</v>
      </c>
      <c r="Q1131" s="12">
        <v>50</v>
      </c>
      <c r="R1131" s="11">
        <v>1</v>
      </c>
      <c r="S1131" s="12">
        <v>12.5</v>
      </c>
      <c r="T1131" s="14">
        <v>3</v>
      </c>
      <c r="U1131" s="12">
        <v>37.5</v>
      </c>
      <c r="V1131" s="12">
        <v>31.9</v>
      </c>
      <c r="W1131" s="13">
        <v>4</v>
      </c>
      <c r="X1131" s="11"/>
      <c r="Y1131" s="11">
        <v>1.82</v>
      </c>
      <c r="Z1131" s="11">
        <v>4.41</v>
      </c>
      <c r="AA1131" s="11">
        <v>11668.4</v>
      </c>
      <c r="AB1131" s="13">
        <v>11668400000</v>
      </c>
      <c r="AC1131" s="5">
        <v>4.4114151721682493</v>
      </c>
      <c r="AD1131">
        <v>5.23</v>
      </c>
      <c r="AE1131">
        <v>2.14</v>
      </c>
      <c r="AF1131">
        <v>2.95</v>
      </c>
      <c r="AG1131" s="5">
        <v>-3.2426830220556471</v>
      </c>
      <c r="AH1131" s="7">
        <v>1.7857273867779875</v>
      </c>
      <c r="AI1131" s="8">
        <v>0.15626948783225608</v>
      </c>
      <c r="AJ1131">
        <v>23197.74</v>
      </c>
      <c r="AK1131">
        <v>23197740000</v>
      </c>
      <c r="AL1131">
        <f t="shared" si="162"/>
        <v>1</v>
      </c>
      <c r="AM1131">
        <f t="shared" si="163"/>
        <v>0</v>
      </c>
      <c r="AN1131">
        <f t="shared" si="164"/>
        <v>0</v>
      </c>
      <c r="AO1131" s="9">
        <v>2</v>
      </c>
      <c r="AP1131" s="5">
        <v>0.30102999566398114</v>
      </c>
      <c r="AQ1131">
        <v>10080000</v>
      </c>
      <c r="AT1131">
        <v>860000</v>
      </c>
      <c r="AU1131">
        <v>10940000</v>
      </c>
      <c r="AW1131">
        <v>14673.5</v>
      </c>
      <c r="AX1131">
        <v>14673500000</v>
      </c>
      <c r="CG1131" s="13"/>
    </row>
    <row r="1132" spans="1:85" x14ac:dyDescent="0.3">
      <c r="A1132">
        <v>2015</v>
      </c>
      <c r="B1132" t="s">
        <v>87</v>
      </c>
      <c r="C1132">
        <v>0</v>
      </c>
      <c r="D1132">
        <v>4</v>
      </c>
      <c r="E1132">
        <v>4</v>
      </c>
      <c r="L1132">
        <v>1</v>
      </c>
      <c r="M1132">
        <v>0</v>
      </c>
      <c r="N1132">
        <v>0</v>
      </c>
      <c r="O1132" s="11">
        <v>17</v>
      </c>
      <c r="P1132" s="11">
        <v>8</v>
      </c>
      <c r="Q1132" s="12">
        <v>47.06</v>
      </c>
      <c r="R1132" s="11">
        <v>7</v>
      </c>
      <c r="S1132" s="12">
        <v>41.18</v>
      </c>
      <c r="T1132" s="14">
        <v>2</v>
      </c>
      <c r="U1132" s="12">
        <v>11.76</v>
      </c>
      <c r="V1132" s="12">
        <v>72.739999999999995</v>
      </c>
      <c r="W1132" s="13">
        <v>4</v>
      </c>
      <c r="X1132" s="11">
        <v>19.47</v>
      </c>
      <c r="Y1132" s="11">
        <v>19.86</v>
      </c>
      <c r="Z1132" s="11">
        <v>18.75</v>
      </c>
      <c r="AA1132" s="11">
        <v>16888.3</v>
      </c>
      <c r="AB1132" s="13">
        <v>16888300000</v>
      </c>
      <c r="AC1132" s="5">
        <v>18.74555325539853</v>
      </c>
      <c r="AD1132">
        <v>44.69</v>
      </c>
      <c r="AE1132">
        <v>30.14</v>
      </c>
      <c r="AF1132">
        <v>43.22</v>
      </c>
      <c r="AG1132" s="5">
        <v>21.804361410994034</v>
      </c>
      <c r="AH1132" s="7"/>
      <c r="AI1132" s="8">
        <v>14.494721432267596</v>
      </c>
      <c r="AJ1132">
        <v>178600.82</v>
      </c>
      <c r="AK1132">
        <v>178600820000</v>
      </c>
      <c r="AL1132">
        <f t="shared" si="162"/>
        <v>0</v>
      </c>
      <c r="AM1132">
        <f t="shared" si="163"/>
        <v>0</v>
      </c>
      <c r="AN1132">
        <f t="shared" si="164"/>
        <v>1</v>
      </c>
      <c r="AO1132" s="9">
        <v>32</v>
      </c>
      <c r="AP1132" s="5">
        <v>1.5051499783199058</v>
      </c>
      <c r="AQ1132">
        <v>136109000</v>
      </c>
      <c r="AT1132">
        <v>19679000</v>
      </c>
      <c r="AU1132">
        <v>155788000</v>
      </c>
      <c r="AV1132">
        <v>1.91</v>
      </c>
      <c r="AW1132">
        <v>24022.6</v>
      </c>
      <c r="AX1132">
        <v>24022600000</v>
      </c>
      <c r="CG1132" s="13"/>
    </row>
    <row r="1133" spans="1:85" x14ac:dyDescent="0.3">
      <c r="A1133">
        <v>2015</v>
      </c>
      <c r="B1133" t="s">
        <v>88</v>
      </c>
      <c r="C1133">
        <v>0</v>
      </c>
      <c r="M1133">
        <v>1</v>
      </c>
      <c r="N1133">
        <v>0</v>
      </c>
      <c r="O1133" s="11"/>
      <c r="P1133" s="11"/>
      <c r="Q1133" s="12"/>
      <c r="R1133" s="11"/>
      <c r="S1133" s="12"/>
      <c r="T1133" s="14">
        <v>0</v>
      </c>
      <c r="U1133" s="12"/>
      <c r="V1133" s="12" t="s">
        <v>366</v>
      </c>
      <c r="W1133" s="13"/>
      <c r="X1133" s="11"/>
      <c r="Y1133" s="11">
        <v>4.5999999999999996</v>
      </c>
      <c r="Z1133" s="11"/>
      <c r="AA1133" s="11">
        <v>27882</v>
      </c>
      <c r="AB1133" s="13">
        <v>27882000000</v>
      </c>
      <c r="AD1133">
        <v>22.84</v>
      </c>
      <c r="AE1133">
        <v>9.16</v>
      </c>
      <c r="AF1133">
        <v>13.44</v>
      </c>
      <c r="AG1133" s="5">
        <v>16.223031042339301</v>
      </c>
      <c r="AH1133" s="7"/>
      <c r="AI1133" s="8"/>
      <c r="AO1133" s="9">
        <v>16</v>
      </c>
      <c r="AP1133" s="5">
        <v>1.2041199826559246</v>
      </c>
      <c r="CG1133" s="13"/>
    </row>
    <row r="1134" spans="1:85" x14ac:dyDescent="0.3">
      <c r="A1134">
        <v>2015</v>
      </c>
      <c r="B1134" t="s">
        <v>89</v>
      </c>
      <c r="C1134">
        <v>0</v>
      </c>
      <c r="M1134">
        <v>0</v>
      </c>
      <c r="N1134">
        <v>0</v>
      </c>
      <c r="O1134" s="11"/>
      <c r="P1134" s="11"/>
      <c r="Q1134" s="12"/>
      <c r="R1134" s="11"/>
      <c r="S1134" s="12"/>
      <c r="T1134" s="14">
        <v>0</v>
      </c>
      <c r="U1134" s="12"/>
      <c r="V1134" s="12" t="s">
        <v>366</v>
      </c>
      <c r="W1134" s="13"/>
      <c r="X1134" s="11"/>
      <c r="Y1134" s="11">
        <v>15.07</v>
      </c>
      <c r="Z1134" s="11"/>
      <c r="AA1134" s="11">
        <v>3364.2</v>
      </c>
      <c r="AB1134" s="13">
        <v>3364200000</v>
      </c>
      <c r="AD1134">
        <v>33.76</v>
      </c>
      <c r="AE1134">
        <v>28.07</v>
      </c>
      <c r="AF1134">
        <v>33</v>
      </c>
      <c r="AG1134" s="5">
        <v>0.2655920871874714</v>
      </c>
      <c r="AH1134" s="7"/>
      <c r="AI1134" s="8"/>
      <c r="AO1134" s="9">
        <v>8</v>
      </c>
      <c r="AP1134" s="5">
        <v>0.90308998699194343</v>
      </c>
      <c r="CG1134" s="13"/>
    </row>
    <row r="1135" spans="1:85" x14ac:dyDescent="0.3">
      <c r="A1135">
        <v>2015</v>
      </c>
      <c r="B1135" t="s">
        <v>90</v>
      </c>
      <c r="C1135">
        <v>1</v>
      </c>
      <c r="D1135">
        <v>4</v>
      </c>
      <c r="E1135">
        <v>4</v>
      </c>
      <c r="L1135">
        <v>1</v>
      </c>
      <c r="M1135">
        <v>0</v>
      </c>
      <c r="N1135">
        <v>0</v>
      </c>
      <c r="O1135" s="11">
        <v>8</v>
      </c>
      <c r="P1135" s="11">
        <v>3</v>
      </c>
      <c r="Q1135" s="12">
        <v>37.5</v>
      </c>
      <c r="R1135" s="11">
        <v>4</v>
      </c>
      <c r="S1135" s="12">
        <v>50</v>
      </c>
      <c r="T1135" s="14">
        <v>1</v>
      </c>
      <c r="U1135" s="12">
        <v>12.5</v>
      </c>
      <c r="V1135" s="12">
        <v>74.41</v>
      </c>
      <c r="W1135" s="13">
        <v>5</v>
      </c>
      <c r="X1135" s="11"/>
      <c r="Y1135" s="11">
        <v>17.23</v>
      </c>
      <c r="Z1135" s="11">
        <v>3.6</v>
      </c>
      <c r="AA1135" s="11">
        <v>32765.3</v>
      </c>
      <c r="AB1135" s="13">
        <v>32765300000</v>
      </c>
      <c r="AC1135" s="5">
        <v>3.6035229492445837</v>
      </c>
      <c r="AD1135">
        <v>18.45</v>
      </c>
      <c r="AE1135">
        <v>9.07</v>
      </c>
      <c r="AF1135">
        <v>13.74</v>
      </c>
      <c r="AG1135" s="5">
        <v>25.250735903266179</v>
      </c>
      <c r="AH1135" s="7"/>
      <c r="AI1135" s="8"/>
      <c r="AJ1135">
        <v>34153.69</v>
      </c>
      <c r="AK1135">
        <v>34153690000.000004</v>
      </c>
      <c r="AL1135">
        <f t="shared" ref="AL1135:AL1140" si="165">IF(AJ1135&lt;29957,1,0)</f>
        <v>0</v>
      </c>
      <c r="AM1135">
        <f t="shared" ref="AM1135:AM1140" si="166">IF(AND(AJ1135&gt;29957,AJ1135&lt;96525),1,0)</f>
        <v>1</v>
      </c>
      <c r="AN1135">
        <f t="shared" ref="AN1135:AN1140" si="167">IF(AJ1135&gt;96525,1,0)</f>
        <v>0</v>
      </c>
      <c r="AO1135" s="9">
        <v>21</v>
      </c>
      <c r="AP1135" s="5">
        <v>1.3222192947339191</v>
      </c>
      <c r="AQ1135">
        <v>76392977</v>
      </c>
      <c r="AR1135" s="5">
        <v>0.2</v>
      </c>
      <c r="AT1135">
        <v>49591369</v>
      </c>
      <c r="AU1135">
        <v>125984346</v>
      </c>
      <c r="AW1135">
        <v>15826.8</v>
      </c>
      <c r="AX1135">
        <v>15826800000</v>
      </c>
      <c r="CG1135" s="13"/>
    </row>
    <row r="1136" spans="1:85" x14ac:dyDescent="0.3">
      <c r="A1136">
        <v>2015</v>
      </c>
      <c r="B1136" t="s">
        <v>91</v>
      </c>
      <c r="C1136">
        <v>0</v>
      </c>
      <c r="M1136">
        <v>0</v>
      </c>
      <c r="N1136">
        <v>0</v>
      </c>
      <c r="O1136" s="11"/>
      <c r="P1136" s="11"/>
      <c r="Q1136" s="12"/>
      <c r="R1136" s="11"/>
      <c r="S1136" s="12"/>
      <c r="T1136" s="14">
        <v>0</v>
      </c>
      <c r="U1136" s="12"/>
      <c r="V1136" s="12">
        <v>41.96</v>
      </c>
      <c r="W1136" s="13"/>
      <c r="X1136" s="11"/>
      <c r="Y1136" s="11">
        <v>-0.36</v>
      </c>
      <c r="Z1136" s="11">
        <v>0.89</v>
      </c>
      <c r="AA1136" s="11">
        <v>35714.9</v>
      </c>
      <c r="AB1136" s="13">
        <v>35714900000</v>
      </c>
      <c r="AC1136" s="5">
        <v>0.88523590587352807</v>
      </c>
      <c r="AD1136">
        <v>-0.84</v>
      </c>
      <c r="AE1136">
        <v>-0.42</v>
      </c>
      <c r="AF1136">
        <v>-0.67</v>
      </c>
      <c r="AG1136" s="5">
        <v>-36.874413164998025</v>
      </c>
      <c r="AH1136" s="7">
        <v>1.6335242533705465</v>
      </c>
      <c r="AI1136" s="8">
        <v>1.1873013902384868</v>
      </c>
      <c r="AJ1136">
        <v>15757.26</v>
      </c>
      <c r="AK1136">
        <v>15757260000</v>
      </c>
      <c r="AL1136">
        <f t="shared" si="165"/>
        <v>1</v>
      </c>
      <c r="AM1136">
        <f t="shared" si="166"/>
        <v>0</v>
      </c>
      <c r="AN1136">
        <f t="shared" si="167"/>
        <v>0</v>
      </c>
      <c r="AO1136" s="9">
        <v>71</v>
      </c>
      <c r="AP1136" s="5">
        <v>1.851258348719075</v>
      </c>
      <c r="AW1136">
        <v>35054.800000000003</v>
      </c>
      <c r="AX1136">
        <v>35054800000</v>
      </c>
      <c r="CG1136" s="13"/>
    </row>
    <row r="1137" spans="1:85" x14ac:dyDescent="0.3">
      <c r="A1137">
        <v>2015</v>
      </c>
      <c r="B1137" t="s">
        <v>92</v>
      </c>
      <c r="C1137">
        <v>0</v>
      </c>
      <c r="D1137">
        <v>4</v>
      </c>
      <c r="E1137">
        <v>4</v>
      </c>
      <c r="L1137">
        <v>1</v>
      </c>
      <c r="M1137">
        <v>1</v>
      </c>
      <c r="N1137">
        <v>0</v>
      </c>
      <c r="O1137" s="11">
        <v>12</v>
      </c>
      <c r="P1137" s="11">
        <v>5</v>
      </c>
      <c r="Q1137" s="12">
        <v>41.67</v>
      </c>
      <c r="R1137" s="11">
        <v>2</v>
      </c>
      <c r="S1137" s="12">
        <v>16.670000000000002</v>
      </c>
      <c r="T1137" s="14">
        <v>5</v>
      </c>
      <c r="U1137" s="12">
        <v>41.67</v>
      </c>
      <c r="V1137" s="12">
        <v>43.73</v>
      </c>
      <c r="W1137" s="13">
        <v>4</v>
      </c>
      <c r="X1137" s="11">
        <v>10.07</v>
      </c>
      <c r="Y1137" s="11">
        <v>3.51</v>
      </c>
      <c r="Z1137" s="11">
        <v>3.03</v>
      </c>
      <c r="AA1137" s="11">
        <v>11348.6</v>
      </c>
      <c r="AB1137" s="13">
        <v>11348600000</v>
      </c>
      <c r="AC1137" s="5">
        <v>3.0331590242289241</v>
      </c>
      <c r="AD1137">
        <v>7.74</v>
      </c>
      <c r="AE1137">
        <v>4.17</v>
      </c>
      <c r="AF1137">
        <v>5.64</v>
      </c>
      <c r="AG1137" s="5">
        <v>10.236194551888728</v>
      </c>
      <c r="AH1137" s="7">
        <v>0.2724938035655628</v>
      </c>
      <c r="AI1137" s="8">
        <v>4.8324723026846241</v>
      </c>
      <c r="AJ1137">
        <v>13065.53</v>
      </c>
      <c r="AK1137">
        <v>13065530000</v>
      </c>
      <c r="AL1137">
        <f t="shared" si="165"/>
        <v>1</v>
      </c>
      <c r="AM1137">
        <f t="shared" si="166"/>
        <v>0</v>
      </c>
      <c r="AN1137">
        <f t="shared" si="167"/>
        <v>0</v>
      </c>
      <c r="AO1137" s="9">
        <v>81</v>
      </c>
      <c r="AP1137" s="5">
        <v>1.9084850188786497</v>
      </c>
      <c r="AQ1137">
        <v>43933934</v>
      </c>
      <c r="AT1137">
        <v>920000</v>
      </c>
      <c r="AU1137">
        <v>44853934</v>
      </c>
      <c r="AW1137">
        <v>13942.6</v>
      </c>
      <c r="AX1137">
        <v>13942600000</v>
      </c>
      <c r="CG1137" s="13"/>
    </row>
    <row r="1138" spans="1:85" x14ac:dyDescent="0.3">
      <c r="A1138">
        <v>2015</v>
      </c>
      <c r="B1138" t="s">
        <v>93</v>
      </c>
      <c r="C1138">
        <v>0</v>
      </c>
      <c r="D1138">
        <v>4</v>
      </c>
      <c r="E1138">
        <v>5</v>
      </c>
      <c r="L1138">
        <v>1</v>
      </c>
      <c r="M1138">
        <v>0</v>
      </c>
      <c r="N1138">
        <v>0</v>
      </c>
      <c r="O1138" s="11">
        <v>15</v>
      </c>
      <c r="P1138" s="11">
        <v>7</v>
      </c>
      <c r="Q1138" s="12">
        <v>46.67</v>
      </c>
      <c r="R1138" s="11">
        <v>3</v>
      </c>
      <c r="S1138" s="12">
        <v>20</v>
      </c>
      <c r="T1138" s="14">
        <v>5</v>
      </c>
      <c r="U1138" s="12">
        <v>33.33</v>
      </c>
      <c r="V1138" s="12">
        <v>24.72</v>
      </c>
      <c r="W1138" s="13">
        <v>7</v>
      </c>
      <c r="X1138" s="11">
        <v>8.49</v>
      </c>
      <c r="Y1138" s="11">
        <v>4.1399999999999997</v>
      </c>
      <c r="Z1138" s="11">
        <v>2.74</v>
      </c>
      <c r="AA1138" s="11">
        <v>8363.5</v>
      </c>
      <c r="AB1138" s="13">
        <v>8363500000</v>
      </c>
      <c r="AC1138" s="5">
        <v>2.737861184461126</v>
      </c>
      <c r="AD1138">
        <v>14.24</v>
      </c>
      <c r="AE1138">
        <v>5.55</v>
      </c>
      <c r="AF1138">
        <v>12.04</v>
      </c>
      <c r="AG1138" s="5">
        <v>4.0731065571451435</v>
      </c>
      <c r="AH1138" s="7">
        <v>0.90434593497408389</v>
      </c>
      <c r="AI1138" s="8"/>
      <c r="AJ1138">
        <v>12618.51</v>
      </c>
      <c r="AK1138">
        <v>12618510000</v>
      </c>
      <c r="AL1138">
        <f t="shared" si="165"/>
        <v>1</v>
      </c>
      <c r="AM1138">
        <f t="shared" si="166"/>
        <v>0</v>
      </c>
      <c r="AN1138">
        <f t="shared" si="167"/>
        <v>0</v>
      </c>
      <c r="AO1138" s="9">
        <v>2</v>
      </c>
      <c r="AP1138" s="5">
        <v>0.30102999566398114</v>
      </c>
      <c r="AQ1138">
        <v>35475000</v>
      </c>
      <c r="AT1138">
        <v>17356000</v>
      </c>
      <c r="AU1138">
        <v>52831000</v>
      </c>
      <c r="AW1138">
        <v>9797.7000000000007</v>
      </c>
      <c r="AX1138">
        <v>9797700000</v>
      </c>
      <c r="CG1138" s="13"/>
    </row>
    <row r="1139" spans="1:85" x14ac:dyDescent="0.3">
      <c r="A1139">
        <v>2015</v>
      </c>
      <c r="B1139" t="s">
        <v>94</v>
      </c>
      <c r="C1139">
        <v>0</v>
      </c>
      <c r="D1139">
        <v>4</v>
      </c>
      <c r="E1139">
        <v>4</v>
      </c>
      <c r="F1139">
        <v>16.3</v>
      </c>
      <c r="G1139">
        <v>16300000</v>
      </c>
      <c r="H1139">
        <v>16.3</v>
      </c>
      <c r="I1139">
        <v>16300000</v>
      </c>
      <c r="J1139">
        <v>0</v>
      </c>
      <c r="L1139">
        <v>1</v>
      </c>
      <c r="M1139">
        <v>0</v>
      </c>
      <c r="N1139">
        <v>1</v>
      </c>
      <c r="O1139" s="11">
        <v>15</v>
      </c>
      <c r="P1139" s="11">
        <v>5</v>
      </c>
      <c r="Q1139" s="12">
        <v>33.33</v>
      </c>
      <c r="R1139" s="11">
        <v>6</v>
      </c>
      <c r="S1139" s="12">
        <v>40</v>
      </c>
      <c r="T1139" s="14">
        <v>4</v>
      </c>
      <c r="U1139" s="12">
        <v>26.67</v>
      </c>
      <c r="V1139" s="12">
        <v>45.99</v>
      </c>
      <c r="W1139" s="13">
        <v>5</v>
      </c>
      <c r="X1139" s="11"/>
      <c r="Y1139" s="11">
        <v>5.91</v>
      </c>
      <c r="Z1139" s="11">
        <v>3.75</v>
      </c>
      <c r="AA1139" s="11">
        <v>139252.9</v>
      </c>
      <c r="AB1139" s="13">
        <v>139252900000</v>
      </c>
      <c r="AC1139" s="5">
        <v>3.7468381112984823</v>
      </c>
      <c r="AD1139">
        <v>17</v>
      </c>
      <c r="AE1139">
        <v>4.67</v>
      </c>
      <c r="AF1139">
        <v>16.78</v>
      </c>
      <c r="AG1139" s="5">
        <v>12.939831741862196</v>
      </c>
      <c r="AH1139" s="7">
        <v>0.1572779721576501</v>
      </c>
      <c r="AI1139" s="8"/>
      <c r="AJ1139">
        <v>151130</v>
      </c>
      <c r="AK1139">
        <v>151130000000</v>
      </c>
      <c r="AL1139">
        <f t="shared" si="165"/>
        <v>0</v>
      </c>
      <c r="AM1139">
        <f t="shared" si="166"/>
        <v>0</v>
      </c>
      <c r="AN1139">
        <f t="shared" si="167"/>
        <v>1</v>
      </c>
      <c r="AO1139" s="9">
        <v>68</v>
      </c>
      <c r="AP1139" s="5">
        <v>1.8325089127062362</v>
      </c>
      <c r="AQ1139">
        <v>81698266</v>
      </c>
      <c r="AS1139">
        <v>30926247</v>
      </c>
      <c r="AT1139">
        <v>20398155</v>
      </c>
      <c r="AU1139">
        <v>102096421</v>
      </c>
      <c r="AV1139">
        <v>45.99</v>
      </c>
      <c r="AW1139">
        <v>87532.7</v>
      </c>
      <c r="AX1139">
        <v>87532700000</v>
      </c>
      <c r="CG1139" s="13"/>
    </row>
    <row r="1140" spans="1:85" x14ac:dyDescent="0.3">
      <c r="A1140">
        <v>2015</v>
      </c>
      <c r="B1140" t="s">
        <v>95</v>
      </c>
      <c r="C1140">
        <v>0</v>
      </c>
      <c r="D1140">
        <v>6</v>
      </c>
      <c r="E1140">
        <v>5</v>
      </c>
      <c r="L1140">
        <v>1</v>
      </c>
      <c r="M1140">
        <v>0</v>
      </c>
      <c r="N1140">
        <v>0</v>
      </c>
      <c r="O1140" s="11">
        <v>11</v>
      </c>
      <c r="P1140" s="11">
        <v>5</v>
      </c>
      <c r="Q1140" s="12">
        <v>45.45</v>
      </c>
      <c r="R1140" s="11">
        <v>4</v>
      </c>
      <c r="S1140" s="12">
        <v>36.36</v>
      </c>
      <c r="T1140" s="14">
        <v>2</v>
      </c>
      <c r="U1140" s="12">
        <v>18.18</v>
      </c>
      <c r="V1140" s="12">
        <v>68.89</v>
      </c>
      <c r="W1140" s="13">
        <v>5</v>
      </c>
      <c r="X1140" s="11"/>
      <c r="Y1140" s="11">
        <v>15.48</v>
      </c>
      <c r="Z1140" s="11">
        <v>2.91</v>
      </c>
      <c r="AA1140" s="11">
        <v>11527.1</v>
      </c>
      <c r="AB1140" s="13">
        <v>11527100000</v>
      </c>
      <c r="AC1140" s="5">
        <v>2.9134767601919274</v>
      </c>
      <c r="AD1140">
        <v>16.600000000000001</v>
      </c>
      <c r="AE1140">
        <v>13.27</v>
      </c>
      <c r="AF1140">
        <v>16.559999999999999</v>
      </c>
      <c r="AG1140" s="5">
        <v>5.3165466791871037</v>
      </c>
      <c r="AH1140" s="7">
        <v>2.2686994331003354</v>
      </c>
      <c r="AI1140" s="8">
        <v>0.42820188232704054</v>
      </c>
      <c r="AJ1140">
        <v>28559.99</v>
      </c>
      <c r="AK1140">
        <v>28559990000</v>
      </c>
      <c r="AL1140">
        <f t="shared" si="165"/>
        <v>1</v>
      </c>
      <c r="AM1140">
        <f t="shared" si="166"/>
        <v>0</v>
      </c>
      <c r="AN1140">
        <f t="shared" si="167"/>
        <v>0</v>
      </c>
      <c r="AO1140" s="9">
        <v>2</v>
      </c>
      <c r="AP1140" s="5">
        <v>0.30102999566398114</v>
      </c>
      <c r="AQ1140">
        <v>57222178</v>
      </c>
      <c r="AT1140">
        <v>2936097</v>
      </c>
      <c r="AU1140">
        <v>60158275</v>
      </c>
      <c r="AW1140">
        <v>10174.299999999999</v>
      </c>
      <c r="AX1140">
        <v>10174300000</v>
      </c>
      <c r="CG1140" s="13"/>
    </row>
    <row r="1141" spans="1:85" x14ac:dyDescent="0.3">
      <c r="A1141">
        <v>2015</v>
      </c>
      <c r="B1141" t="s">
        <v>96</v>
      </c>
      <c r="C1141">
        <v>0</v>
      </c>
      <c r="D1141">
        <v>4</v>
      </c>
      <c r="E1141">
        <v>9</v>
      </c>
      <c r="F1141">
        <v>5.7</v>
      </c>
      <c r="G1141">
        <v>5700000</v>
      </c>
      <c r="H1141">
        <v>4.9000000000000004</v>
      </c>
      <c r="I1141">
        <v>4900000</v>
      </c>
      <c r="J1141">
        <v>0.79999999999999982</v>
      </c>
      <c r="K1141">
        <v>799999.99999999977</v>
      </c>
      <c r="L1141">
        <v>1</v>
      </c>
      <c r="M1141">
        <v>0</v>
      </c>
      <c r="N1141">
        <v>0</v>
      </c>
      <c r="O1141" s="11">
        <v>12</v>
      </c>
      <c r="P1141" s="11">
        <v>7</v>
      </c>
      <c r="Q1141" s="12">
        <v>58.33</v>
      </c>
      <c r="R1141" s="11">
        <v>1</v>
      </c>
      <c r="S1141" s="12">
        <v>8.33</v>
      </c>
      <c r="T1141" s="14">
        <v>4</v>
      </c>
      <c r="U1141" s="12">
        <v>33.33</v>
      </c>
      <c r="V1141" s="12">
        <v>35.86</v>
      </c>
      <c r="W1141" s="13">
        <v>4</v>
      </c>
      <c r="X1141" s="11"/>
      <c r="Y1141" s="11">
        <v>7.48</v>
      </c>
      <c r="Z1141" s="11">
        <v>3.44</v>
      </c>
      <c r="AA1141" s="11"/>
      <c r="AB1141" s="13"/>
      <c r="AC1141" s="5">
        <v>3.4431681968726524</v>
      </c>
      <c r="AD1141">
        <v>16.79</v>
      </c>
      <c r="AE1141">
        <v>12.37</v>
      </c>
      <c r="AF1141">
        <v>15.05</v>
      </c>
      <c r="AG1141" s="5">
        <v>2.583318392796675</v>
      </c>
      <c r="AH1141" s="7"/>
      <c r="AI1141" s="8"/>
      <c r="AO1141" s="9">
        <v>48</v>
      </c>
      <c r="AP1141" s="5">
        <v>1.6812412373755872</v>
      </c>
      <c r="AQ1141">
        <v>89874502</v>
      </c>
      <c r="AT1141">
        <v>35562500</v>
      </c>
      <c r="AU1141">
        <v>125437002</v>
      </c>
      <c r="CG1141" s="13"/>
    </row>
    <row r="1142" spans="1:85" x14ac:dyDescent="0.3">
      <c r="A1142">
        <v>2015</v>
      </c>
      <c r="B1142" t="s">
        <v>97</v>
      </c>
      <c r="C1142">
        <v>0</v>
      </c>
      <c r="D1142">
        <v>5</v>
      </c>
      <c r="E1142">
        <v>4</v>
      </c>
      <c r="F1142">
        <v>3.6</v>
      </c>
      <c r="G1142">
        <v>3600000</v>
      </c>
      <c r="H1142">
        <v>3.2</v>
      </c>
      <c r="I1142">
        <v>3200000</v>
      </c>
      <c r="J1142">
        <v>0.39999999999999991</v>
      </c>
      <c r="K1142">
        <v>399999.99999999988</v>
      </c>
      <c r="L1142">
        <v>1</v>
      </c>
      <c r="M1142">
        <v>0</v>
      </c>
      <c r="N1142">
        <v>0</v>
      </c>
      <c r="O1142" s="11">
        <v>11</v>
      </c>
      <c r="P1142" s="11">
        <v>6</v>
      </c>
      <c r="Q1142" s="12">
        <v>54.55</v>
      </c>
      <c r="R1142" s="11">
        <v>5</v>
      </c>
      <c r="S1142" s="12">
        <v>45.45</v>
      </c>
      <c r="T1142" s="14">
        <v>0</v>
      </c>
      <c r="U1142" s="12">
        <v>0</v>
      </c>
      <c r="V1142" s="12">
        <v>52.47</v>
      </c>
      <c r="W1142" s="13">
        <v>5</v>
      </c>
      <c r="X1142" s="11"/>
      <c r="Y1142" s="11">
        <v>2.46</v>
      </c>
      <c r="Z1142" s="11">
        <v>4.47</v>
      </c>
      <c r="AA1142" s="11"/>
      <c r="AB1142" s="13"/>
      <c r="AC1142" s="5">
        <v>4.4712372467506345</v>
      </c>
      <c r="AD1142">
        <v>8.89</v>
      </c>
      <c r="AE1142">
        <v>3.68</v>
      </c>
      <c r="AF1142">
        <v>6.08</v>
      </c>
      <c r="AG1142" s="5">
        <v>1.4515637055245545</v>
      </c>
      <c r="AH1142" s="7"/>
      <c r="AI1142" s="8"/>
      <c r="AO1142" s="9">
        <v>34</v>
      </c>
      <c r="AP1142" s="5">
        <v>1.5314789170422551</v>
      </c>
      <c r="AQ1142">
        <v>58443574</v>
      </c>
      <c r="AT1142">
        <v>14311133</v>
      </c>
      <c r="AU1142">
        <v>72754707</v>
      </c>
      <c r="CG1142" s="13"/>
    </row>
    <row r="1143" spans="1:85" x14ac:dyDescent="0.3">
      <c r="A1143">
        <v>2015</v>
      </c>
      <c r="B1143" t="s">
        <v>98</v>
      </c>
      <c r="C1143">
        <v>1</v>
      </c>
      <c r="D1143">
        <v>5</v>
      </c>
      <c r="E1143">
        <v>4</v>
      </c>
      <c r="F1143">
        <v>15.8</v>
      </c>
      <c r="G1143">
        <v>15800000</v>
      </c>
      <c r="H1143">
        <v>15.6</v>
      </c>
      <c r="I1143">
        <v>15600000</v>
      </c>
      <c r="J1143">
        <v>0.20000000000000107</v>
      </c>
      <c r="K1143">
        <v>200000.00000000108</v>
      </c>
      <c r="L1143">
        <v>1</v>
      </c>
      <c r="M1143">
        <v>0</v>
      </c>
      <c r="N1143">
        <v>1</v>
      </c>
      <c r="O1143" s="11">
        <v>13</v>
      </c>
      <c r="P1143" s="11">
        <v>6</v>
      </c>
      <c r="Q1143" s="12">
        <v>46.15</v>
      </c>
      <c r="R1143" s="11">
        <v>1</v>
      </c>
      <c r="S1143" s="12">
        <v>7.69</v>
      </c>
      <c r="T1143" s="14">
        <v>6</v>
      </c>
      <c r="U1143" s="12">
        <v>46.15</v>
      </c>
      <c r="V1143" s="12">
        <v>56.23</v>
      </c>
      <c r="W1143" s="13">
        <v>4</v>
      </c>
      <c r="X1143" s="11"/>
      <c r="Y1143" s="11">
        <v>7.69</v>
      </c>
      <c r="Z1143" s="11">
        <v>1.26</v>
      </c>
      <c r="AA1143" s="11">
        <v>35954.800000000003</v>
      </c>
      <c r="AB1143" s="13">
        <v>35954800000</v>
      </c>
      <c r="AC1143" s="5">
        <v>1.2622748663461287</v>
      </c>
      <c r="AD1143">
        <v>11.22</v>
      </c>
      <c r="AE1143">
        <v>6.31</v>
      </c>
      <c r="AF1143">
        <v>7.26</v>
      </c>
      <c r="AG1143" s="5">
        <v>-2.95393057927356</v>
      </c>
      <c r="AH1143" s="7"/>
      <c r="AI1143" s="8"/>
      <c r="AJ1143">
        <v>23080.36</v>
      </c>
      <c r="AK1143">
        <v>23080360000</v>
      </c>
      <c r="AL1143">
        <f>IF(AJ1143&lt;29957,1,0)</f>
        <v>1</v>
      </c>
      <c r="AM1143">
        <f>IF(AND(AJ1143&gt;29957,AJ1143&lt;96525),1,0)</f>
        <v>0</v>
      </c>
      <c r="AN1143">
        <f>IF(AJ1143&gt;96525,1,0)</f>
        <v>0</v>
      </c>
      <c r="AO1143" s="9">
        <v>14</v>
      </c>
      <c r="AP1143" s="5">
        <v>1.1461280356782377</v>
      </c>
      <c r="AQ1143">
        <v>51560969</v>
      </c>
      <c r="AS1143">
        <v>51560969</v>
      </c>
      <c r="AT1143">
        <v>3760000</v>
      </c>
      <c r="AU1143">
        <v>55320969</v>
      </c>
      <c r="AW1143">
        <v>32172.6</v>
      </c>
      <c r="AX1143">
        <v>32172600000</v>
      </c>
      <c r="CG1143" s="13"/>
    </row>
    <row r="1144" spans="1:85" x14ac:dyDescent="0.3">
      <c r="A1144">
        <v>2015</v>
      </c>
      <c r="B1144" t="s">
        <v>99</v>
      </c>
      <c r="C1144">
        <v>1</v>
      </c>
      <c r="D1144">
        <v>4</v>
      </c>
      <c r="E1144">
        <v>4</v>
      </c>
      <c r="F1144">
        <v>13</v>
      </c>
      <c r="G1144">
        <v>13000000</v>
      </c>
      <c r="H1144">
        <v>13</v>
      </c>
      <c r="I1144">
        <v>13000000</v>
      </c>
      <c r="J1144">
        <v>0</v>
      </c>
      <c r="L1144">
        <v>1</v>
      </c>
      <c r="M1144">
        <v>1</v>
      </c>
      <c r="N1144">
        <v>0</v>
      </c>
      <c r="O1144" s="11">
        <v>10</v>
      </c>
      <c r="P1144" s="11">
        <v>6</v>
      </c>
      <c r="Q1144" s="12">
        <v>60</v>
      </c>
      <c r="R1144" s="11">
        <v>1</v>
      </c>
      <c r="S1144" s="12">
        <v>10</v>
      </c>
      <c r="T1144" s="14">
        <v>3</v>
      </c>
      <c r="U1144" s="12">
        <v>30</v>
      </c>
      <c r="V1144" s="12">
        <v>43.56</v>
      </c>
      <c r="W1144" s="13">
        <v>4</v>
      </c>
      <c r="X1144" s="11">
        <v>71.319999999999993</v>
      </c>
      <c r="Y1144" s="11">
        <v>-7.03</v>
      </c>
      <c r="Z1144" s="11"/>
      <c r="AA1144" s="11">
        <v>17464.900000000001</v>
      </c>
      <c r="AB1144" s="13">
        <v>17464900000</v>
      </c>
      <c r="AD1144">
        <v>-11.64</v>
      </c>
      <c r="AE1144">
        <v>-6.62</v>
      </c>
      <c r="AF1144">
        <v>-7.85</v>
      </c>
      <c r="AG1144" s="5">
        <v>59.606522294232803</v>
      </c>
      <c r="AH1144" s="7"/>
      <c r="AI1144" s="8">
        <v>0.22093218143864943</v>
      </c>
      <c r="AJ1144">
        <v>19495.830000000002</v>
      </c>
      <c r="AK1144">
        <v>19495830000</v>
      </c>
      <c r="AL1144">
        <f>IF(AJ1144&lt;29957,1,0)</f>
        <v>1</v>
      </c>
      <c r="AM1144">
        <f>IF(AND(AJ1144&gt;29957,AJ1144&lt;96525),1,0)</f>
        <v>0</v>
      </c>
      <c r="AN1144">
        <f>IF(AJ1144&gt;96525,1,0)</f>
        <v>0</v>
      </c>
      <c r="AO1144" s="9">
        <v>19</v>
      </c>
      <c r="AP1144" s="5">
        <v>1.2787536009528289</v>
      </c>
      <c r="AQ1144">
        <v>2650177</v>
      </c>
      <c r="AT1144">
        <v>2200000</v>
      </c>
      <c r="AU1144">
        <v>4850177</v>
      </c>
      <c r="AW1144">
        <v>17042.599999999999</v>
      </c>
      <c r="AX1144">
        <v>17042599999.999998</v>
      </c>
      <c r="CG1144" s="13"/>
    </row>
    <row r="1145" spans="1:85" x14ac:dyDescent="0.3">
      <c r="A1145">
        <v>2015</v>
      </c>
      <c r="B1145" t="s">
        <v>100</v>
      </c>
      <c r="C1145">
        <v>1</v>
      </c>
      <c r="M1145">
        <v>0</v>
      </c>
      <c r="N1145">
        <v>0</v>
      </c>
      <c r="O1145" s="11">
        <v>8</v>
      </c>
      <c r="P1145" s="11"/>
      <c r="Q1145" s="12">
        <v>0</v>
      </c>
      <c r="R1145" s="11"/>
      <c r="S1145" s="12">
        <v>0</v>
      </c>
      <c r="T1145" s="14">
        <v>8</v>
      </c>
      <c r="U1145" s="12">
        <v>100</v>
      </c>
      <c r="V1145" s="12">
        <v>56.32</v>
      </c>
      <c r="W1145" s="13"/>
      <c r="X1145" s="11">
        <v>68.349999999999994</v>
      </c>
      <c r="Y1145" s="11"/>
      <c r="Z1145" s="11"/>
      <c r="AA1145" s="11"/>
      <c r="AB1145" s="13"/>
      <c r="AD1145">
        <v>2.37</v>
      </c>
      <c r="AE1145">
        <v>0.86</v>
      </c>
      <c r="AF1145">
        <v>1.19</v>
      </c>
      <c r="AG1145" s="5">
        <v>13.85121772537636</v>
      </c>
      <c r="AH1145" s="7"/>
      <c r="AI1145" s="8"/>
      <c r="AO1145" s="9">
        <v>3</v>
      </c>
      <c r="AP1145" s="5">
        <v>0.47712125471966244</v>
      </c>
      <c r="CG1145" s="13"/>
    </row>
    <row r="1146" spans="1:85" x14ac:dyDescent="0.3">
      <c r="A1146">
        <v>2015</v>
      </c>
      <c r="B1146" t="s">
        <v>101</v>
      </c>
      <c r="C1146">
        <v>1</v>
      </c>
      <c r="M1146">
        <v>0</v>
      </c>
      <c r="N1146">
        <v>0</v>
      </c>
      <c r="O1146" s="11"/>
      <c r="P1146" s="11"/>
      <c r="Q1146" s="12"/>
      <c r="R1146" s="11"/>
      <c r="S1146" s="12"/>
      <c r="T1146" s="14">
        <v>0</v>
      </c>
      <c r="U1146" s="12"/>
      <c r="V1146" s="12" t="s">
        <v>366</v>
      </c>
      <c r="W1146" s="13"/>
      <c r="X1146" s="11"/>
      <c r="Y1146" s="11">
        <v>-19.420000000000002</v>
      </c>
      <c r="Z1146" s="11"/>
      <c r="AA1146" s="11"/>
      <c r="AB1146" s="13"/>
      <c r="AE1146">
        <v>-77.42</v>
      </c>
      <c r="AF1146">
        <v>-311.64999999999998</v>
      </c>
      <c r="AG1146" s="5">
        <v>-19.113594742156881</v>
      </c>
      <c r="AH1146" s="7"/>
      <c r="AI1146" s="8"/>
      <c r="AO1146" s="9">
        <v>8</v>
      </c>
      <c r="AP1146" s="5">
        <v>0.90308998699194343</v>
      </c>
      <c r="CG1146" s="13"/>
    </row>
    <row r="1147" spans="1:85" x14ac:dyDescent="0.3">
      <c r="A1147">
        <v>2015</v>
      </c>
      <c r="B1147" t="s">
        <v>102</v>
      </c>
      <c r="C1147">
        <v>0</v>
      </c>
      <c r="D1147">
        <v>4</v>
      </c>
      <c r="E1147">
        <v>6</v>
      </c>
      <c r="L1147">
        <v>1</v>
      </c>
      <c r="M1147">
        <v>0</v>
      </c>
      <c r="N1147">
        <v>0</v>
      </c>
      <c r="O1147" s="11">
        <v>8</v>
      </c>
      <c r="P1147" s="11">
        <v>3</v>
      </c>
      <c r="Q1147" s="12">
        <v>37.5</v>
      </c>
      <c r="R1147" s="11">
        <v>2</v>
      </c>
      <c r="S1147" s="12">
        <v>25</v>
      </c>
      <c r="T1147" s="14">
        <v>3</v>
      </c>
      <c r="U1147" s="12">
        <v>37.5</v>
      </c>
      <c r="V1147" s="12">
        <v>68.56</v>
      </c>
      <c r="W1147" s="13">
        <v>6</v>
      </c>
      <c r="X1147" s="11"/>
      <c r="Y1147" s="11">
        <v>5.44</v>
      </c>
      <c r="Z1147" s="11">
        <v>4.9800000000000004</v>
      </c>
      <c r="AA1147" s="11">
        <v>38070.1</v>
      </c>
      <c r="AB1147" s="13">
        <v>38070100000</v>
      </c>
      <c r="AC1147" s="5">
        <v>4.9798620970327301</v>
      </c>
      <c r="AD1147">
        <v>13.14</v>
      </c>
      <c r="AE1147">
        <v>3.34</v>
      </c>
      <c r="AF1147">
        <v>13.13</v>
      </c>
      <c r="AG1147" s="5">
        <v>-16.77761621302313</v>
      </c>
      <c r="AH1147" s="7"/>
      <c r="AI1147" s="8"/>
      <c r="AJ1147">
        <v>42793.65</v>
      </c>
      <c r="AK1147">
        <v>42793650000</v>
      </c>
      <c r="AL1147">
        <f>IF(AJ1147&lt;29957,1,0)</f>
        <v>0</v>
      </c>
      <c r="AM1147">
        <f>IF(AND(AJ1147&gt;29957,AJ1147&lt;96525),1,0)</f>
        <v>1</v>
      </c>
      <c r="AN1147">
        <f>IF(AJ1147&gt;96525,1,0)</f>
        <v>0</v>
      </c>
      <c r="AO1147" s="9">
        <v>23</v>
      </c>
      <c r="AP1147" s="5">
        <v>1.3617278360175928</v>
      </c>
      <c r="AQ1147">
        <v>43213000</v>
      </c>
      <c r="AT1147">
        <v>2420000</v>
      </c>
      <c r="AU1147">
        <v>45633000</v>
      </c>
      <c r="AV1147">
        <v>68.56</v>
      </c>
      <c r="AW1147">
        <v>17726.7</v>
      </c>
      <c r="AX1147">
        <v>17726700000</v>
      </c>
      <c r="CG1147" s="13"/>
    </row>
    <row r="1148" spans="1:85" x14ac:dyDescent="0.3">
      <c r="A1148">
        <v>2015</v>
      </c>
      <c r="B1148" t="s">
        <v>103</v>
      </c>
      <c r="C1148">
        <v>0</v>
      </c>
      <c r="D1148">
        <v>5</v>
      </c>
      <c r="E1148">
        <v>5</v>
      </c>
      <c r="L1148">
        <v>1</v>
      </c>
      <c r="M1148">
        <v>0</v>
      </c>
      <c r="N1148">
        <v>0</v>
      </c>
      <c r="O1148" s="11">
        <v>9</v>
      </c>
      <c r="P1148" s="11">
        <v>2</v>
      </c>
      <c r="Q1148" s="12">
        <v>22.22</v>
      </c>
      <c r="R1148" s="11">
        <v>3</v>
      </c>
      <c r="S1148" s="12">
        <v>33.33</v>
      </c>
      <c r="T1148" s="14">
        <v>4</v>
      </c>
      <c r="U1148" s="12">
        <v>44.44</v>
      </c>
      <c r="V1148" s="12">
        <v>75</v>
      </c>
      <c r="W1148" s="13">
        <v>13</v>
      </c>
      <c r="X1148" s="11"/>
      <c r="Y1148" s="11">
        <v>2.5299999999999998</v>
      </c>
      <c r="Z1148" s="11">
        <v>11.42</v>
      </c>
      <c r="AA1148" s="11"/>
      <c r="AB1148" s="13"/>
      <c r="AC1148" s="5">
        <v>11.419644320923238</v>
      </c>
      <c r="AD1148">
        <v>7.71</v>
      </c>
      <c r="AE1148">
        <v>1.88</v>
      </c>
      <c r="AF1148">
        <v>5.92</v>
      </c>
      <c r="AG1148" s="5">
        <v>4.8068061162343145</v>
      </c>
      <c r="AH1148" s="7">
        <v>0.69398197549593088</v>
      </c>
      <c r="AI1148" s="8"/>
      <c r="AJ1148">
        <v>120316.27</v>
      </c>
      <c r="AK1148">
        <v>120316270000</v>
      </c>
      <c r="AL1148">
        <f>IF(AJ1148&lt;29957,1,0)</f>
        <v>0</v>
      </c>
      <c r="AM1148">
        <f>IF(AND(AJ1148&gt;29957,AJ1148&lt;96525),1,0)</f>
        <v>0</v>
      </c>
      <c r="AN1148">
        <f>IF(AJ1148&gt;96525,1,0)</f>
        <v>1</v>
      </c>
      <c r="AO1148" s="9">
        <v>58</v>
      </c>
      <c r="AP1148" s="5">
        <v>1.7634279935629371</v>
      </c>
      <c r="AQ1148">
        <v>47940006</v>
      </c>
      <c r="AT1148">
        <v>1985000</v>
      </c>
      <c r="AU1148">
        <v>49925006</v>
      </c>
      <c r="AV1148">
        <v>6.46</v>
      </c>
      <c r="AW1148">
        <v>34715.199999999997</v>
      </c>
      <c r="AX1148">
        <v>34715200000</v>
      </c>
      <c r="CG1148" s="13"/>
    </row>
    <row r="1149" spans="1:85" x14ac:dyDescent="0.3">
      <c r="A1149">
        <v>2015</v>
      </c>
      <c r="B1149" t="s">
        <v>104</v>
      </c>
      <c r="C1149">
        <v>0</v>
      </c>
      <c r="D1149">
        <v>3</v>
      </c>
      <c r="E1149">
        <v>4</v>
      </c>
      <c r="L1149">
        <v>1</v>
      </c>
      <c r="M1149">
        <v>0</v>
      </c>
      <c r="N1149">
        <v>0</v>
      </c>
      <c r="O1149" s="11">
        <v>14</v>
      </c>
      <c r="P1149" s="11">
        <v>7</v>
      </c>
      <c r="Q1149" s="12">
        <v>50</v>
      </c>
      <c r="R1149" s="11">
        <v>2</v>
      </c>
      <c r="S1149" s="12">
        <v>14.29</v>
      </c>
      <c r="T1149" s="14">
        <v>5</v>
      </c>
      <c r="U1149" s="12">
        <v>35.71</v>
      </c>
      <c r="V1149" s="12">
        <v>18.329999999999998</v>
      </c>
      <c r="W1149" s="13">
        <v>4</v>
      </c>
      <c r="X1149" s="11">
        <v>47.29</v>
      </c>
      <c r="Y1149" s="11">
        <v>7.94</v>
      </c>
      <c r="Z1149" s="11">
        <v>0.8</v>
      </c>
      <c r="AA1149" s="11">
        <v>28602.400000000001</v>
      </c>
      <c r="AB1149" s="13">
        <v>28602400000</v>
      </c>
      <c r="AC1149" s="5">
        <v>0.79976649507949693</v>
      </c>
      <c r="AD1149">
        <v>29.74</v>
      </c>
      <c r="AE1149">
        <v>6.86</v>
      </c>
      <c r="AF1149">
        <v>9.64</v>
      </c>
      <c r="AG1149" s="5">
        <v>6.0856266557467533</v>
      </c>
      <c r="AH1149" s="7"/>
      <c r="AI1149" s="8"/>
      <c r="AJ1149">
        <v>7216.39</v>
      </c>
      <c r="AK1149">
        <v>7216390000</v>
      </c>
      <c r="AL1149">
        <f>IF(AJ1149&lt;29957,1,0)</f>
        <v>1</v>
      </c>
      <c r="AM1149">
        <f>IF(AND(AJ1149&gt;29957,AJ1149&lt;96525),1,0)</f>
        <v>0</v>
      </c>
      <c r="AN1149">
        <f>IF(AJ1149&gt;96525,1,0)</f>
        <v>0</v>
      </c>
      <c r="AO1149" s="9">
        <v>32</v>
      </c>
      <c r="AP1149" s="5">
        <v>1.5051499783199058</v>
      </c>
      <c r="AQ1149">
        <v>69266240</v>
      </c>
      <c r="AT1149">
        <v>20418334</v>
      </c>
      <c r="AU1149">
        <v>89684574</v>
      </c>
      <c r="AV1149">
        <v>5.51</v>
      </c>
      <c r="AW1149">
        <v>27124.400000000001</v>
      </c>
      <c r="AX1149">
        <v>27124400000</v>
      </c>
      <c r="CG1149" s="13"/>
    </row>
    <row r="1150" spans="1:85" x14ac:dyDescent="0.3">
      <c r="A1150">
        <v>2015</v>
      </c>
      <c r="B1150" t="s">
        <v>105</v>
      </c>
      <c r="C1150">
        <v>0</v>
      </c>
      <c r="D1150">
        <v>3</v>
      </c>
      <c r="E1150">
        <v>6</v>
      </c>
      <c r="L1150">
        <v>1</v>
      </c>
      <c r="M1150">
        <v>0</v>
      </c>
      <c r="N1150">
        <v>0</v>
      </c>
      <c r="O1150" s="11">
        <v>17</v>
      </c>
      <c r="P1150" s="11">
        <v>7</v>
      </c>
      <c r="Q1150" s="12">
        <v>41.18</v>
      </c>
      <c r="R1150" s="11">
        <v>2</v>
      </c>
      <c r="S1150" s="12">
        <v>11.76</v>
      </c>
      <c r="T1150" s="14">
        <v>8</v>
      </c>
      <c r="U1150" s="12">
        <v>47.06</v>
      </c>
      <c r="V1150" s="12">
        <v>64.83</v>
      </c>
      <c r="W1150" s="13">
        <v>8</v>
      </c>
      <c r="X1150" s="11">
        <v>78.849999999999994</v>
      </c>
      <c r="Y1150" s="11">
        <v>-24.66</v>
      </c>
      <c r="Z1150" s="11">
        <v>1.04</v>
      </c>
      <c r="AA1150" s="11">
        <v>691392.2</v>
      </c>
      <c r="AB1150" s="13">
        <v>691392200000</v>
      </c>
      <c r="AC1150" s="5">
        <v>1.0446822321551383</v>
      </c>
      <c r="AD1150">
        <v>-37.43</v>
      </c>
      <c r="AE1150">
        <v>-4.1500000000000004</v>
      </c>
      <c r="AF1150">
        <v>-4.99</v>
      </c>
      <c r="AG1150" s="5">
        <v>3.5685069647333743</v>
      </c>
      <c r="AH1150" s="7"/>
      <c r="AI1150" s="8">
        <v>1.910960175589941E-3</v>
      </c>
      <c r="AJ1150">
        <v>74795.39</v>
      </c>
      <c r="AK1150">
        <v>74795390000</v>
      </c>
      <c r="AL1150">
        <f>IF(AJ1150&lt;29957,1,0)</f>
        <v>0</v>
      </c>
      <c r="AM1150">
        <f>IF(AND(AJ1150&gt;29957,AJ1150&lt;96525),1,0)</f>
        <v>1</v>
      </c>
      <c r="AN1150">
        <f>IF(AJ1150&gt;96525,1,0)</f>
        <v>0</v>
      </c>
      <c r="AO1150" s="9">
        <v>19</v>
      </c>
      <c r="AP1150" s="5">
        <v>1.2787536009528289</v>
      </c>
      <c r="AQ1150">
        <v>8394152</v>
      </c>
      <c r="AR1150" s="5">
        <v>12.7</v>
      </c>
      <c r="AT1150">
        <v>47770000</v>
      </c>
      <c r="AU1150">
        <v>56164152</v>
      </c>
      <c r="AW1150">
        <v>79747.399999999994</v>
      </c>
      <c r="AX1150">
        <v>79747400000</v>
      </c>
      <c r="CG1150" s="13"/>
    </row>
    <row r="1151" spans="1:85" x14ac:dyDescent="0.3">
      <c r="A1151">
        <v>2015</v>
      </c>
      <c r="B1151" t="s">
        <v>106</v>
      </c>
      <c r="C1151">
        <v>0</v>
      </c>
      <c r="M1151">
        <v>0</v>
      </c>
      <c r="N1151">
        <v>0</v>
      </c>
      <c r="O1151" s="11"/>
      <c r="P1151" s="11"/>
      <c r="Q1151" s="12"/>
      <c r="R1151" s="11"/>
      <c r="S1151" s="12"/>
      <c r="T1151" s="14">
        <v>0</v>
      </c>
      <c r="U1151" s="12"/>
      <c r="V1151" s="12" t="s">
        <v>366</v>
      </c>
      <c r="W1151" s="13"/>
      <c r="X1151" s="11"/>
      <c r="Y1151" s="11">
        <v>3.47</v>
      </c>
      <c r="Z1151" s="11"/>
      <c r="AA1151" s="11">
        <v>10643.8</v>
      </c>
      <c r="AB1151" s="13">
        <v>10643800000</v>
      </c>
      <c r="AG1151" s="5">
        <v>17.826254547206648</v>
      </c>
      <c r="AH1151" s="7"/>
      <c r="AI1151" s="8"/>
      <c r="AO1151" s="9">
        <v>2</v>
      </c>
      <c r="AP1151" s="5">
        <v>0.30102999566398114</v>
      </c>
      <c r="CG1151" s="13"/>
    </row>
    <row r="1152" spans="1:85" x14ac:dyDescent="0.3">
      <c r="A1152">
        <v>2015</v>
      </c>
      <c r="B1152" t="s">
        <v>107</v>
      </c>
      <c r="C1152">
        <v>1</v>
      </c>
      <c r="D1152">
        <v>5</v>
      </c>
      <c r="E1152">
        <v>4</v>
      </c>
      <c r="L1152">
        <v>1</v>
      </c>
      <c r="M1152">
        <v>1</v>
      </c>
      <c r="N1152">
        <v>0</v>
      </c>
      <c r="O1152" s="11">
        <v>11</v>
      </c>
      <c r="P1152" s="11">
        <v>5</v>
      </c>
      <c r="Q1152" s="12">
        <v>45.45</v>
      </c>
      <c r="R1152" s="11">
        <v>1</v>
      </c>
      <c r="S1152" s="12">
        <v>9.09</v>
      </c>
      <c r="T1152" s="14">
        <v>5</v>
      </c>
      <c r="U1152" s="12">
        <v>45.45</v>
      </c>
      <c r="V1152" s="12">
        <v>32.86</v>
      </c>
      <c r="W1152" s="13">
        <v>7</v>
      </c>
      <c r="X1152" s="11">
        <v>28.83</v>
      </c>
      <c r="Y1152" s="11">
        <v>15.84</v>
      </c>
      <c r="Z1152" s="11">
        <v>6.49</v>
      </c>
      <c r="AA1152" s="11">
        <v>17032.5</v>
      </c>
      <c r="AB1152" s="13">
        <v>17032500000</v>
      </c>
      <c r="AC1152" s="5">
        <v>6.4902865726344903</v>
      </c>
      <c r="AD1152">
        <v>18.59</v>
      </c>
      <c r="AE1152">
        <v>9.73</v>
      </c>
      <c r="AF1152">
        <v>11.81</v>
      </c>
      <c r="AG1152" s="5">
        <v>9.7179859239736643</v>
      </c>
      <c r="AH1152" s="7"/>
      <c r="AI1152" s="8">
        <v>3.1488412264286739E-2</v>
      </c>
      <c r="AJ1152">
        <v>38261.4</v>
      </c>
      <c r="AK1152">
        <v>38261400000</v>
      </c>
      <c r="AL1152">
        <f>IF(AJ1152&lt;29957,1,0)</f>
        <v>0</v>
      </c>
      <c r="AM1152">
        <f>IF(AND(AJ1152&gt;29957,AJ1152&lt;96525),1,0)</f>
        <v>1</v>
      </c>
      <c r="AN1152">
        <f>IF(AJ1152&gt;96525,1,0)</f>
        <v>0</v>
      </c>
      <c r="AO1152" s="9">
        <v>21</v>
      </c>
      <c r="AP1152" s="5">
        <v>1.3222192947339191</v>
      </c>
      <c r="AQ1152">
        <v>10280000</v>
      </c>
      <c r="AT1152">
        <v>9280000</v>
      </c>
      <c r="AU1152">
        <v>19560000</v>
      </c>
      <c r="AW1152">
        <v>3879.1</v>
      </c>
      <c r="AX1152">
        <v>3879100000</v>
      </c>
      <c r="CG1152" s="13"/>
    </row>
    <row r="1153" spans="1:85" x14ac:dyDescent="0.3">
      <c r="A1153">
        <v>2015</v>
      </c>
      <c r="B1153" t="s">
        <v>108</v>
      </c>
      <c r="C1153">
        <v>0</v>
      </c>
      <c r="D1153">
        <v>3</v>
      </c>
      <c r="E1153">
        <v>4</v>
      </c>
      <c r="F1153">
        <v>6.6</v>
      </c>
      <c r="G1153">
        <v>6600000</v>
      </c>
      <c r="H1153">
        <v>6.6</v>
      </c>
      <c r="I1153">
        <v>6600000</v>
      </c>
      <c r="J1153">
        <v>0</v>
      </c>
      <c r="L1153">
        <v>1</v>
      </c>
      <c r="M1153">
        <v>0</v>
      </c>
      <c r="N1153">
        <v>0</v>
      </c>
      <c r="O1153" s="11">
        <v>7</v>
      </c>
      <c r="P1153" s="11">
        <v>3</v>
      </c>
      <c r="Q1153" s="12">
        <v>42.86</v>
      </c>
      <c r="R1153" s="11">
        <v>2</v>
      </c>
      <c r="S1153" s="12">
        <v>28.57</v>
      </c>
      <c r="T1153" s="14">
        <v>2</v>
      </c>
      <c r="U1153" s="12">
        <v>28.57</v>
      </c>
      <c r="V1153" s="12">
        <v>50.32</v>
      </c>
      <c r="W1153" s="13">
        <v>5</v>
      </c>
      <c r="X1153" s="11">
        <v>99.84</v>
      </c>
      <c r="Y1153" s="11">
        <v>-2.92</v>
      </c>
      <c r="Z1153" s="11"/>
      <c r="AA1153" s="11">
        <v>63534</v>
      </c>
      <c r="AB1153" s="13">
        <v>63534000000</v>
      </c>
      <c r="AD1153">
        <v>-5.04</v>
      </c>
      <c r="AE1153">
        <v>-0.46</v>
      </c>
      <c r="AF1153">
        <v>-0.57999999999999996</v>
      </c>
      <c r="AG1153" s="5">
        <v>-8.7111055292159936</v>
      </c>
      <c r="AH1153" s="7"/>
      <c r="AI1153" s="8">
        <v>3.0266968419170003E-2</v>
      </c>
      <c r="AJ1153">
        <v>4905.84</v>
      </c>
      <c r="AK1153">
        <v>4905840000</v>
      </c>
      <c r="AL1153">
        <f>IF(AJ1153&lt;29957,1,0)</f>
        <v>1</v>
      </c>
      <c r="AM1153">
        <f>IF(AND(AJ1153&gt;29957,AJ1153&lt;96525),1,0)</f>
        <v>0</v>
      </c>
      <c r="AN1153">
        <f>IF(AJ1153&gt;96525,1,0)</f>
        <v>0</v>
      </c>
      <c r="AO1153" s="9">
        <v>2</v>
      </c>
      <c r="AP1153" s="5">
        <v>0.30102999566398114</v>
      </c>
      <c r="AQ1153">
        <v>44400000</v>
      </c>
      <c r="AT1153">
        <v>435000</v>
      </c>
      <c r="AU1153">
        <v>44835000</v>
      </c>
      <c r="AW1153">
        <v>17223.5</v>
      </c>
      <c r="AX1153">
        <v>17223500000</v>
      </c>
      <c r="CG1153" s="13"/>
    </row>
    <row r="1154" spans="1:85" x14ac:dyDescent="0.3">
      <c r="A1154">
        <v>2015</v>
      </c>
      <c r="B1154" t="s">
        <v>109</v>
      </c>
      <c r="C1154">
        <v>0</v>
      </c>
      <c r="D1154">
        <v>5</v>
      </c>
      <c r="E1154">
        <v>5</v>
      </c>
      <c r="L1154">
        <v>1</v>
      </c>
      <c r="M1154">
        <v>1</v>
      </c>
      <c r="N1154">
        <v>0</v>
      </c>
      <c r="O1154" s="11">
        <v>11</v>
      </c>
      <c r="P1154" s="11">
        <v>4</v>
      </c>
      <c r="Q1154" s="12">
        <v>36.36</v>
      </c>
      <c r="R1154" s="11">
        <v>1</v>
      </c>
      <c r="S1154" s="12">
        <v>9.09</v>
      </c>
      <c r="T1154" s="14">
        <v>6</v>
      </c>
      <c r="U1154" s="12">
        <v>54.55</v>
      </c>
      <c r="V1154" s="12">
        <v>75</v>
      </c>
      <c r="W1154" s="13">
        <v>5</v>
      </c>
      <c r="X1154" s="11"/>
      <c r="Y1154" s="11">
        <v>5.9</v>
      </c>
      <c r="Z1154" s="11">
        <v>21.39</v>
      </c>
      <c r="AA1154" s="11"/>
      <c r="AB1154" s="13"/>
      <c r="AC1154" s="5">
        <v>21.387050217604234</v>
      </c>
      <c r="AD1154">
        <v>16.3</v>
      </c>
      <c r="AE1154">
        <v>9.8800000000000008</v>
      </c>
      <c r="AF1154">
        <v>16.3</v>
      </c>
      <c r="AG1154" s="5">
        <v>12.181626715690651</v>
      </c>
      <c r="AH1154" s="7"/>
      <c r="AI1154" s="8"/>
      <c r="AO1154" s="9">
        <v>31</v>
      </c>
      <c r="AP1154" s="5">
        <v>1.4913616938342726</v>
      </c>
      <c r="AT1154">
        <v>27494000</v>
      </c>
      <c r="AU1154">
        <v>27494000</v>
      </c>
      <c r="AV1154">
        <v>40.119999999999997</v>
      </c>
      <c r="CG1154" s="13"/>
    </row>
    <row r="1155" spans="1:85" x14ac:dyDescent="0.3">
      <c r="A1155">
        <v>2015</v>
      </c>
      <c r="B1155" t="s">
        <v>110</v>
      </c>
      <c r="C1155">
        <v>0</v>
      </c>
      <c r="M1155">
        <v>0</v>
      </c>
      <c r="N1155">
        <v>0</v>
      </c>
      <c r="O1155" s="11"/>
      <c r="P1155" s="11"/>
      <c r="Q1155" s="12"/>
      <c r="R1155" s="11"/>
      <c r="S1155" s="12"/>
      <c r="T1155" s="14">
        <v>0</v>
      </c>
      <c r="U1155" s="12"/>
      <c r="V1155" s="12">
        <v>72.459999999999994</v>
      </c>
      <c r="W1155" s="13"/>
      <c r="X1155" s="11"/>
      <c r="Y1155" s="11">
        <v>12.45</v>
      </c>
      <c r="Z1155" s="11">
        <v>12.54</v>
      </c>
      <c r="AA1155" s="11"/>
      <c r="AB1155" s="13"/>
      <c r="AC1155" s="5">
        <v>12.538810632646383</v>
      </c>
      <c r="AD1155">
        <v>30.15</v>
      </c>
      <c r="AE1155">
        <v>10.94</v>
      </c>
      <c r="AF1155">
        <v>30.15</v>
      </c>
      <c r="AG1155" s="5">
        <v>-11.924652847968392</v>
      </c>
      <c r="AH1155" s="7"/>
      <c r="AI1155" s="8"/>
      <c r="AO1155" s="9">
        <v>57</v>
      </c>
      <c r="AP1155" s="5">
        <v>1.7558748556724912</v>
      </c>
      <c r="CG1155" s="13"/>
    </row>
    <row r="1156" spans="1:85" x14ac:dyDescent="0.3">
      <c r="A1156">
        <v>2015</v>
      </c>
      <c r="B1156" t="s">
        <v>111</v>
      </c>
      <c r="C1156">
        <v>0</v>
      </c>
      <c r="M1156">
        <v>0</v>
      </c>
      <c r="N1156">
        <v>0</v>
      </c>
      <c r="O1156" s="11"/>
      <c r="P1156" s="11"/>
      <c r="Q1156" s="12"/>
      <c r="R1156" s="11"/>
      <c r="S1156" s="12"/>
      <c r="T1156" s="14">
        <v>0</v>
      </c>
      <c r="U1156" s="12"/>
      <c r="V1156" s="12">
        <v>75</v>
      </c>
      <c r="W1156" s="13"/>
      <c r="X1156" s="11"/>
      <c r="Y1156" s="11">
        <v>14.16</v>
      </c>
      <c r="Z1156" s="11">
        <v>15.67</v>
      </c>
      <c r="AA1156" s="11">
        <v>65273.9</v>
      </c>
      <c r="AB1156" s="13">
        <v>65273900000</v>
      </c>
      <c r="AC1156" s="5">
        <v>15.670143167300223</v>
      </c>
      <c r="AD1156">
        <v>27.14</v>
      </c>
      <c r="AE1156">
        <v>8.16</v>
      </c>
      <c r="AF1156">
        <v>27.09</v>
      </c>
      <c r="AG1156" s="5">
        <v>29.115594524469895</v>
      </c>
      <c r="AH1156" s="7">
        <v>6.3230835859679507E-2</v>
      </c>
      <c r="AI1156" s="8"/>
      <c r="AJ1156">
        <v>270918.36</v>
      </c>
      <c r="AK1156">
        <v>270918360000</v>
      </c>
      <c r="AL1156">
        <f>IF(AJ1156&lt;29957,1,0)</f>
        <v>0</v>
      </c>
      <c r="AM1156">
        <f>IF(AND(AJ1156&gt;29957,AJ1156&lt;96525),1,0)</f>
        <v>0</v>
      </c>
      <c r="AN1156">
        <f>IF(AJ1156&gt;96525,1,0)</f>
        <v>1</v>
      </c>
      <c r="AO1156" s="9">
        <v>91</v>
      </c>
      <c r="AP1156" s="5">
        <v>1.9590413923210932</v>
      </c>
      <c r="AV1156">
        <v>75</v>
      </c>
      <c r="AW1156">
        <v>28287.5</v>
      </c>
      <c r="AX1156">
        <v>28287500000</v>
      </c>
      <c r="CG1156" s="13"/>
    </row>
    <row r="1157" spans="1:85" x14ac:dyDescent="0.3">
      <c r="A1157">
        <v>2015</v>
      </c>
      <c r="B1157" t="s">
        <v>112</v>
      </c>
      <c r="C1157">
        <v>0</v>
      </c>
      <c r="D1157">
        <v>4</v>
      </c>
      <c r="E1157">
        <v>4</v>
      </c>
      <c r="F1157">
        <v>12.7</v>
      </c>
      <c r="G1157">
        <v>12700000</v>
      </c>
      <c r="H1157">
        <v>11.7</v>
      </c>
      <c r="I1157">
        <v>11700000</v>
      </c>
      <c r="J1157">
        <v>1</v>
      </c>
      <c r="K1157">
        <v>1000000</v>
      </c>
      <c r="L1157">
        <v>1</v>
      </c>
      <c r="M1157">
        <v>0</v>
      </c>
      <c r="N1157">
        <v>0</v>
      </c>
      <c r="O1157" s="11">
        <v>12</v>
      </c>
      <c r="P1157" s="11">
        <v>7</v>
      </c>
      <c r="Q1157" s="12">
        <v>58.33</v>
      </c>
      <c r="R1157" s="11">
        <v>3</v>
      </c>
      <c r="S1157" s="12">
        <v>25</v>
      </c>
      <c r="T1157" s="14">
        <v>2</v>
      </c>
      <c r="U1157" s="12">
        <v>16.670000000000002</v>
      </c>
      <c r="V1157" s="12">
        <v>48.31</v>
      </c>
      <c r="W1157" s="13">
        <v>5</v>
      </c>
      <c r="X1157" s="11"/>
      <c r="Y1157" s="11">
        <v>21.95</v>
      </c>
      <c r="Z1157" s="11">
        <v>4.3099999999999996</v>
      </c>
      <c r="AA1157" s="11"/>
      <c r="AB1157" s="13"/>
      <c r="AC1157" s="5">
        <v>4.3069631815491789</v>
      </c>
      <c r="AD1157">
        <v>30</v>
      </c>
      <c r="AE1157">
        <v>17.809999999999999</v>
      </c>
      <c r="AF1157">
        <v>27.34</v>
      </c>
      <c r="AG1157" s="5">
        <v>116.75516974137969</v>
      </c>
      <c r="AH1157" s="7">
        <v>5.2460920577446588</v>
      </c>
      <c r="AI1157" s="8"/>
      <c r="AJ1157">
        <v>208943.21</v>
      </c>
      <c r="AK1157">
        <v>208943210000</v>
      </c>
      <c r="AL1157">
        <f>IF(AJ1157&lt;29957,1,0)</f>
        <v>0</v>
      </c>
      <c r="AM1157">
        <f>IF(AND(AJ1157&gt;29957,AJ1157&lt;96525),1,0)</f>
        <v>0</v>
      </c>
      <c r="AN1157">
        <f>IF(AJ1157&gt;96525,1,0)</f>
        <v>1</v>
      </c>
      <c r="AO1157" s="9">
        <v>38</v>
      </c>
      <c r="AP1157" s="5">
        <v>1.5797835966168099</v>
      </c>
      <c r="AQ1157">
        <v>131020000</v>
      </c>
      <c r="AT1157">
        <v>3020000</v>
      </c>
      <c r="AU1157">
        <v>134040000</v>
      </c>
      <c r="AW1157">
        <v>76495.8</v>
      </c>
      <c r="AX1157">
        <v>76495800000</v>
      </c>
      <c r="CG1157" s="13"/>
    </row>
    <row r="1158" spans="1:85" x14ac:dyDescent="0.3">
      <c r="A1158">
        <v>2015</v>
      </c>
      <c r="B1158" t="s">
        <v>113</v>
      </c>
      <c r="C1158">
        <v>0</v>
      </c>
      <c r="D1158">
        <v>4</v>
      </c>
      <c r="E1158">
        <v>4</v>
      </c>
      <c r="F1158">
        <v>15.1</v>
      </c>
      <c r="G1158">
        <v>15100000</v>
      </c>
      <c r="H1158">
        <v>13.1</v>
      </c>
      <c r="I1158">
        <v>13100000</v>
      </c>
      <c r="J1158">
        <v>2</v>
      </c>
      <c r="K1158">
        <v>2000000</v>
      </c>
      <c r="L1158">
        <v>1</v>
      </c>
      <c r="M1158">
        <v>1</v>
      </c>
      <c r="N1158">
        <v>0</v>
      </c>
      <c r="O1158" s="11">
        <v>10</v>
      </c>
      <c r="P1158" s="11">
        <v>5</v>
      </c>
      <c r="Q1158" s="12">
        <v>50</v>
      </c>
      <c r="R1158" s="11">
        <v>3</v>
      </c>
      <c r="S1158" s="12">
        <v>30</v>
      </c>
      <c r="T1158" s="14">
        <v>2</v>
      </c>
      <c r="U1158" s="12">
        <v>20</v>
      </c>
      <c r="V1158" s="12">
        <v>71.05</v>
      </c>
      <c r="W1158" s="13">
        <v>5</v>
      </c>
      <c r="X1158" s="11"/>
      <c r="Y1158" s="11">
        <v>4.05</v>
      </c>
      <c r="Z1158" s="11">
        <v>1.7</v>
      </c>
      <c r="AA1158" s="11">
        <v>21022.400000000001</v>
      </c>
      <c r="AB1158" s="13">
        <v>21022400000</v>
      </c>
      <c r="AC1158" s="5">
        <v>1.6954267821640681</v>
      </c>
      <c r="AD1158">
        <v>14.52</v>
      </c>
      <c r="AE1158">
        <v>8.9</v>
      </c>
      <c r="AF1158">
        <v>12.04</v>
      </c>
      <c r="AG1158" s="5">
        <v>6.211794897479745</v>
      </c>
      <c r="AH1158" s="7">
        <v>0.23712858836632769</v>
      </c>
      <c r="AI1158" s="8">
        <v>7.0990371142169373</v>
      </c>
      <c r="AJ1158">
        <v>31092.36</v>
      </c>
      <c r="AK1158">
        <v>31092360000</v>
      </c>
      <c r="AL1158">
        <f>IF(AJ1158&lt;29957,1,0)</f>
        <v>0</v>
      </c>
      <c r="AM1158">
        <f>IF(AND(AJ1158&gt;29957,AJ1158&lt;96525),1,0)</f>
        <v>1</v>
      </c>
      <c r="AN1158">
        <f>IF(AJ1158&gt;96525,1,0)</f>
        <v>0</v>
      </c>
      <c r="AO1158" s="9">
        <v>79</v>
      </c>
      <c r="AP1158" s="5">
        <v>1.8976270912904412</v>
      </c>
      <c r="AQ1158">
        <v>76335199</v>
      </c>
      <c r="AR1158" s="5">
        <v>13.5</v>
      </c>
      <c r="AT1158">
        <v>24600000</v>
      </c>
      <c r="AU1158">
        <v>100935199</v>
      </c>
      <c r="AV1158">
        <v>25.1</v>
      </c>
      <c r="AW1158">
        <v>42697.8</v>
      </c>
      <c r="AX1158">
        <v>42697800000</v>
      </c>
      <c r="CG1158" s="13"/>
    </row>
    <row r="1159" spans="1:85" x14ac:dyDescent="0.3">
      <c r="A1159">
        <v>2015</v>
      </c>
      <c r="B1159" t="s">
        <v>114</v>
      </c>
      <c r="C1159">
        <v>0</v>
      </c>
      <c r="M1159">
        <v>0</v>
      </c>
      <c r="N1159">
        <v>0</v>
      </c>
      <c r="O1159" s="11"/>
      <c r="P1159" s="11"/>
      <c r="Q1159" s="12"/>
      <c r="R1159" s="11"/>
      <c r="S1159" s="12"/>
      <c r="T1159" s="14">
        <v>0</v>
      </c>
      <c r="U1159" s="12"/>
      <c r="V1159" s="12" t="s">
        <v>366</v>
      </c>
      <c r="W1159" s="13"/>
      <c r="X1159" s="11"/>
      <c r="Y1159" s="11">
        <v>5.29</v>
      </c>
      <c r="Z1159" s="11"/>
      <c r="AA1159" s="11">
        <v>18237.400000000001</v>
      </c>
      <c r="AB1159" s="13">
        <v>18237400000</v>
      </c>
      <c r="AG1159" s="5">
        <v>17.336864099454015</v>
      </c>
      <c r="AH1159" s="7"/>
      <c r="AI1159" s="8"/>
      <c r="AO1159" s="9">
        <v>24</v>
      </c>
      <c r="AP1159" s="5">
        <v>1.3802112417116059</v>
      </c>
      <c r="CG1159" s="13"/>
    </row>
    <row r="1160" spans="1:85" x14ac:dyDescent="0.3">
      <c r="A1160">
        <v>2015</v>
      </c>
      <c r="B1160" t="s">
        <v>115</v>
      </c>
      <c r="C1160">
        <v>0</v>
      </c>
      <c r="D1160">
        <v>7</v>
      </c>
      <c r="E1160">
        <v>5</v>
      </c>
      <c r="L1160">
        <v>1</v>
      </c>
      <c r="M1160">
        <v>0</v>
      </c>
      <c r="N1160">
        <v>0</v>
      </c>
      <c r="O1160" s="11">
        <v>15</v>
      </c>
      <c r="P1160" s="11">
        <v>7</v>
      </c>
      <c r="Q1160" s="12">
        <v>46.67</v>
      </c>
      <c r="R1160" s="11">
        <v>3</v>
      </c>
      <c r="S1160" s="12">
        <v>20</v>
      </c>
      <c r="T1160" s="14">
        <v>5</v>
      </c>
      <c r="U1160" s="12">
        <v>33.33</v>
      </c>
      <c r="V1160" s="12">
        <v>63.3</v>
      </c>
      <c r="W1160" s="13">
        <v>4</v>
      </c>
      <c r="X1160" s="11"/>
      <c r="Y1160" s="11">
        <v>11.5</v>
      </c>
      <c r="Z1160" s="11">
        <v>10.48</v>
      </c>
      <c r="AA1160" s="11">
        <v>101637.6</v>
      </c>
      <c r="AB1160" s="13">
        <v>101637600000</v>
      </c>
      <c r="AC1160" s="5">
        <v>10.475495575245962</v>
      </c>
      <c r="AD1160">
        <v>23.46</v>
      </c>
      <c r="AE1160">
        <v>10.29</v>
      </c>
      <c r="AF1160">
        <v>14.66</v>
      </c>
      <c r="AG1160" s="5">
        <v>9.2875568520275067</v>
      </c>
      <c r="AH1160" s="7">
        <v>0.17369436809170127</v>
      </c>
      <c r="AI1160" s="8">
        <v>7.883268027370022</v>
      </c>
      <c r="AJ1160">
        <v>331183.64</v>
      </c>
      <c r="AK1160">
        <v>331183640000</v>
      </c>
      <c r="AL1160">
        <f t="shared" ref="AL1160:AL1170" si="168">IF(AJ1160&lt;29957,1,0)</f>
        <v>0</v>
      </c>
      <c r="AM1160">
        <f t="shared" ref="AM1160:AM1170" si="169">IF(AND(AJ1160&gt;29957,AJ1160&lt;96525),1,0)</f>
        <v>0</v>
      </c>
      <c r="AN1160">
        <f t="shared" ref="AN1160:AN1170" si="170">IF(AJ1160&gt;96525,1,0)</f>
        <v>1</v>
      </c>
      <c r="AO1160" s="9">
        <v>15</v>
      </c>
      <c r="AP1160" s="5">
        <v>1.1760912590556811</v>
      </c>
      <c r="AQ1160">
        <v>331200000</v>
      </c>
      <c r="AR1160" s="5">
        <v>73.2</v>
      </c>
      <c r="AT1160">
        <v>21200000</v>
      </c>
      <c r="AU1160">
        <v>352400000</v>
      </c>
      <c r="AW1160">
        <v>87610.5</v>
      </c>
      <c r="AX1160">
        <v>87610500000</v>
      </c>
      <c r="CG1160" s="13"/>
    </row>
    <row r="1161" spans="1:85" x14ac:dyDescent="0.3">
      <c r="A1161">
        <v>2015</v>
      </c>
      <c r="B1161" t="s">
        <v>116</v>
      </c>
      <c r="C1161">
        <v>0</v>
      </c>
      <c r="D1161">
        <v>4</v>
      </c>
      <c r="E1161">
        <v>4</v>
      </c>
      <c r="L1161">
        <v>1</v>
      </c>
      <c r="M1161">
        <v>0</v>
      </c>
      <c r="N1161">
        <v>0</v>
      </c>
      <c r="O1161" s="11">
        <v>15</v>
      </c>
      <c r="P1161" s="11">
        <v>7</v>
      </c>
      <c r="Q1161" s="12">
        <v>46.67</v>
      </c>
      <c r="R1161" s="11">
        <v>4</v>
      </c>
      <c r="S1161" s="12">
        <v>26.67</v>
      </c>
      <c r="T1161" s="14">
        <v>4</v>
      </c>
      <c r="U1161" s="12">
        <v>26.67</v>
      </c>
      <c r="V1161" s="12">
        <v>74.89</v>
      </c>
      <c r="W1161" s="13">
        <v>4</v>
      </c>
      <c r="X1161" s="11"/>
      <c r="Y1161" s="11">
        <v>3.91</v>
      </c>
      <c r="Z1161" s="11">
        <v>7.01</v>
      </c>
      <c r="AA1161" s="11">
        <v>142374.20000000001</v>
      </c>
      <c r="AB1161" s="13">
        <v>142374200000</v>
      </c>
      <c r="AC1161" s="5">
        <v>7.005266313397092</v>
      </c>
      <c r="AD1161">
        <v>9.24</v>
      </c>
      <c r="AE1161">
        <v>2.96</v>
      </c>
      <c r="AF1161">
        <v>4.1399999999999997</v>
      </c>
      <c r="AG1161" s="5">
        <v>16.422068479156536</v>
      </c>
      <c r="AH1161" s="7">
        <v>3.3294597038714097E-2</v>
      </c>
      <c r="AI1161" s="8">
        <v>0.11900133393192007</v>
      </c>
      <c r="AJ1161">
        <v>98590.3</v>
      </c>
      <c r="AK1161">
        <v>98590300000</v>
      </c>
      <c r="AL1161">
        <f t="shared" si="168"/>
        <v>0</v>
      </c>
      <c r="AM1161">
        <f t="shared" si="169"/>
        <v>0</v>
      </c>
      <c r="AN1161">
        <f t="shared" si="170"/>
        <v>1</v>
      </c>
      <c r="AO1161" s="9">
        <v>27</v>
      </c>
      <c r="AP1161" s="5">
        <v>1.4313637641589871</v>
      </c>
      <c r="AQ1161">
        <v>81945153</v>
      </c>
      <c r="AR1161" s="5">
        <v>71.2</v>
      </c>
      <c r="AT1161">
        <v>13820000</v>
      </c>
      <c r="AU1161">
        <v>95765153</v>
      </c>
      <c r="AW1161">
        <v>75572.2</v>
      </c>
      <c r="AX1161">
        <v>75572200000</v>
      </c>
      <c r="CG1161" s="13"/>
    </row>
    <row r="1162" spans="1:85" x14ac:dyDescent="0.3">
      <c r="A1162">
        <v>2015</v>
      </c>
      <c r="B1162" t="s">
        <v>117</v>
      </c>
      <c r="C1162">
        <v>0</v>
      </c>
      <c r="D1162">
        <v>7</v>
      </c>
      <c r="E1162">
        <v>4</v>
      </c>
      <c r="L1162">
        <v>1</v>
      </c>
      <c r="M1162">
        <v>0</v>
      </c>
      <c r="N1162">
        <v>1</v>
      </c>
      <c r="O1162" s="11">
        <v>15</v>
      </c>
      <c r="P1162" s="11">
        <v>7</v>
      </c>
      <c r="Q1162" s="12">
        <v>46.67</v>
      </c>
      <c r="R1162" s="11">
        <v>1</v>
      </c>
      <c r="S1162" s="12">
        <v>6.67</v>
      </c>
      <c r="T1162" s="14">
        <v>7</v>
      </c>
      <c r="U1162" s="12">
        <v>46.67</v>
      </c>
      <c r="V1162" s="12">
        <v>74.92</v>
      </c>
      <c r="W1162" s="13">
        <v>4</v>
      </c>
      <c r="X1162" s="11"/>
      <c r="Y1162" s="11">
        <v>12.22</v>
      </c>
      <c r="Z1162" s="11">
        <v>2.61</v>
      </c>
      <c r="AA1162" s="11">
        <v>77820.5</v>
      </c>
      <c r="AB1162" s="13">
        <v>77820500000</v>
      </c>
      <c r="AC1162" s="5">
        <v>2.6101642875064024</v>
      </c>
      <c r="AD1162">
        <v>11.57</v>
      </c>
      <c r="AE1162">
        <v>3.3</v>
      </c>
      <c r="AF1162">
        <v>4.6500000000000004</v>
      </c>
      <c r="AG1162" s="5">
        <v>56.778843280077197</v>
      </c>
      <c r="AH1162" s="7"/>
      <c r="AI1162" s="8">
        <v>0.38344435427208207</v>
      </c>
      <c r="AJ1162">
        <v>51342.26</v>
      </c>
      <c r="AK1162">
        <v>51342260000</v>
      </c>
      <c r="AL1162">
        <f t="shared" si="168"/>
        <v>0</v>
      </c>
      <c r="AM1162">
        <f t="shared" si="169"/>
        <v>1</v>
      </c>
      <c r="AN1162">
        <f t="shared" si="170"/>
        <v>0</v>
      </c>
      <c r="AO1162" s="9">
        <v>30</v>
      </c>
      <c r="AP1162" s="5">
        <v>1.4771212547196624</v>
      </c>
      <c r="AQ1162">
        <v>97888970</v>
      </c>
      <c r="AR1162" s="5">
        <v>41.9</v>
      </c>
      <c r="AS1162">
        <v>35317094</v>
      </c>
      <c r="AT1162">
        <v>33281860</v>
      </c>
      <c r="AU1162">
        <v>131170830</v>
      </c>
      <c r="AW1162">
        <v>20868.400000000001</v>
      </c>
      <c r="AX1162">
        <v>20868400000</v>
      </c>
      <c r="CG1162" s="13"/>
    </row>
    <row r="1163" spans="1:85" x14ac:dyDescent="0.3">
      <c r="A1163">
        <v>2015</v>
      </c>
      <c r="B1163" t="s">
        <v>118</v>
      </c>
      <c r="C1163">
        <v>0</v>
      </c>
      <c r="D1163">
        <v>4</v>
      </c>
      <c r="E1163">
        <v>5</v>
      </c>
      <c r="L1163">
        <v>1</v>
      </c>
      <c r="M1163">
        <v>0</v>
      </c>
      <c r="N1163">
        <v>0</v>
      </c>
      <c r="O1163" s="11">
        <v>11</v>
      </c>
      <c r="P1163" s="11">
        <v>6</v>
      </c>
      <c r="Q1163" s="12">
        <v>54.55</v>
      </c>
      <c r="R1163" s="11">
        <v>3</v>
      </c>
      <c r="S1163" s="12">
        <v>27.27</v>
      </c>
      <c r="T1163" s="14">
        <v>2</v>
      </c>
      <c r="U1163" s="12">
        <v>18.18</v>
      </c>
      <c r="V1163" s="12">
        <v>48.59</v>
      </c>
      <c r="W1163" s="13">
        <v>8</v>
      </c>
      <c r="X1163" s="11">
        <v>15.16</v>
      </c>
      <c r="Y1163" s="11">
        <v>6.84</v>
      </c>
      <c r="Z1163" s="11">
        <v>4.09</v>
      </c>
      <c r="AA1163" s="11">
        <v>12083.3</v>
      </c>
      <c r="AB1163" s="13">
        <v>12083300000</v>
      </c>
      <c r="AC1163" s="5">
        <v>4.0878543784215005</v>
      </c>
      <c r="AD1163">
        <v>23.41</v>
      </c>
      <c r="AE1163">
        <v>8.27</v>
      </c>
      <c r="AF1163">
        <v>10.78</v>
      </c>
      <c r="AG1163" s="5">
        <v>18.822214272938659</v>
      </c>
      <c r="AH1163" s="7">
        <v>0.72327967064809162</v>
      </c>
      <c r="AI1163" s="8">
        <v>1.7310543626333098E-2</v>
      </c>
      <c r="AJ1163">
        <v>16884.45</v>
      </c>
      <c r="AK1163">
        <v>16884450000</v>
      </c>
      <c r="AL1163">
        <f t="shared" si="168"/>
        <v>1</v>
      </c>
      <c r="AM1163">
        <f t="shared" si="169"/>
        <v>0</v>
      </c>
      <c r="AN1163">
        <f t="shared" si="170"/>
        <v>0</v>
      </c>
      <c r="AO1163" s="9">
        <v>24</v>
      </c>
      <c r="AP1163" s="5">
        <v>1.3802112417116059</v>
      </c>
      <c r="AQ1163">
        <v>147520000</v>
      </c>
      <c r="AT1163">
        <v>1665000</v>
      </c>
      <c r="AU1163">
        <v>149185000</v>
      </c>
      <c r="AV1163">
        <v>2.63</v>
      </c>
      <c r="AW1163">
        <v>13829.3</v>
      </c>
      <c r="AX1163">
        <v>13829300000</v>
      </c>
      <c r="CG1163" s="13"/>
    </row>
    <row r="1164" spans="1:85" x14ac:dyDescent="0.3">
      <c r="A1164">
        <v>2015</v>
      </c>
      <c r="B1164" t="s">
        <v>119</v>
      </c>
      <c r="C1164">
        <v>0</v>
      </c>
      <c r="D1164">
        <v>4</v>
      </c>
      <c r="E1164">
        <v>4</v>
      </c>
      <c r="L1164">
        <v>1</v>
      </c>
      <c r="M1164">
        <v>1</v>
      </c>
      <c r="N1164">
        <v>0</v>
      </c>
      <c r="O1164" s="11">
        <v>11</v>
      </c>
      <c r="P1164" s="11">
        <v>8</v>
      </c>
      <c r="Q1164" s="12">
        <v>72.73</v>
      </c>
      <c r="R1164" s="11">
        <v>1</v>
      </c>
      <c r="S1164" s="12">
        <v>9.09</v>
      </c>
      <c r="T1164" s="14">
        <v>2</v>
      </c>
      <c r="U1164" s="12">
        <v>18.18</v>
      </c>
      <c r="V1164" s="12">
        <v>65.099999999999994</v>
      </c>
      <c r="W1164" s="13">
        <v>4</v>
      </c>
      <c r="X1164" s="11"/>
      <c r="Y1164" s="11">
        <v>2.7</v>
      </c>
      <c r="Z1164" s="11">
        <v>0.93</v>
      </c>
      <c r="AA1164" s="11">
        <v>26105.9</v>
      </c>
      <c r="AB1164" s="13">
        <v>26105900000</v>
      </c>
      <c r="AC1164" s="5">
        <v>0.92524492231273825</v>
      </c>
      <c r="AD1164">
        <v>2.79</v>
      </c>
      <c r="AE1164">
        <v>1.81</v>
      </c>
      <c r="AF1164">
        <v>2.2599999999999998</v>
      </c>
      <c r="AG1164" s="5">
        <v>-14.442809274767635</v>
      </c>
      <c r="AH1164" s="7">
        <v>7.283729269385926E-3</v>
      </c>
      <c r="AI1164" s="8"/>
      <c r="AJ1164">
        <v>17769.41</v>
      </c>
      <c r="AK1164">
        <v>17769410000</v>
      </c>
      <c r="AL1164">
        <f t="shared" si="168"/>
        <v>1</v>
      </c>
      <c r="AM1164">
        <f t="shared" si="169"/>
        <v>0</v>
      </c>
      <c r="AN1164">
        <f t="shared" si="170"/>
        <v>0</v>
      </c>
      <c r="AO1164" s="9">
        <v>41</v>
      </c>
      <c r="AP1164" s="5">
        <v>1.6127838567197355</v>
      </c>
      <c r="AQ1164">
        <v>16857576</v>
      </c>
      <c r="AR1164" s="5">
        <v>77.599999999999994</v>
      </c>
      <c r="AT1164">
        <v>14900000</v>
      </c>
      <c r="AU1164">
        <v>31757576</v>
      </c>
      <c r="AV1164">
        <v>4.91</v>
      </c>
      <c r="AW1164">
        <v>16072.1</v>
      </c>
      <c r="AX1164">
        <v>16072100000</v>
      </c>
      <c r="CG1164" s="13"/>
    </row>
    <row r="1165" spans="1:85" x14ac:dyDescent="0.3">
      <c r="A1165">
        <v>2015</v>
      </c>
      <c r="B1165" t="s">
        <v>120</v>
      </c>
      <c r="C1165">
        <v>0</v>
      </c>
      <c r="D1165">
        <v>3</v>
      </c>
      <c r="E1165">
        <v>6</v>
      </c>
      <c r="L1165">
        <v>1</v>
      </c>
      <c r="M1165">
        <v>1</v>
      </c>
      <c r="N1165">
        <v>0</v>
      </c>
      <c r="O1165" s="11">
        <v>13</v>
      </c>
      <c r="P1165" s="11">
        <v>6</v>
      </c>
      <c r="Q1165" s="12">
        <v>46.15</v>
      </c>
      <c r="R1165" s="11">
        <v>2</v>
      </c>
      <c r="S1165" s="12">
        <v>15.38</v>
      </c>
      <c r="T1165" s="14">
        <v>5</v>
      </c>
      <c r="U1165" s="12">
        <v>38.46</v>
      </c>
      <c r="V1165" s="12">
        <v>25.51</v>
      </c>
      <c r="W1165" s="13">
        <v>4</v>
      </c>
      <c r="X1165" s="11"/>
      <c r="Y1165" s="11">
        <v>6.43</v>
      </c>
      <c r="Z1165" s="11">
        <v>2.98</v>
      </c>
      <c r="AA1165" s="11">
        <v>545573.69999999995</v>
      </c>
      <c r="AB1165" s="13">
        <v>545573699999.99994</v>
      </c>
      <c r="AC1165" s="5">
        <v>2.9752605562110928</v>
      </c>
      <c r="AD1165">
        <v>8.0500000000000007</v>
      </c>
      <c r="AE1165">
        <v>4.66</v>
      </c>
      <c r="AF1165">
        <v>5.9</v>
      </c>
      <c r="AG1165" s="5">
        <v>11.996036140352489</v>
      </c>
      <c r="AH1165" s="7">
        <v>8.194513013165651E-2</v>
      </c>
      <c r="AI1165" s="8">
        <v>1.7313507133958132E-2</v>
      </c>
      <c r="AJ1165">
        <v>310912.87</v>
      </c>
      <c r="AK1165">
        <v>310912870000</v>
      </c>
      <c r="AL1165">
        <f t="shared" si="168"/>
        <v>0</v>
      </c>
      <c r="AM1165">
        <f t="shared" si="169"/>
        <v>0</v>
      </c>
      <c r="AN1165">
        <f t="shared" si="170"/>
        <v>1</v>
      </c>
      <c r="AO1165" s="9">
        <v>68</v>
      </c>
      <c r="AP1165" s="5">
        <v>1.8325089127062362</v>
      </c>
      <c r="AQ1165">
        <v>129252000</v>
      </c>
      <c r="AT1165">
        <v>56755000</v>
      </c>
      <c r="AU1165">
        <v>186007000</v>
      </c>
      <c r="AW1165">
        <v>382644.1</v>
      </c>
      <c r="AX1165">
        <v>382644100000</v>
      </c>
      <c r="CG1165" s="13"/>
    </row>
    <row r="1166" spans="1:85" x14ac:dyDescent="0.3">
      <c r="A1166">
        <v>2015</v>
      </c>
      <c r="B1166" t="s">
        <v>121</v>
      </c>
      <c r="C1166">
        <v>1</v>
      </c>
      <c r="D1166">
        <v>5</v>
      </c>
      <c r="E1166">
        <v>5</v>
      </c>
      <c r="L1166">
        <v>1</v>
      </c>
      <c r="M1166">
        <v>0</v>
      </c>
      <c r="N1166">
        <v>0</v>
      </c>
      <c r="O1166" s="11">
        <v>10</v>
      </c>
      <c r="P1166" s="11">
        <v>5</v>
      </c>
      <c r="Q1166" s="12">
        <v>50</v>
      </c>
      <c r="R1166" s="11">
        <v>3</v>
      </c>
      <c r="S1166" s="12">
        <v>30</v>
      </c>
      <c r="T1166" s="14">
        <v>2</v>
      </c>
      <c r="U1166" s="12">
        <v>20</v>
      </c>
      <c r="V1166" s="12">
        <v>30.45</v>
      </c>
      <c r="W1166" s="13">
        <v>6</v>
      </c>
      <c r="X1166" s="11">
        <v>0.02</v>
      </c>
      <c r="Y1166" s="11">
        <v>19.309999999999999</v>
      </c>
      <c r="Z1166" s="11">
        <v>1.1200000000000001</v>
      </c>
      <c r="AA1166" s="11">
        <v>158448</v>
      </c>
      <c r="AB1166" s="13">
        <v>158448000000</v>
      </c>
      <c r="AC1166" s="5">
        <v>1.1185860115577633</v>
      </c>
      <c r="AD1166">
        <v>10.050000000000001</v>
      </c>
      <c r="AE1166">
        <v>4.67</v>
      </c>
      <c r="AF1166">
        <v>5.3</v>
      </c>
      <c r="AG1166" s="5">
        <v>11.19617317731076</v>
      </c>
      <c r="AH1166" s="7"/>
      <c r="AI1166" s="8"/>
      <c r="AJ1166">
        <v>54566.22</v>
      </c>
      <c r="AK1166">
        <v>54566220000</v>
      </c>
      <c r="AL1166">
        <f t="shared" si="168"/>
        <v>0</v>
      </c>
      <c r="AM1166">
        <f t="shared" si="169"/>
        <v>1</v>
      </c>
      <c r="AN1166">
        <f t="shared" si="170"/>
        <v>0</v>
      </c>
      <c r="AO1166" s="9">
        <v>67</v>
      </c>
      <c r="AP1166" s="5">
        <v>1.8260748027008262</v>
      </c>
      <c r="AQ1166">
        <v>129429892</v>
      </c>
      <c r="AR1166" s="5">
        <v>20.100000000000001</v>
      </c>
      <c r="AT1166">
        <v>31280891</v>
      </c>
      <c r="AU1166">
        <v>160710783</v>
      </c>
      <c r="AW1166">
        <v>38077.699999999997</v>
      </c>
      <c r="AX1166">
        <v>38077700000</v>
      </c>
      <c r="CG1166" s="13"/>
    </row>
    <row r="1167" spans="1:85" x14ac:dyDescent="0.3">
      <c r="A1167">
        <v>2015</v>
      </c>
      <c r="B1167" t="s">
        <v>122</v>
      </c>
      <c r="C1167">
        <v>0</v>
      </c>
      <c r="D1167">
        <v>3</v>
      </c>
      <c r="E1167">
        <v>4</v>
      </c>
      <c r="L1167">
        <v>1</v>
      </c>
      <c r="M1167">
        <v>0</v>
      </c>
      <c r="N1167">
        <v>1</v>
      </c>
      <c r="O1167" s="11">
        <v>10</v>
      </c>
      <c r="P1167" s="11">
        <v>7</v>
      </c>
      <c r="Q1167" s="12">
        <v>70</v>
      </c>
      <c r="R1167" s="11">
        <v>1</v>
      </c>
      <c r="S1167" s="12">
        <v>10</v>
      </c>
      <c r="T1167" s="14">
        <v>2</v>
      </c>
      <c r="U1167" s="12">
        <v>20</v>
      </c>
      <c r="V1167" s="12">
        <v>51.54</v>
      </c>
      <c r="W1167" s="13">
        <v>5</v>
      </c>
      <c r="X1167" s="11"/>
      <c r="Y1167" s="11">
        <v>5.0999999999999996</v>
      </c>
      <c r="Z1167" s="11">
        <v>4.3600000000000003</v>
      </c>
      <c r="AA1167" s="11">
        <v>11723.2</v>
      </c>
      <c r="AB1167" s="13">
        <v>11723200000</v>
      </c>
      <c r="AC1167" s="5">
        <v>4.3639627982200873</v>
      </c>
      <c r="AD1167">
        <v>11.79</v>
      </c>
      <c r="AE1167">
        <v>7.16</v>
      </c>
      <c r="AF1167">
        <v>11.79</v>
      </c>
      <c r="AG1167" s="5">
        <v>-3.4097018320168657</v>
      </c>
      <c r="AH1167" s="7">
        <v>1.4150236550853079</v>
      </c>
      <c r="AI1167" s="8">
        <v>0.2188898165392931</v>
      </c>
      <c r="AJ1167">
        <v>36850.81</v>
      </c>
      <c r="AK1167">
        <v>36850810000</v>
      </c>
      <c r="AL1167">
        <f t="shared" si="168"/>
        <v>0</v>
      </c>
      <c r="AM1167">
        <f t="shared" si="169"/>
        <v>1</v>
      </c>
      <c r="AN1167">
        <f t="shared" si="170"/>
        <v>0</v>
      </c>
      <c r="AO1167" s="9">
        <v>93</v>
      </c>
      <c r="AP1167" s="5">
        <v>1.968482948553935</v>
      </c>
      <c r="AQ1167">
        <v>29323000</v>
      </c>
      <c r="AS1167">
        <v>20979000</v>
      </c>
      <c r="AT1167">
        <v>15667000</v>
      </c>
      <c r="AU1167">
        <v>44990000</v>
      </c>
      <c r="AW1167">
        <v>18049.599999999999</v>
      </c>
      <c r="AX1167">
        <v>18049600000</v>
      </c>
      <c r="CG1167" s="13"/>
    </row>
    <row r="1168" spans="1:85" x14ac:dyDescent="0.3">
      <c r="A1168">
        <v>2015</v>
      </c>
      <c r="B1168" t="s">
        <v>123</v>
      </c>
      <c r="C1168">
        <v>0</v>
      </c>
      <c r="D1168">
        <v>7</v>
      </c>
      <c r="E1168">
        <v>4</v>
      </c>
      <c r="L1168">
        <v>0</v>
      </c>
      <c r="M1168">
        <v>0</v>
      </c>
      <c r="N1168">
        <v>1</v>
      </c>
      <c r="O1168" s="11">
        <v>11</v>
      </c>
      <c r="P1168" s="11">
        <v>6</v>
      </c>
      <c r="Q1168" s="12">
        <v>54.55</v>
      </c>
      <c r="R1168" s="11">
        <v>4</v>
      </c>
      <c r="S1168" s="12">
        <v>36.36</v>
      </c>
      <c r="T1168" s="14">
        <v>1</v>
      </c>
      <c r="U1168" s="12">
        <v>9.09</v>
      </c>
      <c r="V1168" s="12">
        <v>55</v>
      </c>
      <c r="W1168" s="13">
        <v>7</v>
      </c>
      <c r="X1168" s="11"/>
      <c r="Y1168" s="11">
        <v>5.99</v>
      </c>
      <c r="Z1168" s="11">
        <v>4.71</v>
      </c>
      <c r="AA1168" s="11">
        <v>11597.2</v>
      </c>
      <c r="AB1168" s="13">
        <v>11597200000</v>
      </c>
      <c r="AC1168" s="5">
        <v>4.7082431772298587</v>
      </c>
      <c r="AD1168">
        <v>17.940000000000001</v>
      </c>
      <c r="AE1168">
        <v>6.41</v>
      </c>
      <c r="AF1168">
        <v>8.92</v>
      </c>
      <c r="AG1168" s="5">
        <v>-29.351422752554601</v>
      </c>
      <c r="AH1168" s="7"/>
      <c r="AI1168" s="8">
        <v>2.6957565752448129</v>
      </c>
      <c r="AJ1168">
        <v>19990.95</v>
      </c>
      <c r="AK1168">
        <v>19990950000</v>
      </c>
      <c r="AL1168">
        <f t="shared" si="168"/>
        <v>1</v>
      </c>
      <c r="AM1168">
        <f t="shared" si="169"/>
        <v>0</v>
      </c>
      <c r="AN1168">
        <f t="shared" si="170"/>
        <v>0</v>
      </c>
      <c r="AO1168" s="9">
        <v>25</v>
      </c>
      <c r="AP1168" s="5">
        <v>1.3979400086720375</v>
      </c>
      <c r="AQ1168">
        <v>113764980.02000001</v>
      </c>
      <c r="AS1168">
        <v>34853980</v>
      </c>
      <c r="AT1168">
        <v>6745000</v>
      </c>
      <c r="AU1168">
        <v>120509980.02000001</v>
      </c>
      <c r="AW1168">
        <v>17137.3</v>
      </c>
      <c r="AX1168">
        <v>17137300000</v>
      </c>
      <c r="CG1168" s="13"/>
    </row>
    <row r="1169" spans="1:85" x14ac:dyDescent="0.3">
      <c r="A1169">
        <v>2015</v>
      </c>
      <c r="B1169" t="s">
        <v>124</v>
      </c>
      <c r="C1169">
        <v>0</v>
      </c>
      <c r="D1169">
        <v>3</v>
      </c>
      <c r="E1169">
        <v>5</v>
      </c>
      <c r="L1169">
        <v>0</v>
      </c>
      <c r="M1169">
        <v>0</v>
      </c>
      <c r="N1169">
        <v>0</v>
      </c>
      <c r="O1169" s="11">
        <v>11</v>
      </c>
      <c r="P1169" s="11">
        <v>3</v>
      </c>
      <c r="Q1169" s="12">
        <v>27.27</v>
      </c>
      <c r="R1169" s="11">
        <v>1</v>
      </c>
      <c r="S1169" s="12">
        <v>9.09</v>
      </c>
      <c r="T1169" s="14">
        <v>7</v>
      </c>
      <c r="U1169" s="12">
        <v>63.64</v>
      </c>
      <c r="V1169" s="12">
        <v>59.03</v>
      </c>
      <c r="W1169" s="13">
        <v>4</v>
      </c>
      <c r="X1169" s="11"/>
      <c r="Y1169" s="11">
        <v>8.4</v>
      </c>
      <c r="Z1169" s="11">
        <v>6.31</v>
      </c>
      <c r="AA1169" s="11">
        <v>9530.4</v>
      </c>
      <c r="AB1169" s="13">
        <v>9530400000</v>
      </c>
      <c r="AC1169" s="5">
        <v>6.3098778878920374</v>
      </c>
      <c r="AD1169">
        <v>17.57</v>
      </c>
      <c r="AE1169">
        <v>11.58</v>
      </c>
      <c r="AF1169">
        <v>17.11</v>
      </c>
      <c r="AG1169" s="5">
        <v>17.22494016781846</v>
      </c>
      <c r="AH1169" s="7"/>
      <c r="AI1169" s="8"/>
      <c r="AJ1169">
        <v>34123.9</v>
      </c>
      <c r="AK1169">
        <v>34123900000</v>
      </c>
      <c r="AL1169">
        <f t="shared" si="168"/>
        <v>0</v>
      </c>
      <c r="AM1169">
        <f t="shared" si="169"/>
        <v>1</v>
      </c>
      <c r="AN1169">
        <f t="shared" si="170"/>
        <v>0</v>
      </c>
      <c r="AO1169" s="9">
        <v>2</v>
      </c>
      <c r="AP1169" s="5">
        <v>0.30102999566398114</v>
      </c>
      <c r="AQ1169">
        <v>44775000</v>
      </c>
      <c r="AT1169">
        <v>5618000</v>
      </c>
      <c r="AU1169">
        <v>50393000</v>
      </c>
      <c r="AV1169">
        <v>51.33</v>
      </c>
      <c r="AW1169">
        <v>12426.3</v>
      </c>
      <c r="AX1169">
        <v>12426300000</v>
      </c>
      <c r="CG1169" s="13"/>
    </row>
    <row r="1170" spans="1:85" x14ac:dyDescent="0.3">
      <c r="A1170">
        <v>2015</v>
      </c>
      <c r="B1170" t="s">
        <v>125</v>
      </c>
      <c r="C1170">
        <v>0</v>
      </c>
      <c r="D1170">
        <v>3</v>
      </c>
      <c r="E1170">
        <v>4</v>
      </c>
      <c r="L1170">
        <v>0</v>
      </c>
      <c r="M1170">
        <v>0</v>
      </c>
      <c r="N1170">
        <v>0</v>
      </c>
      <c r="O1170" s="11">
        <v>12</v>
      </c>
      <c r="P1170" s="11">
        <v>4</v>
      </c>
      <c r="Q1170" s="12">
        <v>33.33</v>
      </c>
      <c r="R1170" s="11">
        <v>4</v>
      </c>
      <c r="S1170" s="12">
        <v>33.33</v>
      </c>
      <c r="T1170" s="14">
        <v>4</v>
      </c>
      <c r="U1170" s="12">
        <v>33.33</v>
      </c>
      <c r="V1170" s="12">
        <v>69.91</v>
      </c>
      <c r="W1170" s="13">
        <v>4</v>
      </c>
      <c r="X1170" s="11"/>
      <c r="Y1170" s="11">
        <v>11.61</v>
      </c>
      <c r="Z1170" s="11">
        <v>2.71</v>
      </c>
      <c r="AA1170" s="11">
        <v>94005.3</v>
      </c>
      <c r="AB1170" s="13">
        <v>94005300000</v>
      </c>
      <c r="AC1170" s="5">
        <v>2.7149452693145095</v>
      </c>
      <c r="AD1170">
        <v>15.81</v>
      </c>
      <c r="AE1170">
        <v>8.2200000000000006</v>
      </c>
      <c r="AF1170">
        <v>10.06</v>
      </c>
      <c r="AG1170" s="5">
        <v>53.830533244213832</v>
      </c>
      <c r="AH1170" s="7"/>
      <c r="AI1170" s="8"/>
      <c r="AJ1170">
        <v>83952.86</v>
      </c>
      <c r="AK1170">
        <v>83952860000</v>
      </c>
      <c r="AL1170">
        <f t="shared" si="168"/>
        <v>0</v>
      </c>
      <c r="AM1170">
        <f t="shared" si="169"/>
        <v>1</v>
      </c>
      <c r="AN1170">
        <f t="shared" si="170"/>
        <v>0</v>
      </c>
      <c r="AO1170" s="9">
        <v>28</v>
      </c>
      <c r="AP1170" s="5">
        <v>1.447158031342219</v>
      </c>
      <c r="AQ1170">
        <v>13352000</v>
      </c>
      <c r="AR1170" s="5">
        <v>1</v>
      </c>
      <c r="AT1170">
        <v>13919000</v>
      </c>
      <c r="AU1170">
        <v>27271000</v>
      </c>
      <c r="AW1170">
        <v>71162.5</v>
      </c>
      <c r="AX1170">
        <v>71162500000</v>
      </c>
      <c r="CG1170" s="13"/>
    </row>
    <row r="1171" spans="1:85" x14ac:dyDescent="0.3">
      <c r="A1171">
        <v>2015</v>
      </c>
      <c r="B1171" t="s">
        <v>126</v>
      </c>
      <c r="C1171">
        <v>0</v>
      </c>
      <c r="M1171">
        <v>0</v>
      </c>
      <c r="N1171">
        <v>0</v>
      </c>
      <c r="O1171" s="11"/>
      <c r="P1171" s="11"/>
      <c r="Q1171" s="12"/>
      <c r="R1171" s="11"/>
      <c r="S1171" s="12"/>
      <c r="T1171" s="14">
        <v>0</v>
      </c>
      <c r="U1171" s="12"/>
      <c r="V1171" s="12" t="s">
        <v>366</v>
      </c>
      <c r="W1171" s="13"/>
      <c r="X1171" s="11"/>
      <c r="Y1171" s="11"/>
      <c r="Z1171" s="11"/>
      <c r="AA1171" s="11">
        <v>69584.800000000003</v>
      </c>
      <c r="AB1171" s="13">
        <v>69584800000</v>
      </c>
      <c r="AG1171" s="5">
        <v>14.928130848644619</v>
      </c>
      <c r="AH1171" s="7"/>
      <c r="AI1171" s="8"/>
      <c r="AO1171" s="9">
        <v>3</v>
      </c>
      <c r="AP1171" s="5">
        <v>0.47712125471966244</v>
      </c>
      <c r="CG1171" s="13"/>
    </row>
    <row r="1172" spans="1:85" x14ac:dyDescent="0.3">
      <c r="A1172">
        <v>2015</v>
      </c>
      <c r="B1172" t="s">
        <v>127</v>
      </c>
      <c r="C1172">
        <v>1</v>
      </c>
      <c r="M1172">
        <v>0</v>
      </c>
      <c r="N1172">
        <v>0</v>
      </c>
      <c r="O1172" s="11"/>
      <c r="P1172" s="11"/>
      <c r="Q1172" s="12"/>
      <c r="R1172" s="11"/>
      <c r="S1172" s="12"/>
      <c r="T1172" s="14">
        <v>0</v>
      </c>
      <c r="U1172" s="12"/>
      <c r="V1172" s="12">
        <v>43.01</v>
      </c>
      <c r="W1172" s="13"/>
      <c r="X1172" s="11"/>
      <c r="Y1172" s="11">
        <v>42.69</v>
      </c>
      <c r="Z1172" s="11">
        <v>6.53</v>
      </c>
      <c r="AA1172" s="11"/>
      <c r="AB1172" s="13"/>
      <c r="AC1172" s="5">
        <v>6.5348272017882358</v>
      </c>
      <c r="AD1172">
        <v>24.24</v>
      </c>
      <c r="AE1172">
        <v>18.11</v>
      </c>
      <c r="AF1172">
        <v>22.13</v>
      </c>
      <c r="AG1172" s="5">
        <v>67.399698806811585</v>
      </c>
      <c r="AH1172" s="7"/>
      <c r="AI1172" s="8"/>
      <c r="AO1172" s="9">
        <v>23</v>
      </c>
      <c r="AP1172" s="5">
        <v>1.3617278360175928</v>
      </c>
      <c r="AV1172">
        <v>43.01</v>
      </c>
      <c r="CG1172" s="13"/>
    </row>
    <row r="1173" spans="1:85" x14ac:dyDescent="0.3">
      <c r="A1173">
        <v>2015</v>
      </c>
      <c r="B1173" t="s">
        <v>128</v>
      </c>
      <c r="C1173">
        <v>0</v>
      </c>
      <c r="D1173">
        <v>6</v>
      </c>
      <c r="E1173">
        <v>5</v>
      </c>
      <c r="F1173">
        <v>0.7</v>
      </c>
      <c r="G1173">
        <v>700000</v>
      </c>
      <c r="H1173">
        <v>0.5</v>
      </c>
      <c r="I1173">
        <v>500000</v>
      </c>
      <c r="J1173">
        <v>0.19999999999999996</v>
      </c>
      <c r="K1173">
        <v>199999.99999999994</v>
      </c>
      <c r="L1173">
        <v>1</v>
      </c>
      <c r="M1173">
        <v>0</v>
      </c>
      <c r="N1173">
        <v>0</v>
      </c>
      <c r="O1173" s="11">
        <v>9</v>
      </c>
      <c r="P1173" s="11">
        <v>4</v>
      </c>
      <c r="Q1173" s="12">
        <v>44.44</v>
      </c>
      <c r="R1173" s="11">
        <v>1</v>
      </c>
      <c r="S1173" s="12">
        <v>11.11</v>
      </c>
      <c r="T1173" s="14">
        <v>4</v>
      </c>
      <c r="U1173" s="12">
        <v>44.44</v>
      </c>
      <c r="V1173" s="12">
        <v>37.72</v>
      </c>
      <c r="W1173" s="13">
        <v>7</v>
      </c>
      <c r="X1173" s="11"/>
      <c r="Y1173" s="11">
        <v>37.96</v>
      </c>
      <c r="Z1173" s="11">
        <v>1.93</v>
      </c>
      <c r="AA1173" s="11">
        <v>58749.8</v>
      </c>
      <c r="AB1173" s="13">
        <v>58749800000</v>
      </c>
      <c r="AC1173" s="5">
        <v>1.9277390238254604</v>
      </c>
      <c r="AD1173">
        <v>11.41</v>
      </c>
      <c r="AE1173">
        <v>7.39</v>
      </c>
      <c r="AF1173">
        <v>8.4700000000000006</v>
      </c>
      <c r="AG1173" s="5">
        <v>1.3238919186439424</v>
      </c>
      <c r="AH1173" s="7"/>
      <c r="AI1173" s="8">
        <v>0.10896111215479992</v>
      </c>
      <c r="AJ1173">
        <v>64161.599999999999</v>
      </c>
      <c r="AK1173">
        <v>64161600000</v>
      </c>
      <c r="AL1173">
        <f>IF(AJ1173&lt;29957,1,0)</f>
        <v>0</v>
      </c>
      <c r="AM1173">
        <f>IF(AND(AJ1173&gt;29957,AJ1173&lt;96525),1,0)</f>
        <v>1</v>
      </c>
      <c r="AN1173">
        <f>IF(AJ1173&gt;96525,1,0)</f>
        <v>0</v>
      </c>
      <c r="AO1173" s="9">
        <v>17</v>
      </c>
      <c r="AP1173" s="5">
        <v>1.2304489213782739</v>
      </c>
      <c r="AT1173">
        <v>6448562</v>
      </c>
      <c r="AU1173">
        <v>6448562</v>
      </c>
      <c r="AW1173">
        <v>9919.2000000000007</v>
      </c>
      <c r="AX1173">
        <v>9919200000</v>
      </c>
      <c r="CG1173" s="13"/>
    </row>
    <row r="1174" spans="1:85" x14ac:dyDescent="0.3">
      <c r="A1174">
        <v>2015</v>
      </c>
      <c r="B1174" t="s">
        <v>129</v>
      </c>
      <c r="C1174">
        <v>0</v>
      </c>
      <c r="M1174">
        <v>1</v>
      </c>
      <c r="N1174">
        <v>0</v>
      </c>
      <c r="O1174" s="11"/>
      <c r="P1174" s="11"/>
      <c r="Q1174" s="12"/>
      <c r="R1174" s="11"/>
      <c r="S1174" s="12"/>
      <c r="T1174" s="14">
        <v>0</v>
      </c>
      <c r="U1174" s="12"/>
      <c r="V1174" s="12" t="s">
        <v>366</v>
      </c>
      <c r="W1174" s="13"/>
      <c r="X1174" s="11"/>
      <c r="Y1174" s="11">
        <v>6.57</v>
      </c>
      <c r="Z1174" s="11"/>
      <c r="AA1174" s="11"/>
      <c r="AB1174" s="13"/>
      <c r="AD1174">
        <v>78.98</v>
      </c>
      <c r="AE1174">
        <v>23.18</v>
      </c>
      <c r="AF1174">
        <v>36.72</v>
      </c>
      <c r="AG1174" s="5"/>
      <c r="AH1174" s="7"/>
      <c r="AI1174" s="8"/>
      <c r="AO1174" s="9">
        <v>7</v>
      </c>
      <c r="AP1174" s="5">
        <v>0.8450980400142567</v>
      </c>
      <c r="AV1174">
        <v>59.95</v>
      </c>
      <c r="CG1174" s="13"/>
    </row>
    <row r="1175" spans="1:85" x14ac:dyDescent="0.3">
      <c r="A1175">
        <v>2015</v>
      </c>
      <c r="B1175" t="s">
        <v>130</v>
      </c>
      <c r="C1175">
        <v>1</v>
      </c>
      <c r="M1175">
        <v>1</v>
      </c>
      <c r="N1175">
        <v>1</v>
      </c>
      <c r="O1175" s="11">
        <v>16</v>
      </c>
      <c r="P1175" s="11">
        <v>7</v>
      </c>
      <c r="Q1175" s="12">
        <v>43.75</v>
      </c>
      <c r="R1175" s="11">
        <v>2</v>
      </c>
      <c r="S1175" s="12">
        <v>12.5</v>
      </c>
      <c r="T1175" s="14">
        <v>7</v>
      </c>
      <c r="U1175" s="12">
        <v>43.75</v>
      </c>
      <c r="V1175" s="12">
        <v>58.05</v>
      </c>
      <c r="W1175" s="13">
        <v>9</v>
      </c>
      <c r="X1175" s="11"/>
      <c r="Y1175" s="11">
        <v>-3.46</v>
      </c>
      <c r="Z1175" s="11">
        <v>0.79</v>
      </c>
      <c r="AA1175" s="11">
        <v>46482.2</v>
      </c>
      <c r="AB1175" s="13">
        <v>46482200000</v>
      </c>
      <c r="AC1175" s="5">
        <v>0.79295467985946577</v>
      </c>
      <c r="AD1175">
        <v>-16.07</v>
      </c>
      <c r="AE1175">
        <v>-4.43</v>
      </c>
      <c r="AF1175">
        <v>-8.57</v>
      </c>
      <c r="AG1175" s="5">
        <v>-20.787933432156112</v>
      </c>
      <c r="AH1175" s="7">
        <v>0.25465910406297027</v>
      </c>
      <c r="AI1175" s="8">
        <v>3.5530089645149261E-2</v>
      </c>
      <c r="AJ1175">
        <v>11579.12</v>
      </c>
      <c r="AK1175">
        <v>11579120000</v>
      </c>
      <c r="AL1175">
        <f>IF(AJ1175&lt;29957,1,0)</f>
        <v>1</v>
      </c>
      <c r="AM1175">
        <f>IF(AND(AJ1175&gt;29957,AJ1175&lt;96525),1,0)</f>
        <v>0</v>
      </c>
      <c r="AN1175">
        <f>IF(AJ1175&gt;96525,1,0)</f>
        <v>0</v>
      </c>
      <c r="AO1175" s="9">
        <v>29</v>
      </c>
      <c r="AP1175" s="5">
        <v>1.4623979978989561</v>
      </c>
      <c r="AQ1175">
        <v>11453000</v>
      </c>
      <c r="AS1175">
        <v>11453000</v>
      </c>
      <c r="AT1175">
        <v>6600000</v>
      </c>
      <c r="AU1175">
        <v>18053000</v>
      </c>
      <c r="AW1175">
        <v>36562.300000000003</v>
      </c>
      <c r="AX1175">
        <v>36562300000</v>
      </c>
      <c r="CG1175" s="13"/>
    </row>
    <row r="1176" spans="1:85" x14ac:dyDescent="0.3">
      <c r="A1176">
        <v>2015</v>
      </c>
      <c r="B1176" t="s">
        <v>131</v>
      </c>
      <c r="C1176">
        <v>1</v>
      </c>
      <c r="D1176">
        <v>4</v>
      </c>
      <c r="E1176">
        <v>8</v>
      </c>
      <c r="L1176">
        <v>1</v>
      </c>
      <c r="M1176">
        <v>0</v>
      </c>
      <c r="N1176">
        <v>0</v>
      </c>
      <c r="O1176" s="11">
        <v>13</v>
      </c>
      <c r="P1176" s="11">
        <v>8</v>
      </c>
      <c r="Q1176" s="12">
        <v>61.54</v>
      </c>
      <c r="R1176" s="11">
        <v>2</v>
      </c>
      <c r="S1176" s="12">
        <v>15.38</v>
      </c>
      <c r="T1176" s="14">
        <v>3</v>
      </c>
      <c r="U1176" s="12">
        <v>23.08</v>
      </c>
      <c r="V1176" s="12">
        <v>61.43</v>
      </c>
      <c r="W1176" s="13">
        <v>7</v>
      </c>
      <c r="X1176" s="11"/>
      <c r="Y1176" s="11">
        <v>18.88</v>
      </c>
      <c r="Z1176" s="11">
        <v>6.67</v>
      </c>
      <c r="AA1176" s="11">
        <v>413039.7</v>
      </c>
      <c r="AB1176" s="13">
        <v>413039700000</v>
      </c>
      <c r="AC1176" s="5">
        <v>6.6716570168619818</v>
      </c>
      <c r="AD1176">
        <v>32.36</v>
      </c>
      <c r="AE1176">
        <v>18.760000000000002</v>
      </c>
      <c r="AF1176">
        <v>31.17</v>
      </c>
      <c r="AG1176" s="5">
        <v>14.1787214026032</v>
      </c>
      <c r="AH1176" s="7">
        <v>0.49526963953786823</v>
      </c>
      <c r="AI1176" s="8"/>
      <c r="AJ1176">
        <v>1121616.1399999999</v>
      </c>
      <c r="AK1176">
        <v>1121616140000</v>
      </c>
      <c r="AL1176">
        <f>IF(AJ1176&lt;29957,1,0)</f>
        <v>0</v>
      </c>
      <c r="AM1176">
        <f>IF(AND(AJ1176&gt;29957,AJ1176&lt;96525),1,0)</f>
        <v>0</v>
      </c>
      <c r="AN1176">
        <f>IF(AJ1176&gt;96525,1,0)</f>
        <v>1</v>
      </c>
      <c r="AO1176" s="9">
        <v>24</v>
      </c>
      <c r="AP1176" s="5">
        <v>1.3802112417116059</v>
      </c>
      <c r="AQ1176">
        <v>524100000</v>
      </c>
      <c r="AT1176">
        <v>66160000</v>
      </c>
      <c r="AU1176">
        <v>590260000</v>
      </c>
      <c r="AV1176">
        <v>17.010000000000002</v>
      </c>
      <c r="AW1176">
        <v>311359.40000000002</v>
      </c>
      <c r="AX1176">
        <v>311359400000</v>
      </c>
      <c r="CG1176" s="13"/>
    </row>
    <row r="1177" spans="1:85" x14ac:dyDescent="0.3">
      <c r="A1177">
        <v>2015</v>
      </c>
      <c r="B1177" t="s">
        <v>132</v>
      </c>
      <c r="C1177">
        <v>0</v>
      </c>
      <c r="D1177">
        <v>4</v>
      </c>
      <c r="E1177">
        <v>4</v>
      </c>
      <c r="L1177">
        <v>1</v>
      </c>
      <c r="M1177">
        <v>0</v>
      </c>
      <c r="N1177">
        <v>1</v>
      </c>
      <c r="O1177" s="11">
        <v>11</v>
      </c>
      <c r="P1177" s="11">
        <v>6</v>
      </c>
      <c r="Q1177" s="12">
        <v>54.55</v>
      </c>
      <c r="R1177" s="11">
        <v>1</v>
      </c>
      <c r="S1177" s="12">
        <v>9.09</v>
      </c>
      <c r="T1177" s="14">
        <v>4</v>
      </c>
      <c r="U1177" s="12">
        <v>36.36</v>
      </c>
      <c r="V1177" s="12">
        <v>58.79</v>
      </c>
      <c r="W1177" s="13">
        <v>5</v>
      </c>
      <c r="X1177" s="11"/>
      <c r="Y1177" s="11">
        <v>2.72</v>
      </c>
      <c r="Z1177" s="11">
        <v>0.92</v>
      </c>
      <c r="AA1177" s="11">
        <v>25720.1</v>
      </c>
      <c r="AB1177" s="13">
        <v>25720100000</v>
      </c>
      <c r="AC1177" s="5">
        <v>0.9234562199246128</v>
      </c>
      <c r="AD1177">
        <v>3.49</v>
      </c>
      <c r="AE1177">
        <v>1.3</v>
      </c>
      <c r="AF1177">
        <v>1.77</v>
      </c>
      <c r="AG1177" s="5">
        <v>-16.309593878752203</v>
      </c>
      <c r="AH1177" s="7">
        <v>0.12502832673027484</v>
      </c>
      <c r="AI1177" s="8"/>
      <c r="AJ1177">
        <v>9152.64</v>
      </c>
      <c r="AK1177">
        <v>9152640000</v>
      </c>
      <c r="AL1177">
        <f>IF(AJ1177&lt;29957,1,0)</f>
        <v>1</v>
      </c>
      <c r="AM1177">
        <f>IF(AND(AJ1177&gt;29957,AJ1177&lt;96525),1,0)</f>
        <v>0</v>
      </c>
      <c r="AN1177">
        <f>IF(AJ1177&gt;96525,1,0)</f>
        <v>0</v>
      </c>
      <c r="AO1177" s="9">
        <v>43</v>
      </c>
      <c r="AP1177" s="5">
        <v>1.6334684555795864</v>
      </c>
      <c r="AQ1177">
        <v>45052521</v>
      </c>
      <c r="AS1177">
        <v>34084544</v>
      </c>
      <c r="AT1177">
        <v>3865000</v>
      </c>
      <c r="AU1177">
        <v>48917521</v>
      </c>
      <c r="AV1177">
        <v>29.58</v>
      </c>
      <c r="AW1177">
        <v>9098.4</v>
      </c>
      <c r="AX1177">
        <v>9098400000</v>
      </c>
      <c r="CG1177" s="13"/>
    </row>
    <row r="1178" spans="1:85" x14ac:dyDescent="0.3">
      <c r="A1178">
        <v>2015</v>
      </c>
      <c r="B1178" t="s">
        <v>133</v>
      </c>
      <c r="C1178">
        <v>0</v>
      </c>
      <c r="D1178">
        <v>4</v>
      </c>
      <c r="E1178">
        <v>4</v>
      </c>
      <c r="L1178">
        <v>1</v>
      </c>
      <c r="M1178">
        <v>0</v>
      </c>
      <c r="N1178">
        <v>0</v>
      </c>
      <c r="O1178" s="11">
        <v>9</v>
      </c>
      <c r="P1178" s="11">
        <v>6</v>
      </c>
      <c r="Q1178" s="12">
        <v>66.67</v>
      </c>
      <c r="R1178" s="11">
        <v>2</v>
      </c>
      <c r="S1178" s="12">
        <v>22.22</v>
      </c>
      <c r="T1178" s="14">
        <v>1</v>
      </c>
      <c r="U1178" s="12">
        <v>11.11</v>
      </c>
      <c r="V1178" s="12">
        <v>51.57</v>
      </c>
      <c r="W1178" s="13">
        <v>5</v>
      </c>
      <c r="X1178" s="11"/>
      <c r="Y1178" s="11"/>
      <c r="Z1178" s="11"/>
      <c r="AA1178" s="11">
        <v>28468</v>
      </c>
      <c r="AB1178" s="13">
        <v>28468000000</v>
      </c>
      <c r="AG1178" s="5"/>
      <c r="AH1178" s="7"/>
      <c r="AI1178" s="8"/>
      <c r="AJ1178">
        <v>23073.31</v>
      </c>
      <c r="AK1178">
        <v>23073310000</v>
      </c>
      <c r="AL1178">
        <f>IF(AJ1178&lt;29957,1,0)</f>
        <v>1</v>
      </c>
      <c r="AM1178">
        <f>IF(AND(AJ1178&gt;29957,AJ1178&lt;96525),1,0)</f>
        <v>0</v>
      </c>
      <c r="AN1178">
        <f>IF(AJ1178&gt;96525,1,0)</f>
        <v>0</v>
      </c>
      <c r="AO1178" s="9">
        <v>55</v>
      </c>
      <c r="AP1178" s="5">
        <v>1.7403626894942439</v>
      </c>
      <c r="AQ1178">
        <v>122620653</v>
      </c>
      <c r="AT1178">
        <v>11879800</v>
      </c>
      <c r="AU1178">
        <v>134500453</v>
      </c>
      <c r="AW1178">
        <v>21085.5</v>
      </c>
      <c r="AX1178">
        <v>21085500000</v>
      </c>
      <c r="CG1178" s="13"/>
    </row>
    <row r="1179" spans="1:85" x14ac:dyDescent="0.3">
      <c r="A1179">
        <v>2015</v>
      </c>
      <c r="B1179" t="s">
        <v>134</v>
      </c>
      <c r="C1179">
        <v>1</v>
      </c>
      <c r="D1179">
        <v>5</v>
      </c>
      <c r="E1179">
        <v>4</v>
      </c>
      <c r="F1179">
        <v>8.1</v>
      </c>
      <c r="G1179">
        <v>8100000</v>
      </c>
      <c r="H1179">
        <v>8.1</v>
      </c>
      <c r="I1179">
        <v>8100000</v>
      </c>
      <c r="J1179">
        <v>0</v>
      </c>
      <c r="L1179">
        <v>1</v>
      </c>
      <c r="M1179">
        <v>0</v>
      </c>
      <c r="N1179">
        <v>1</v>
      </c>
      <c r="O1179" s="11">
        <v>12</v>
      </c>
      <c r="P1179" s="11">
        <v>4</v>
      </c>
      <c r="Q1179" s="12">
        <v>33.33</v>
      </c>
      <c r="R1179" s="11">
        <v>1</v>
      </c>
      <c r="S1179" s="12">
        <v>8.33</v>
      </c>
      <c r="T1179" s="14">
        <v>7</v>
      </c>
      <c r="U1179" s="12">
        <v>58.33</v>
      </c>
      <c r="V1179" s="12">
        <v>43.48</v>
      </c>
      <c r="W1179" s="13">
        <v>7</v>
      </c>
      <c r="X1179" s="11"/>
      <c r="Y1179" s="11">
        <v>-11.96</v>
      </c>
      <c r="Z1179" s="11">
        <v>3.44</v>
      </c>
      <c r="AA1179" s="11">
        <v>38636.6</v>
      </c>
      <c r="AB1179" s="13">
        <v>38636600000</v>
      </c>
      <c r="AC1179" s="5">
        <v>3.4410111936761978</v>
      </c>
      <c r="AD1179">
        <v>-16.920000000000002</v>
      </c>
      <c r="AE1179">
        <v>-5.97</v>
      </c>
      <c r="AF1179">
        <v>-8.07</v>
      </c>
      <c r="AG1179" s="5">
        <v>15.710937450644696</v>
      </c>
      <c r="AH1179" s="7"/>
      <c r="AI1179" s="8">
        <v>0.53286743830530681</v>
      </c>
      <c r="AJ1179">
        <v>58126.31</v>
      </c>
      <c r="AK1179">
        <v>58126310000</v>
      </c>
      <c r="AL1179">
        <f>IF(AJ1179&lt;29957,1,0)</f>
        <v>0</v>
      </c>
      <c r="AM1179">
        <f>IF(AND(AJ1179&gt;29957,AJ1179&lt;96525),1,0)</f>
        <v>1</v>
      </c>
      <c r="AN1179">
        <f>IF(AJ1179&gt;96525,1,0)</f>
        <v>0</v>
      </c>
      <c r="AO1179" s="9">
        <v>56</v>
      </c>
      <c r="AP1179" s="5">
        <v>1.7481880270062005</v>
      </c>
      <c r="AQ1179">
        <v>19347610</v>
      </c>
      <c r="AS1179">
        <v>19347610</v>
      </c>
      <c r="AT1179">
        <v>2405000</v>
      </c>
      <c r="AU1179">
        <v>21752610</v>
      </c>
      <c r="AW1179">
        <v>11368.7</v>
      </c>
      <c r="AX1179">
        <v>11368700000</v>
      </c>
      <c r="CG1179" s="13"/>
    </row>
    <row r="1180" spans="1:85" x14ac:dyDescent="0.3">
      <c r="A1180">
        <v>2015</v>
      </c>
      <c r="B1180" t="s">
        <v>135</v>
      </c>
      <c r="C1180">
        <v>0</v>
      </c>
      <c r="D1180">
        <v>5</v>
      </c>
      <c r="E1180">
        <v>5</v>
      </c>
      <c r="F1180">
        <v>3.8</v>
      </c>
      <c r="G1180">
        <v>3800000</v>
      </c>
      <c r="H1180">
        <v>3.4</v>
      </c>
      <c r="I1180">
        <v>3400000</v>
      </c>
      <c r="J1180">
        <v>0.39999999999999991</v>
      </c>
      <c r="K1180">
        <v>399999.99999999988</v>
      </c>
      <c r="L1180">
        <v>1</v>
      </c>
      <c r="M1180">
        <v>0</v>
      </c>
      <c r="N1180">
        <v>0</v>
      </c>
      <c r="O1180" s="11">
        <v>9</v>
      </c>
      <c r="P1180" s="11">
        <v>5</v>
      </c>
      <c r="Q1180" s="12">
        <v>55.56</v>
      </c>
      <c r="R1180" s="11">
        <v>3</v>
      </c>
      <c r="S1180" s="12">
        <v>33.33</v>
      </c>
      <c r="T1180" s="14">
        <v>1</v>
      </c>
      <c r="U1180" s="12">
        <v>11.11</v>
      </c>
      <c r="V1180" s="12">
        <v>74.489999999999995</v>
      </c>
      <c r="W1180" s="13">
        <v>8</v>
      </c>
      <c r="X1180" s="11">
        <v>26.55</v>
      </c>
      <c r="Y1180" s="11">
        <v>1.23</v>
      </c>
      <c r="Z1180" s="11"/>
      <c r="AA1180" s="11"/>
      <c r="AB1180" s="13"/>
      <c r="AD1180">
        <v>18.260000000000002</v>
      </c>
      <c r="AE1180">
        <v>3.82</v>
      </c>
      <c r="AF1180">
        <v>4.82</v>
      </c>
      <c r="AG1180" s="5">
        <v>17.636836140998589</v>
      </c>
      <c r="AH1180" s="7"/>
      <c r="AI1180" s="8"/>
      <c r="AO1180" s="9">
        <v>30</v>
      </c>
      <c r="AP1180" s="5">
        <v>1.4771212547196624</v>
      </c>
      <c r="AQ1180">
        <v>21820787</v>
      </c>
      <c r="AR1180" s="5">
        <v>37.299999999999997</v>
      </c>
      <c r="AT1180">
        <v>40025</v>
      </c>
      <c r="AU1180">
        <v>21860812</v>
      </c>
      <c r="CG1180" s="13"/>
    </row>
    <row r="1181" spans="1:85" x14ac:dyDescent="0.3">
      <c r="A1181">
        <v>2015</v>
      </c>
      <c r="B1181" t="s">
        <v>136</v>
      </c>
      <c r="C1181">
        <v>0</v>
      </c>
      <c r="D1181">
        <v>4</v>
      </c>
      <c r="E1181">
        <v>5</v>
      </c>
      <c r="F1181">
        <v>139.6</v>
      </c>
      <c r="G1181">
        <v>139600000</v>
      </c>
      <c r="H1181">
        <v>98.7</v>
      </c>
      <c r="I1181">
        <v>98700000</v>
      </c>
      <c r="J1181">
        <v>40.899999999999991</v>
      </c>
      <c r="K1181">
        <v>40899999.999999993</v>
      </c>
      <c r="L1181">
        <v>1</v>
      </c>
      <c r="M1181">
        <v>0</v>
      </c>
      <c r="N1181">
        <v>1</v>
      </c>
      <c r="O1181" s="11">
        <v>11</v>
      </c>
      <c r="P1181" s="11">
        <v>5</v>
      </c>
      <c r="Q1181" s="12">
        <v>45.45</v>
      </c>
      <c r="R1181" s="11">
        <v>3</v>
      </c>
      <c r="S1181" s="12">
        <v>27.27</v>
      </c>
      <c r="T1181" s="14">
        <v>3</v>
      </c>
      <c r="U1181" s="12">
        <v>27.27</v>
      </c>
      <c r="V1181" s="12">
        <v>61.64</v>
      </c>
      <c r="W1181" s="13">
        <v>7</v>
      </c>
      <c r="X1181" s="11"/>
      <c r="Y1181" s="11">
        <v>4.17</v>
      </c>
      <c r="Z1181" s="11">
        <v>8.02</v>
      </c>
      <c r="AA1181" s="11">
        <v>49355.1</v>
      </c>
      <c r="AB1181" s="13">
        <v>49355100000</v>
      </c>
      <c r="AC1181" s="5">
        <v>8.0244478365530956</v>
      </c>
      <c r="AD1181">
        <v>22.67</v>
      </c>
      <c r="AE1181">
        <v>7.61</v>
      </c>
      <c r="AF1181">
        <v>15.92</v>
      </c>
      <c r="AG1181" s="5">
        <v>4.7671650615343983</v>
      </c>
      <c r="AH1181" s="7">
        <v>0.7829488776070892</v>
      </c>
      <c r="AI1181" s="8">
        <v>1.6440759590885079</v>
      </c>
      <c r="AJ1181">
        <v>171952.78</v>
      </c>
      <c r="AK1181">
        <v>171952780000</v>
      </c>
      <c r="AL1181">
        <f>IF(AJ1181&lt;29957,1,0)</f>
        <v>0</v>
      </c>
      <c r="AM1181">
        <f>IF(AND(AJ1181&gt;29957,AJ1181&lt;96525),1,0)</f>
        <v>0</v>
      </c>
      <c r="AN1181">
        <f>IF(AJ1181&gt;96525,1,0)</f>
        <v>1</v>
      </c>
      <c r="AO1181" s="9">
        <v>32</v>
      </c>
      <c r="AP1181" s="5">
        <v>1.5051499783199058</v>
      </c>
      <c r="AQ1181">
        <v>191148000</v>
      </c>
      <c r="AS1181">
        <v>82564000</v>
      </c>
      <c r="AT1181">
        <v>62051249</v>
      </c>
      <c r="AU1181">
        <v>253199249</v>
      </c>
      <c r="AW1181">
        <v>80143.5</v>
      </c>
      <c r="AX1181">
        <v>80143500000</v>
      </c>
      <c r="CG1181" s="13"/>
    </row>
    <row r="1182" spans="1:85" x14ac:dyDescent="0.3">
      <c r="A1182">
        <v>2015</v>
      </c>
      <c r="B1182" t="s">
        <v>137</v>
      </c>
      <c r="C1182">
        <v>0</v>
      </c>
      <c r="M1182">
        <v>0</v>
      </c>
      <c r="N1182">
        <v>0</v>
      </c>
      <c r="O1182" s="11"/>
      <c r="P1182" s="11"/>
      <c r="Q1182" s="12"/>
      <c r="R1182" s="11"/>
      <c r="S1182" s="12"/>
      <c r="T1182" s="14">
        <v>0</v>
      </c>
      <c r="U1182" s="12"/>
      <c r="V1182" s="12">
        <v>69.39</v>
      </c>
      <c r="W1182" s="13"/>
      <c r="X1182" s="11"/>
      <c r="Y1182" s="11">
        <v>-0.19</v>
      </c>
      <c r="Z1182" s="11">
        <v>1.96</v>
      </c>
      <c r="AA1182" s="11"/>
      <c r="AB1182" s="13"/>
      <c r="AC1182" s="5">
        <v>1.9593876597944779</v>
      </c>
      <c r="AD1182">
        <v>-0.54</v>
      </c>
      <c r="AE1182">
        <v>-0.15</v>
      </c>
      <c r="AF1182">
        <v>-0.21</v>
      </c>
      <c r="AG1182" s="5">
        <v>48.475426278836501</v>
      </c>
      <c r="AH1182" s="7"/>
      <c r="AI1182" s="8"/>
      <c r="AO1182" s="9">
        <v>67</v>
      </c>
      <c r="AP1182" s="5">
        <v>1.8260748027008262</v>
      </c>
      <c r="AR1182" s="5">
        <v>6.7</v>
      </c>
      <c r="AV1182">
        <v>69.39</v>
      </c>
      <c r="CG1182" s="13"/>
    </row>
    <row r="1183" spans="1:85" x14ac:dyDescent="0.3">
      <c r="A1183">
        <v>2015</v>
      </c>
      <c r="B1183" t="s">
        <v>138</v>
      </c>
      <c r="C1183">
        <v>0</v>
      </c>
      <c r="D1183">
        <v>7</v>
      </c>
      <c r="E1183">
        <v>5</v>
      </c>
      <c r="F1183">
        <v>3.5</v>
      </c>
      <c r="G1183">
        <v>3500000</v>
      </c>
      <c r="H1183">
        <v>2.2999999999999998</v>
      </c>
      <c r="I1183">
        <v>2300000</v>
      </c>
      <c r="J1183">
        <v>1.2000000000000002</v>
      </c>
      <c r="K1183">
        <v>1200000.0000000002</v>
      </c>
      <c r="L1183">
        <v>1</v>
      </c>
      <c r="M1183">
        <v>0</v>
      </c>
      <c r="N1183">
        <v>0</v>
      </c>
      <c r="O1183" s="11">
        <v>10</v>
      </c>
      <c r="P1183" s="11">
        <v>4</v>
      </c>
      <c r="Q1183" s="12">
        <v>40</v>
      </c>
      <c r="R1183" s="11">
        <v>2</v>
      </c>
      <c r="S1183" s="12">
        <v>20</v>
      </c>
      <c r="T1183" s="14">
        <v>4</v>
      </c>
      <c r="U1183" s="12">
        <v>40</v>
      </c>
      <c r="V1183" s="12">
        <v>39.78</v>
      </c>
      <c r="W1183" s="13">
        <v>9</v>
      </c>
      <c r="X1183" s="11"/>
      <c r="Y1183" s="11">
        <v>1.1599999999999999</v>
      </c>
      <c r="Z1183" s="11">
        <v>3.92</v>
      </c>
      <c r="AA1183" s="11">
        <v>5290</v>
      </c>
      <c r="AB1183" s="13">
        <v>5290000000</v>
      </c>
      <c r="AC1183" s="5">
        <v>3.9193392202673425</v>
      </c>
      <c r="AD1183">
        <v>12.98</v>
      </c>
      <c r="AE1183">
        <v>4.71</v>
      </c>
      <c r="AF1183">
        <v>7.19</v>
      </c>
      <c r="AG1183" s="5">
        <v>20.359215413184767</v>
      </c>
      <c r="AH1183" s="7"/>
      <c r="AI1183" s="8">
        <v>0.12777057226751781</v>
      </c>
      <c r="AJ1183">
        <v>8729.7800000000007</v>
      </c>
      <c r="AK1183">
        <v>8729780000</v>
      </c>
      <c r="AL1183">
        <f>IF(AJ1183&lt;29957,1,0)</f>
        <v>1</v>
      </c>
      <c r="AM1183">
        <f>IF(AND(AJ1183&gt;29957,AJ1183&lt;96525),1,0)</f>
        <v>0</v>
      </c>
      <c r="AN1183">
        <f>IF(AJ1183&gt;96525,1,0)</f>
        <v>0</v>
      </c>
      <c r="AO1183" s="9">
        <v>23</v>
      </c>
      <c r="AP1183" s="5">
        <v>1.3617278360175928</v>
      </c>
      <c r="AQ1183">
        <v>41901000</v>
      </c>
      <c r="AT1183">
        <v>1055000</v>
      </c>
      <c r="AU1183">
        <v>42956000</v>
      </c>
      <c r="AW1183">
        <v>23823</v>
      </c>
      <c r="AX1183">
        <v>23823000000</v>
      </c>
      <c r="CG1183" s="13"/>
    </row>
    <row r="1184" spans="1:85" x14ac:dyDescent="0.3">
      <c r="A1184">
        <v>2015</v>
      </c>
      <c r="B1184" t="s">
        <v>139</v>
      </c>
      <c r="C1184">
        <v>0</v>
      </c>
      <c r="D1184">
        <v>4</v>
      </c>
      <c r="E1184">
        <v>8</v>
      </c>
      <c r="J1184">
        <v>0</v>
      </c>
      <c r="L1184">
        <v>1</v>
      </c>
      <c r="M1184">
        <v>1</v>
      </c>
      <c r="N1184">
        <v>1</v>
      </c>
      <c r="O1184" s="11">
        <v>12</v>
      </c>
      <c r="P1184" s="11">
        <v>6</v>
      </c>
      <c r="Q1184" s="12">
        <v>50</v>
      </c>
      <c r="R1184" s="11">
        <v>3</v>
      </c>
      <c r="S1184" s="12">
        <v>25</v>
      </c>
      <c r="T1184" s="14">
        <v>3</v>
      </c>
      <c r="U1184" s="12">
        <v>25</v>
      </c>
      <c r="V1184" s="12">
        <v>39.92</v>
      </c>
      <c r="W1184" s="13">
        <v>5</v>
      </c>
      <c r="X1184" s="11"/>
      <c r="Y1184" s="11">
        <v>7.94</v>
      </c>
      <c r="Z1184" s="11">
        <v>8.06</v>
      </c>
      <c r="AA1184" s="11">
        <v>106717.6</v>
      </c>
      <c r="AB1184" s="13">
        <v>106717600000</v>
      </c>
      <c r="AC1184" s="5">
        <v>8.0584894910569584</v>
      </c>
      <c r="AD1184">
        <v>38.92</v>
      </c>
      <c r="AE1184">
        <v>22.79</v>
      </c>
      <c r="AF1184">
        <v>37.729999999999997</v>
      </c>
      <c r="AG1184" s="5">
        <v>7.6946979667590174</v>
      </c>
      <c r="AH1184" s="7"/>
      <c r="AI1184" s="8"/>
      <c r="AO1184" s="9">
        <v>31</v>
      </c>
      <c r="AP1184" s="5">
        <v>1.4913616938342726</v>
      </c>
      <c r="AQ1184">
        <v>1365500000</v>
      </c>
      <c r="AS1184">
        <v>446300000</v>
      </c>
      <c r="AT1184">
        <v>23200000</v>
      </c>
      <c r="AU1184">
        <v>1388700000</v>
      </c>
      <c r="CG1184" s="13"/>
    </row>
    <row r="1185" spans="1:85" x14ac:dyDescent="0.3">
      <c r="A1185">
        <v>2015</v>
      </c>
      <c r="B1185" t="s">
        <v>140</v>
      </c>
      <c r="C1185">
        <v>1</v>
      </c>
      <c r="D1185">
        <v>5</v>
      </c>
      <c r="E1185">
        <v>4</v>
      </c>
      <c r="L1185">
        <v>1</v>
      </c>
      <c r="M1185">
        <v>1</v>
      </c>
      <c r="N1185">
        <v>1</v>
      </c>
      <c r="O1185" s="11">
        <v>25</v>
      </c>
      <c r="P1185" s="11">
        <v>5</v>
      </c>
      <c r="Q1185" s="12">
        <v>20</v>
      </c>
      <c r="R1185" s="11">
        <v>2</v>
      </c>
      <c r="S1185" s="12">
        <v>8</v>
      </c>
      <c r="T1185" s="14">
        <v>18</v>
      </c>
      <c r="U1185" s="12">
        <v>72</v>
      </c>
      <c r="V1185" s="12">
        <v>71.459999999999994</v>
      </c>
      <c r="W1185" s="13">
        <v>6</v>
      </c>
      <c r="X1185" s="11"/>
      <c r="Y1185" s="11">
        <v>12.37</v>
      </c>
      <c r="Z1185" s="11">
        <v>8.49</v>
      </c>
      <c r="AA1185" s="11">
        <v>18256.099999999999</v>
      </c>
      <c r="AB1185" s="13">
        <v>18256100000</v>
      </c>
      <c r="AC1185" s="5">
        <v>8.4932065839066304</v>
      </c>
      <c r="AD1185">
        <v>25.88</v>
      </c>
      <c r="AE1185">
        <v>17.54</v>
      </c>
      <c r="AF1185">
        <v>25.88</v>
      </c>
      <c r="AG1185" s="5">
        <v>12.965515430761752</v>
      </c>
      <c r="AH1185" s="7"/>
      <c r="AI1185" s="8">
        <v>0.10574509621641723</v>
      </c>
      <c r="AJ1185">
        <v>60094.42</v>
      </c>
      <c r="AK1185">
        <v>60094420000</v>
      </c>
      <c r="AL1185">
        <f t="shared" ref="AL1185:AL1191" si="171">IF(AJ1185&lt;29957,1,0)</f>
        <v>0</v>
      </c>
      <c r="AM1185">
        <f t="shared" ref="AM1185:AM1191" si="172">IF(AND(AJ1185&gt;29957,AJ1185&lt;96525),1,0)</f>
        <v>1</v>
      </c>
      <c r="AN1185">
        <f t="shared" ref="AN1185:AN1191" si="173">IF(AJ1185&gt;96525,1,0)</f>
        <v>0</v>
      </c>
      <c r="AO1185" s="9">
        <v>23</v>
      </c>
      <c r="AP1185" s="5">
        <v>1.3617278360175928</v>
      </c>
      <c r="AQ1185">
        <v>60280000</v>
      </c>
      <c r="AS1185">
        <v>52170000</v>
      </c>
      <c r="AT1185">
        <v>39271624</v>
      </c>
      <c r="AU1185">
        <v>99551624</v>
      </c>
      <c r="AV1185">
        <v>71.41</v>
      </c>
      <c r="AW1185">
        <v>31235.200000000001</v>
      </c>
      <c r="AX1185">
        <v>31235200000</v>
      </c>
      <c r="CG1185" s="13"/>
    </row>
    <row r="1186" spans="1:85" x14ac:dyDescent="0.3">
      <c r="A1186">
        <v>2015</v>
      </c>
      <c r="B1186" t="s">
        <v>141</v>
      </c>
      <c r="C1186">
        <v>0</v>
      </c>
      <c r="D1186">
        <v>5</v>
      </c>
      <c r="E1186">
        <v>7</v>
      </c>
      <c r="F1186">
        <v>9.6</v>
      </c>
      <c r="G1186">
        <v>9600000</v>
      </c>
      <c r="H1186">
        <v>7.1</v>
      </c>
      <c r="I1186">
        <v>7100000</v>
      </c>
      <c r="J1186">
        <v>2.5</v>
      </c>
      <c r="K1186">
        <v>2500000</v>
      </c>
      <c r="L1186">
        <v>0</v>
      </c>
      <c r="M1186">
        <v>0</v>
      </c>
      <c r="N1186">
        <v>0</v>
      </c>
      <c r="O1186" s="11">
        <v>7</v>
      </c>
      <c r="P1186" s="11">
        <v>3</v>
      </c>
      <c r="Q1186" s="12">
        <v>42.86</v>
      </c>
      <c r="R1186" s="11">
        <v>2</v>
      </c>
      <c r="S1186" s="12">
        <v>28.57</v>
      </c>
      <c r="T1186" s="14">
        <v>2</v>
      </c>
      <c r="U1186" s="12">
        <v>28.57</v>
      </c>
      <c r="V1186" s="12">
        <v>38.97</v>
      </c>
      <c r="W1186" s="13">
        <v>5</v>
      </c>
      <c r="X1186" s="11">
        <v>49.85</v>
      </c>
      <c r="Y1186" s="11">
        <v>6.32</v>
      </c>
      <c r="Z1186" s="11">
        <v>1.77</v>
      </c>
      <c r="AA1186" s="11">
        <v>18471.5</v>
      </c>
      <c r="AB1186" s="13">
        <v>18471500000</v>
      </c>
      <c r="AC1186" s="5">
        <v>1.7752664359923289</v>
      </c>
      <c r="AD1186">
        <v>23.83</v>
      </c>
      <c r="AE1186">
        <v>9.69</v>
      </c>
      <c r="AF1186">
        <v>14.77</v>
      </c>
      <c r="AG1186" s="5">
        <v>25.972261043054186</v>
      </c>
      <c r="AH1186" s="7"/>
      <c r="AI1186" s="8"/>
      <c r="AJ1186">
        <v>22494.7</v>
      </c>
      <c r="AK1186">
        <v>22494700000</v>
      </c>
      <c r="AL1186">
        <f t="shared" si="171"/>
        <v>1</v>
      </c>
      <c r="AM1186">
        <f t="shared" si="172"/>
        <v>0</v>
      </c>
      <c r="AN1186">
        <f t="shared" si="173"/>
        <v>0</v>
      </c>
      <c r="AO1186" s="9">
        <v>28</v>
      </c>
      <c r="AP1186" s="5">
        <v>1.447158031342219</v>
      </c>
      <c r="AQ1186">
        <v>27722553</v>
      </c>
      <c r="AT1186">
        <v>820000</v>
      </c>
      <c r="AU1186">
        <v>28542553</v>
      </c>
      <c r="AW1186">
        <v>28747.9</v>
      </c>
      <c r="AX1186">
        <v>28747900000</v>
      </c>
      <c r="CG1186" s="13"/>
    </row>
    <row r="1187" spans="1:85" x14ac:dyDescent="0.3">
      <c r="A1187">
        <v>2015</v>
      </c>
      <c r="B1187" t="s">
        <v>142</v>
      </c>
      <c r="C1187">
        <v>0</v>
      </c>
      <c r="D1187">
        <v>5</v>
      </c>
      <c r="E1187">
        <v>4</v>
      </c>
      <c r="F1187">
        <v>6</v>
      </c>
      <c r="G1187">
        <v>6000000</v>
      </c>
      <c r="H1187">
        <v>6</v>
      </c>
      <c r="I1187">
        <v>6000000</v>
      </c>
      <c r="J1187">
        <v>0</v>
      </c>
      <c r="L1187">
        <v>1</v>
      </c>
      <c r="M1187">
        <v>0</v>
      </c>
      <c r="N1187">
        <v>0</v>
      </c>
      <c r="O1187" s="11">
        <v>13</v>
      </c>
      <c r="P1187" s="11">
        <v>8</v>
      </c>
      <c r="Q1187" s="12">
        <v>61.54</v>
      </c>
      <c r="R1187" s="11">
        <v>3</v>
      </c>
      <c r="S1187" s="12">
        <v>23.08</v>
      </c>
      <c r="T1187" s="14">
        <v>2</v>
      </c>
      <c r="U1187" s="12">
        <v>15.38</v>
      </c>
      <c r="V1187" s="12">
        <v>44.63</v>
      </c>
      <c r="W1187" s="13">
        <v>7</v>
      </c>
      <c r="X1187" s="11"/>
      <c r="Y1187" s="11">
        <v>-0.8</v>
      </c>
      <c r="Z1187" s="11">
        <v>0.7</v>
      </c>
      <c r="AA1187" s="11">
        <v>24198.9</v>
      </c>
      <c r="AB1187" s="13">
        <v>24198900000</v>
      </c>
      <c r="AC1187" s="5">
        <v>0.70429082627832329</v>
      </c>
      <c r="AD1187">
        <v>-1.63</v>
      </c>
      <c r="AE1187">
        <v>-0.51</v>
      </c>
      <c r="AF1187">
        <v>-0.64</v>
      </c>
      <c r="AG1187" s="5">
        <v>3.0768151167760815</v>
      </c>
      <c r="AH1187" s="7">
        <v>0.14853691142248848</v>
      </c>
      <c r="AI1187" s="8"/>
      <c r="AJ1187">
        <v>9180.44</v>
      </c>
      <c r="AK1187">
        <v>9180440000</v>
      </c>
      <c r="AL1187">
        <f t="shared" si="171"/>
        <v>1</v>
      </c>
      <c r="AM1187">
        <f t="shared" si="172"/>
        <v>0</v>
      </c>
      <c r="AN1187">
        <f t="shared" si="173"/>
        <v>0</v>
      </c>
      <c r="AO1187" s="9">
        <v>28</v>
      </c>
      <c r="AP1187" s="5">
        <v>1.447158031342219</v>
      </c>
      <c r="AQ1187">
        <v>12615000</v>
      </c>
      <c r="AT1187">
        <v>440000</v>
      </c>
      <c r="AU1187">
        <v>13055000</v>
      </c>
      <c r="AW1187">
        <v>13223.8</v>
      </c>
      <c r="AX1187">
        <v>13223800000</v>
      </c>
      <c r="CG1187" s="13"/>
    </row>
    <row r="1188" spans="1:85" x14ac:dyDescent="0.3">
      <c r="A1188">
        <v>2015</v>
      </c>
      <c r="B1188" t="s">
        <v>143</v>
      </c>
      <c r="C1188">
        <v>0</v>
      </c>
      <c r="D1188">
        <v>3</v>
      </c>
      <c r="E1188">
        <v>4</v>
      </c>
      <c r="F1188">
        <v>17.7</v>
      </c>
      <c r="G1188">
        <v>17700000</v>
      </c>
      <c r="H1188">
        <v>15.3</v>
      </c>
      <c r="I1188">
        <v>15300000</v>
      </c>
      <c r="J1188">
        <v>2.3999999999999986</v>
      </c>
      <c r="K1188">
        <v>2399999.9999999986</v>
      </c>
      <c r="L1188">
        <v>1</v>
      </c>
      <c r="M1188">
        <v>1</v>
      </c>
      <c r="N1188">
        <v>0</v>
      </c>
      <c r="O1188" s="11">
        <v>11</v>
      </c>
      <c r="P1188" s="11">
        <v>6</v>
      </c>
      <c r="Q1188" s="12">
        <v>54.55</v>
      </c>
      <c r="R1188" s="11">
        <v>4</v>
      </c>
      <c r="S1188" s="12">
        <v>36.36</v>
      </c>
      <c r="T1188" s="14">
        <v>1</v>
      </c>
      <c r="U1188" s="12">
        <v>9.09</v>
      </c>
      <c r="V1188" s="12">
        <v>57.07</v>
      </c>
      <c r="W1188" s="13">
        <v>7</v>
      </c>
      <c r="X1188" s="11"/>
      <c r="Y1188" s="11">
        <v>4.57</v>
      </c>
      <c r="Z1188" s="11">
        <v>1.1499999999999999</v>
      </c>
      <c r="AA1188" s="11">
        <v>20244.099999999999</v>
      </c>
      <c r="AB1188" s="13">
        <v>20244100000</v>
      </c>
      <c r="AC1188" s="5">
        <v>1.154897174286617</v>
      </c>
      <c r="AD1188">
        <v>11.87</v>
      </c>
      <c r="AE1188">
        <v>4.57</v>
      </c>
      <c r="AF1188">
        <v>5.85</v>
      </c>
      <c r="AG1188" s="5">
        <v>-4.9159913218597788</v>
      </c>
      <c r="AH1188" s="7">
        <v>0.14580391675363744</v>
      </c>
      <c r="AI1188" s="8">
        <v>6.1391122843636814E-3</v>
      </c>
      <c r="AJ1188">
        <v>8708.5400000000009</v>
      </c>
      <c r="AK1188">
        <v>8708540000</v>
      </c>
      <c r="AL1188">
        <f t="shared" si="171"/>
        <v>1</v>
      </c>
      <c r="AM1188">
        <f t="shared" si="172"/>
        <v>0</v>
      </c>
      <c r="AN1188">
        <f t="shared" si="173"/>
        <v>0</v>
      </c>
      <c r="AO1188" s="9">
        <v>30</v>
      </c>
      <c r="AP1188" s="5">
        <v>1.4771212547196624</v>
      </c>
      <c r="AQ1188">
        <v>63059000</v>
      </c>
      <c r="AR1188" s="5">
        <v>72.8</v>
      </c>
      <c r="AT1188">
        <v>3930000</v>
      </c>
      <c r="AU1188">
        <v>66989000</v>
      </c>
      <c r="AV1188">
        <v>1.26</v>
      </c>
      <c r="AW1188">
        <v>18971.599999999999</v>
      </c>
      <c r="AX1188">
        <v>18971600000</v>
      </c>
      <c r="CG1188" s="13"/>
    </row>
    <row r="1189" spans="1:85" x14ac:dyDescent="0.3">
      <c r="A1189">
        <v>2015</v>
      </c>
      <c r="B1189" t="s">
        <v>144</v>
      </c>
      <c r="C1189">
        <v>0</v>
      </c>
      <c r="D1189">
        <v>3</v>
      </c>
      <c r="E1189">
        <v>5</v>
      </c>
      <c r="L1189">
        <v>1</v>
      </c>
      <c r="M1189">
        <v>0</v>
      </c>
      <c r="N1189">
        <v>0</v>
      </c>
      <c r="O1189" s="11">
        <v>13</v>
      </c>
      <c r="P1189" s="11">
        <v>7</v>
      </c>
      <c r="Q1189" s="12">
        <v>53.85</v>
      </c>
      <c r="R1189" s="11">
        <v>3</v>
      </c>
      <c r="S1189" s="12">
        <v>23.08</v>
      </c>
      <c r="T1189" s="14">
        <v>3</v>
      </c>
      <c r="U1189" s="12">
        <v>23.08</v>
      </c>
      <c r="V1189" s="12">
        <v>36.99</v>
      </c>
      <c r="W1189" s="13">
        <v>5</v>
      </c>
      <c r="X1189" s="11"/>
      <c r="Y1189" s="11">
        <v>1.58</v>
      </c>
      <c r="Z1189" s="11">
        <v>0.72</v>
      </c>
      <c r="AA1189" s="11">
        <v>1470909</v>
      </c>
      <c r="AB1189" s="13">
        <v>1470909000000</v>
      </c>
      <c r="AC1189" s="5">
        <v>0.71503797100848121</v>
      </c>
      <c r="AD1189">
        <v>4.2</v>
      </c>
      <c r="AE1189">
        <v>1.19</v>
      </c>
      <c r="AF1189">
        <v>1.59</v>
      </c>
      <c r="AG1189" s="5">
        <v>18.538803796992365</v>
      </c>
      <c r="AH1189" s="7">
        <v>0.30932943885120778</v>
      </c>
      <c r="AI1189" s="8"/>
      <c r="AJ1189">
        <v>325335.03999999998</v>
      </c>
      <c r="AK1189">
        <v>325335040000</v>
      </c>
      <c r="AL1189">
        <f t="shared" si="171"/>
        <v>0</v>
      </c>
      <c r="AM1189">
        <f t="shared" si="172"/>
        <v>0</v>
      </c>
      <c r="AN1189">
        <f t="shared" si="173"/>
        <v>1</v>
      </c>
      <c r="AO1189" s="9">
        <v>57</v>
      </c>
      <c r="AP1189" s="5">
        <v>1.7558748556724912</v>
      </c>
      <c r="AQ1189">
        <v>375442762</v>
      </c>
      <c r="AT1189">
        <v>46724000</v>
      </c>
      <c r="AU1189">
        <v>422166762</v>
      </c>
      <c r="AW1189">
        <v>1012093.4</v>
      </c>
      <c r="AX1189">
        <v>1012093400000</v>
      </c>
      <c r="CG1189" s="13"/>
    </row>
    <row r="1190" spans="1:85" x14ac:dyDescent="0.3">
      <c r="A1190">
        <v>2015</v>
      </c>
      <c r="B1190" t="s">
        <v>145</v>
      </c>
      <c r="C1190">
        <v>0</v>
      </c>
      <c r="D1190">
        <v>4</v>
      </c>
      <c r="E1190">
        <v>4</v>
      </c>
      <c r="L1190">
        <v>1</v>
      </c>
      <c r="M1190">
        <v>0</v>
      </c>
      <c r="N1190">
        <v>0</v>
      </c>
      <c r="O1190" s="11">
        <v>14</v>
      </c>
      <c r="P1190" s="11">
        <v>7</v>
      </c>
      <c r="Q1190" s="12">
        <v>50</v>
      </c>
      <c r="R1190" s="11">
        <v>3</v>
      </c>
      <c r="S1190" s="12">
        <v>21.43</v>
      </c>
      <c r="T1190" s="14">
        <v>4</v>
      </c>
      <c r="U1190" s="12">
        <v>28.57</v>
      </c>
      <c r="V1190" s="12">
        <v>43.51</v>
      </c>
      <c r="W1190" s="13">
        <v>5</v>
      </c>
      <c r="X1190" s="11">
        <v>71.42</v>
      </c>
      <c r="Y1190" s="11">
        <v>-3.16</v>
      </c>
      <c r="Z1190" s="11">
        <v>1.52</v>
      </c>
      <c r="AA1190" s="11">
        <v>204432.4</v>
      </c>
      <c r="AB1190" s="13">
        <v>204432400000</v>
      </c>
      <c r="AC1190" s="5">
        <v>1.5223461044338777</v>
      </c>
      <c r="AD1190">
        <v>-43.96</v>
      </c>
      <c r="AE1190">
        <v>-1.68</v>
      </c>
      <c r="AF1190">
        <v>-2.65</v>
      </c>
      <c r="AG1190" s="5">
        <v>6.9940827791849989</v>
      </c>
      <c r="AH1190" s="7"/>
      <c r="AI1190" s="8"/>
      <c r="AJ1190">
        <v>19051.87</v>
      </c>
      <c r="AK1190">
        <v>19051870000</v>
      </c>
      <c r="AL1190">
        <f t="shared" si="171"/>
        <v>1</v>
      </c>
      <c r="AM1190">
        <f t="shared" si="172"/>
        <v>0</v>
      </c>
      <c r="AN1190">
        <f t="shared" si="173"/>
        <v>0</v>
      </c>
      <c r="AO1190" s="9">
        <v>48</v>
      </c>
      <c r="AP1190" s="5">
        <v>1.6812412373755872</v>
      </c>
      <c r="AQ1190">
        <v>158783465</v>
      </c>
      <c r="AR1190" s="5">
        <v>100</v>
      </c>
      <c r="AT1190">
        <v>6818750</v>
      </c>
      <c r="AU1190">
        <v>165602215</v>
      </c>
      <c r="AW1190">
        <v>85567.8</v>
      </c>
      <c r="AX1190">
        <v>85567800000</v>
      </c>
      <c r="CG1190" s="13"/>
    </row>
    <row r="1191" spans="1:85" x14ac:dyDescent="0.3">
      <c r="A1191">
        <v>2015</v>
      </c>
      <c r="B1191" t="s">
        <v>146</v>
      </c>
      <c r="C1191">
        <v>0</v>
      </c>
      <c r="D1191">
        <v>5</v>
      </c>
      <c r="E1191">
        <v>6</v>
      </c>
      <c r="L1191">
        <v>1</v>
      </c>
      <c r="M1191">
        <v>0</v>
      </c>
      <c r="N1191">
        <v>1</v>
      </c>
      <c r="O1191" s="11">
        <v>11</v>
      </c>
      <c r="P1191" s="11">
        <v>4</v>
      </c>
      <c r="Q1191" s="12">
        <v>36.36</v>
      </c>
      <c r="R1191" s="11">
        <v>5</v>
      </c>
      <c r="S1191" s="12">
        <v>45.45</v>
      </c>
      <c r="T1191" s="14">
        <v>2</v>
      </c>
      <c r="U1191" s="12">
        <v>18.18</v>
      </c>
      <c r="V1191" s="12">
        <v>67.23</v>
      </c>
      <c r="W1191" s="13">
        <v>7</v>
      </c>
      <c r="X1191" s="11"/>
      <c r="Y1191" s="11">
        <v>10.79</v>
      </c>
      <c r="Z1191" s="11">
        <v>50.75</v>
      </c>
      <c r="AA1191" s="11">
        <v>147483.20000000001</v>
      </c>
      <c r="AB1191" s="13">
        <v>147483200000</v>
      </c>
      <c r="AC1191" s="5">
        <v>50.758280053852644</v>
      </c>
      <c r="AD1191">
        <v>97.75</v>
      </c>
      <c r="AE1191">
        <v>25.85</v>
      </c>
      <c r="AF1191">
        <v>96.62</v>
      </c>
      <c r="AG1191" s="5">
        <v>10.121001087007413</v>
      </c>
      <c r="AH1191" s="7">
        <v>8.7375121469130013E-2</v>
      </c>
      <c r="AI1191" s="8">
        <v>11.430791228954698</v>
      </c>
      <c r="AJ1191">
        <v>1644272.17</v>
      </c>
      <c r="AK1191">
        <v>1644272170000</v>
      </c>
      <c r="AL1191">
        <f t="shared" si="171"/>
        <v>0</v>
      </c>
      <c r="AM1191">
        <f t="shared" si="172"/>
        <v>0</v>
      </c>
      <c r="AN1191">
        <f t="shared" si="173"/>
        <v>1</v>
      </c>
      <c r="AO1191" s="9">
        <v>49</v>
      </c>
      <c r="AP1191" s="5">
        <v>1.6901960800285134</v>
      </c>
      <c r="AQ1191">
        <v>368925000</v>
      </c>
      <c r="AS1191">
        <v>141712000</v>
      </c>
      <c r="AT1191">
        <v>13746000</v>
      </c>
      <c r="AU1191">
        <v>382671000</v>
      </c>
      <c r="AV1191">
        <v>67.23</v>
      </c>
      <c r="AW1191">
        <v>346160</v>
      </c>
      <c r="AX1191">
        <v>346160000000</v>
      </c>
      <c r="CG1191" s="13"/>
    </row>
    <row r="1192" spans="1:85" x14ac:dyDescent="0.3">
      <c r="A1192">
        <v>2015</v>
      </c>
      <c r="B1192" t="s">
        <v>147</v>
      </c>
      <c r="C1192">
        <v>0</v>
      </c>
      <c r="D1192">
        <v>6</v>
      </c>
      <c r="E1192">
        <v>4</v>
      </c>
      <c r="F1192">
        <v>20.2</v>
      </c>
      <c r="G1192">
        <v>20200000</v>
      </c>
      <c r="H1192">
        <v>9.6</v>
      </c>
      <c r="I1192">
        <v>9600000</v>
      </c>
      <c r="J1192">
        <v>10.6</v>
      </c>
      <c r="K1192">
        <v>10600000</v>
      </c>
      <c r="L1192">
        <v>1</v>
      </c>
      <c r="M1192">
        <v>1</v>
      </c>
      <c r="N1192">
        <v>1</v>
      </c>
      <c r="O1192" s="11">
        <v>10</v>
      </c>
      <c r="P1192" s="11">
        <v>6</v>
      </c>
      <c r="Q1192" s="12">
        <v>60</v>
      </c>
      <c r="R1192" s="11">
        <v>1</v>
      </c>
      <c r="S1192" s="12">
        <v>10</v>
      </c>
      <c r="T1192" s="14">
        <v>3</v>
      </c>
      <c r="U1192" s="12">
        <v>30</v>
      </c>
      <c r="V1192" s="12">
        <v>64.92</v>
      </c>
      <c r="W1192" s="13">
        <v>5</v>
      </c>
      <c r="X1192" s="11"/>
      <c r="Y1192" s="11">
        <v>42.68</v>
      </c>
      <c r="Z1192" s="11">
        <v>1.58</v>
      </c>
      <c r="AA1192" s="11"/>
      <c r="AB1192" s="13"/>
      <c r="AC1192" s="5">
        <v>1.5804093662979957</v>
      </c>
      <c r="AD1192">
        <v>20.329999999999998</v>
      </c>
      <c r="AE1192">
        <v>18.09</v>
      </c>
      <c r="AF1192">
        <v>20.329999999999998</v>
      </c>
      <c r="AG1192" s="5">
        <v>7.7681923905394816</v>
      </c>
      <c r="AH1192" s="7"/>
      <c r="AI1192" s="8"/>
      <c r="AO1192" s="9">
        <v>31</v>
      </c>
      <c r="AP1192" s="5">
        <v>1.4913616938342726</v>
      </c>
      <c r="AQ1192">
        <v>36601197</v>
      </c>
      <c r="AS1192">
        <v>36601197</v>
      </c>
      <c r="AT1192">
        <v>38018638</v>
      </c>
      <c r="AU1192">
        <v>74619835</v>
      </c>
      <c r="CG1192" s="13"/>
    </row>
    <row r="1193" spans="1:85" x14ac:dyDescent="0.3">
      <c r="A1193">
        <v>2015</v>
      </c>
      <c r="B1193" t="s">
        <v>148</v>
      </c>
      <c r="C1193">
        <v>0</v>
      </c>
      <c r="M1193">
        <v>0</v>
      </c>
      <c r="N1193">
        <v>0</v>
      </c>
      <c r="O1193" s="11"/>
      <c r="P1193" s="11"/>
      <c r="Q1193" s="12"/>
      <c r="R1193" s="11"/>
      <c r="S1193" s="12"/>
      <c r="T1193" s="14">
        <v>0</v>
      </c>
      <c r="U1193" s="12"/>
      <c r="V1193" s="12">
        <v>75</v>
      </c>
      <c r="W1193" s="13"/>
      <c r="X1193" s="11"/>
      <c r="Y1193" s="11">
        <v>6.2</v>
      </c>
      <c r="Z1193" s="11">
        <v>8.5399999999999991</v>
      </c>
      <c r="AA1193" s="11"/>
      <c r="AB1193" s="13"/>
      <c r="AC1193" s="5">
        <v>8.5350707794886667</v>
      </c>
      <c r="AD1193">
        <v>18.350000000000001</v>
      </c>
      <c r="AE1193">
        <v>8.39</v>
      </c>
      <c r="AF1193">
        <v>18.350000000000001</v>
      </c>
      <c r="AG1193" s="5">
        <v>40.531750782832937</v>
      </c>
      <c r="AH1193" s="7"/>
      <c r="AI1193" s="8"/>
      <c r="AO1193" s="9">
        <v>45</v>
      </c>
      <c r="AP1193" s="5">
        <v>1.6532125137753435</v>
      </c>
      <c r="AV1193">
        <v>75</v>
      </c>
      <c r="CG1193" s="13"/>
    </row>
    <row r="1194" spans="1:85" x14ac:dyDescent="0.3">
      <c r="A1194">
        <v>2015</v>
      </c>
      <c r="B1194" t="s">
        <v>149</v>
      </c>
      <c r="C1194">
        <v>0</v>
      </c>
      <c r="D1194">
        <v>3</v>
      </c>
      <c r="E1194">
        <v>4</v>
      </c>
      <c r="L1194">
        <v>0</v>
      </c>
      <c r="M1194">
        <v>1</v>
      </c>
      <c r="N1194">
        <v>0</v>
      </c>
      <c r="O1194" s="11">
        <v>9</v>
      </c>
      <c r="P1194" s="11">
        <v>4</v>
      </c>
      <c r="Q1194" s="12">
        <v>44.44</v>
      </c>
      <c r="R1194" s="11">
        <v>3</v>
      </c>
      <c r="S1194" s="12">
        <v>33.33</v>
      </c>
      <c r="T1194" s="14">
        <v>2</v>
      </c>
      <c r="U1194" s="12">
        <v>22.22</v>
      </c>
      <c r="V1194" s="12">
        <v>64.989999999999995</v>
      </c>
      <c r="W1194" s="13">
        <v>4</v>
      </c>
      <c r="X1194" s="11"/>
      <c r="Y1194" s="11">
        <v>3.13</v>
      </c>
      <c r="Z1194" s="11">
        <v>6.17</v>
      </c>
      <c r="AA1194" s="11"/>
      <c r="AB1194" s="13"/>
      <c r="AC1194" s="5">
        <v>6.1745171926935924</v>
      </c>
      <c r="AD1194">
        <v>11.83</v>
      </c>
      <c r="AE1194">
        <v>6.02</v>
      </c>
      <c r="AF1194">
        <v>10.62</v>
      </c>
      <c r="AG1194" s="5">
        <v>23.242071910480636</v>
      </c>
      <c r="AH1194" s="7"/>
      <c r="AI1194" s="8"/>
      <c r="AO1194" s="9">
        <v>22</v>
      </c>
      <c r="AP1194" s="5">
        <v>1.3424226808222062</v>
      </c>
      <c r="AQ1194">
        <v>15224775</v>
      </c>
      <c r="AT1194">
        <v>837000</v>
      </c>
      <c r="AU1194">
        <v>16061775</v>
      </c>
      <c r="CG1194" s="13"/>
    </row>
    <row r="1195" spans="1:85" x14ac:dyDescent="0.3">
      <c r="A1195">
        <v>2015</v>
      </c>
      <c r="B1195" t="s">
        <v>150</v>
      </c>
      <c r="C1195">
        <v>0</v>
      </c>
      <c r="D1195">
        <v>4</v>
      </c>
      <c r="E1195">
        <v>4</v>
      </c>
      <c r="L1195">
        <v>1</v>
      </c>
      <c r="M1195">
        <v>1</v>
      </c>
      <c r="N1195">
        <v>0</v>
      </c>
      <c r="O1195" s="11">
        <v>12</v>
      </c>
      <c r="P1195" s="11">
        <v>4</v>
      </c>
      <c r="Q1195" s="12">
        <v>33.33</v>
      </c>
      <c r="R1195" s="11">
        <v>2</v>
      </c>
      <c r="S1195" s="12">
        <v>16.670000000000002</v>
      </c>
      <c r="T1195" s="14">
        <v>6</v>
      </c>
      <c r="U1195" s="12">
        <v>50</v>
      </c>
      <c r="V1195" s="12">
        <v>70.790000000000006</v>
      </c>
      <c r="W1195" s="13">
        <v>5</v>
      </c>
      <c r="X1195" s="11">
        <v>98.17</v>
      </c>
      <c r="Y1195" s="11">
        <v>8.1999999999999993</v>
      </c>
      <c r="Z1195" s="11">
        <v>1.5</v>
      </c>
      <c r="AA1195" s="11">
        <v>273591</v>
      </c>
      <c r="AB1195" s="13">
        <v>273591000000</v>
      </c>
      <c r="AC1195" s="5">
        <v>1.496957688290214</v>
      </c>
      <c r="AD1195">
        <v>8.25</v>
      </c>
      <c r="AE1195">
        <v>1.49</v>
      </c>
      <c r="AF1195">
        <v>1.68</v>
      </c>
      <c r="AG1195" s="5"/>
      <c r="AH1195" s="7"/>
      <c r="AI1195" s="8"/>
      <c r="AJ1195">
        <v>46383.360000000001</v>
      </c>
      <c r="AK1195">
        <v>46383360000</v>
      </c>
      <c r="AL1195">
        <f t="shared" ref="AL1195:AL1202" si="174">IF(AJ1195&lt;29957,1,0)</f>
        <v>0</v>
      </c>
      <c r="AM1195">
        <f t="shared" ref="AM1195:AM1202" si="175">IF(AND(AJ1195&gt;29957,AJ1195&lt;96525),1,0)</f>
        <v>1</v>
      </c>
      <c r="AN1195">
        <f t="shared" ref="AN1195:AN1202" si="176">IF(AJ1195&gt;96525,1,0)</f>
        <v>0</v>
      </c>
      <c r="AO1195" s="9">
        <v>17</v>
      </c>
      <c r="AP1195" s="5">
        <v>1.2304489213782739</v>
      </c>
      <c r="AQ1195">
        <v>103932472</v>
      </c>
      <c r="AR1195" s="5">
        <v>0</v>
      </c>
      <c r="AT1195">
        <v>15020000</v>
      </c>
      <c r="AU1195">
        <v>118952472</v>
      </c>
      <c r="AW1195">
        <v>71273.899999999994</v>
      </c>
      <c r="AX1195">
        <v>71273900000</v>
      </c>
      <c r="CG1195" s="13"/>
    </row>
    <row r="1196" spans="1:85" x14ac:dyDescent="0.3">
      <c r="A1196">
        <v>2015</v>
      </c>
      <c r="B1196" t="s">
        <v>151</v>
      </c>
      <c r="C1196">
        <v>0</v>
      </c>
      <c r="D1196">
        <v>4</v>
      </c>
      <c r="E1196">
        <v>5</v>
      </c>
      <c r="F1196">
        <v>19.3</v>
      </c>
      <c r="G1196">
        <v>19300000</v>
      </c>
      <c r="H1196">
        <v>19.3</v>
      </c>
      <c r="I1196">
        <v>19300000</v>
      </c>
      <c r="J1196">
        <v>0</v>
      </c>
      <c r="L1196">
        <v>1</v>
      </c>
      <c r="M1196">
        <v>0</v>
      </c>
      <c r="N1196">
        <v>0</v>
      </c>
      <c r="O1196" s="11">
        <v>11</v>
      </c>
      <c r="P1196" s="11">
        <v>5</v>
      </c>
      <c r="Q1196" s="12">
        <v>45.45</v>
      </c>
      <c r="R1196" s="11">
        <v>2</v>
      </c>
      <c r="S1196" s="12">
        <v>18.18</v>
      </c>
      <c r="T1196" s="14">
        <v>4</v>
      </c>
      <c r="U1196" s="12">
        <v>36.36</v>
      </c>
      <c r="V1196" s="12">
        <v>61.11</v>
      </c>
      <c r="W1196" s="13">
        <v>5</v>
      </c>
      <c r="X1196" s="11">
        <v>0.74</v>
      </c>
      <c r="Y1196" s="11">
        <v>13.69</v>
      </c>
      <c r="Z1196" s="11">
        <v>3.99</v>
      </c>
      <c r="AA1196" s="11">
        <v>393932.6</v>
      </c>
      <c r="AB1196" s="13">
        <v>393932600000</v>
      </c>
      <c r="AC1196" s="5">
        <v>3.9921530161844037</v>
      </c>
      <c r="AD1196">
        <v>13.58</v>
      </c>
      <c r="AE1196">
        <v>1.97</v>
      </c>
      <c r="AF1196">
        <v>3.43</v>
      </c>
      <c r="AG1196" s="5">
        <v>3.1348726784551562</v>
      </c>
      <c r="AH1196" s="7"/>
      <c r="AI1196" s="8">
        <v>8.4699964665045424E-2</v>
      </c>
      <c r="AJ1196">
        <v>87727.51</v>
      </c>
      <c r="AK1196">
        <v>87727510000</v>
      </c>
      <c r="AL1196">
        <f t="shared" si="174"/>
        <v>0</v>
      </c>
      <c r="AM1196">
        <f t="shared" si="175"/>
        <v>1</v>
      </c>
      <c r="AN1196">
        <f t="shared" si="176"/>
        <v>0</v>
      </c>
      <c r="AO1196" s="9">
        <v>105</v>
      </c>
      <c r="AP1196" s="5">
        <v>2.0211892990699378</v>
      </c>
      <c r="AQ1196">
        <v>9043788</v>
      </c>
      <c r="AT1196">
        <v>1460000</v>
      </c>
      <c r="AU1196">
        <v>10503788</v>
      </c>
      <c r="AW1196">
        <v>51279.4</v>
      </c>
      <c r="AX1196">
        <v>51279400000</v>
      </c>
      <c r="CG1196" s="13"/>
    </row>
    <row r="1197" spans="1:85" x14ac:dyDescent="0.3">
      <c r="A1197">
        <v>2015</v>
      </c>
      <c r="B1197" t="s">
        <v>152</v>
      </c>
      <c r="C1197">
        <v>0</v>
      </c>
      <c r="D1197">
        <v>5</v>
      </c>
      <c r="E1197">
        <v>8</v>
      </c>
      <c r="L1197">
        <v>1</v>
      </c>
      <c r="M1197">
        <v>1</v>
      </c>
      <c r="N1197">
        <v>0</v>
      </c>
      <c r="O1197" s="11">
        <v>23</v>
      </c>
      <c r="P1197" s="11">
        <v>7</v>
      </c>
      <c r="Q1197" s="12">
        <v>30.43</v>
      </c>
      <c r="R1197" s="11">
        <v>4</v>
      </c>
      <c r="S1197" s="12">
        <v>17.39</v>
      </c>
      <c r="T1197" s="14">
        <v>12</v>
      </c>
      <c r="U1197" s="12">
        <v>52.17</v>
      </c>
      <c r="V1197" s="12" t="s">
        <v>366</v>
      </c>
      <c r="W1197" s="13">
        <v>6</v>
      </c>
      <c r="X1197" s="11"/>
      <c r="Y1197" s="11">
        <v>17.97</v>
      </c>
      <c r="Z1197" s="11">
        <v>8.51</v>
      </c>
      <c r="AA1197" s="11">
        <v>465366</v>
      </c>
      <c r="AB1197" s="13">
        <v>465366000000</v>
      </c>
      <c r="AC1197" s="5">
        <v>8.512277943997729</v>
      </c>
      <c r="AD1197">
        <v>33.090000000000003</v>
      </c>
      <c r="AE1197">
        <v>22.33</v>
      </c>
      <c r="AF1197">
        <v>32.799999999999997</v>
      </c>
      <c r="AG1197" s="5">
        <v>7.2225586056862978</v>
      </c>
      <c r="AH1197" s="7">
        <v>0.19900083859130205</v>
      </c>
      <c r="AI1197" s="8">
        <v>1.3413322428009626</v>
      </c>
      <c r="AJ1197">
        <v>2947917.08</v>
      </c>
      <c r="AK1197">
        <v>2947917080000</v>
      </c>
      <c r="AL1197">
        <f t="shared" si="174"/>
        <v>0</v>
      </c>
      <c r="AM1197">
        <f t="shared" si="175"/>
        <v>0</v>
      </c>
      <c r="AN1197">
        <f t="shared" si="176"/>
        <v>1</v>
      </c>
      <c r="AO1197" s="9">
        <v>37</v>
      </c>
      <c r="AP1197" s="5">
        <v>1.5682017240669948</v>
      </c>
      <c r="AQ1197">
        <v>241653000</v>
      </c>
      <c r="AT1197">
        <v>27201000</v>
      </c>
      <c r="AU1197">
        <v>268854000</v>
      </c>
      <c r="AW1197">
        <v>549858.80000000005</v>
      </c>
      <c r="AX1197">
        <v>549858800000</v>
      </c>
      <c r="CG1197" s="13"/>
    </row>
    <row r="1198" spans="1:85" x14ac:dyDescent="0.3">
      <c r="A1198">
        <v>2015</v>
      </c>
      <c r="B1198" t="s">
        <v>153</v>
      </c>
      <c r="C1198">
        <v>0</v>
      </c>
      <c r="D1198">
        <v>5</v>
      </c>
      <c r="E1198">
        <v>5</v>
      </c>
      <c r="L1198">
        <v>1</v>
      </c>
      <c r="M1198">
        <v>0</v>
      </c>
      <c r="N1198">
        <v>0</v>
      </c>
      <c r="O1198" s="11">
        <v>18</v>
      </c>
      <c r="P1198" s="11">
        <v>4</v>
      </c>
      <c r="Q1198" s="12">
        <v>22.22</v>
      </c>
      <c r="R1198" s="11">
        <v>1</v>
      </c>
      <c r="S1198" s="12">
        <v>5.56</v>
      </c>
      <c r="T1198" s="14">
        <v>13</v>
      </c>
      <c r="U1198" s="12">
        <v>72.22</v>
      </c>
      <c r="V1198" s="12">
        <v>51.63</v>
      </c>
      <c r="W1198" s="13">
        <v>6</v>
      </c>
      <c r="X1198" s="11"/>
      <c r="Y1198" s="11">
        <v>-4.83</v>
      </c>
      <c r="Z1198" s="11">
        <v>2.46</v>
      </c>
      <c r="AA1198" s="11">
        <v>22509.200000000001</v>
      </c>
      <c r="AB1198" s="13">
        <v>22509200000</v>
      </c>
      <c r="AC1198" s="5">
        <v>2.4584231128126368</v>
      </c>
      <c r="AD1198">
        <v>-17.12</v>
      </c>
      <c r="AE1198">
        <v>-4.04</v>
      </c>
      <c r="AF1198">
        <v>-6.65</v>
      </c>
      <c r="AG1198" s="5">
        <v>8.4929389179976802</v>
      </c>
      <c r="AH1198" s="7"/>
      <c r="AI1198" s="8"/>
      <c r="AJ1198">
        <v>7645.41</v>
      </c>
      <c r="AK1198">
        <v>7645410000</v>
      </c>
      <c r="AL1198">
        <f t="shared" si="174"/>
        <v>1</v>
      </c>
      <c r="AM1198">
        <f t="shared" si="175"/>
        <v>0</v>
      </c>
      <c r="AN1198">
        <f t="shared" si="176"/>
        <v>0</v>
      </c>
      <c r="AO1198" s="9">
        <v>65</v>
      </c>
      <c r="AP1198" s="5">
        <v>1.8129133566428552</v>
      </c>
      <c r="AQ1198">
        <v>9455940</v>
      </c>
      <c r="AT1198">
        <v>605000</v>
      </c>
      <c r="AU1198">
        <v>10060940</v>
      </c>
      <c r="AV1198">
        <v>51.63</v>
      </c>
      <c r="AW1198">
        <v>30687</v>
      </c>
      <c r="AX1198">
        <v>30687000000</v>
      </c>
      <c r="CG1198" s="13"/>
    </row>
    <row r="1199" spans="1:85" x14ac:dyDescent="0.3">
      <c r="A1199">
        <v>2015</v>
      </c>
      <c r="B1199" t="s">
        <v>154</v>
      </c>
      <c r="C1199">
        <v>0</v>
      </c>
      <c r="D1199">
        <v>3</v>
      </c>
      <c r="E1199">
        <v>5</v>
      </c>
      <c r="L1199">
        <v>0</v>
      </c>
      <c r="M1199">
        <v>0</v>
      </c>
      <c r="N1199">
        <v>0</v>
      </c>
      <c r="O1199" s="11">
        <v>13</v>
      </c>
      <c r="P1199" s="11">
        <v>8</v>
      </c>
      <c r="Q1199" s="12">
        <v>61.54</v>
      </c>
      <c r="R1199" s="11">
        <v>2</v>
      </c>
      <c r="S1199" s="12">
        <v>15.38</v>
      </c>
      <c r="T1199" s="14">
        <v>3</v>
      </c>
      <c r="U1199" s="12">
        <v>23.08</v>
      </c>
      <c r="V1199" s="12">
        <v>28.23</v>
      </c>
      <c r="W1199" s="13">
        <v>6</v>
      </c>
      <c r="X1199" s="11">
        <v>76.22</v>
      </c>
      <c r="Y1199" s="11">
        <v>-0.06</v>
      </c>
      <c r="Z1199" s="11">
        <v>0.8</v>
      </c>
      <c r="AA1199" s="11">
        <v>87959.8</v>
      </c>
      <c r="AB1199" s="13">
        <v>87959800000</v>
      </c>
      <c r="AC1199" s="5">
        <v>0.80446349580861554</v>
      </c>
      <c r="AD1199">
        <v>-0.1</v>
      </c>
      <c r="AE1199">
        <v>-0.04</v>
      </c>
      <c r="AF1199">
        <v>-0.05</v>
      </c>
      <c r="AG1199" s="5">
        <v>-0.74334054527871651</v>
      </c>
      <c r="AH1199" s="7">
        <v>3.4869580759000374E-2</v>
      </c>
      <c r="AI1199" s="8">
        <v>0.48414397807597009</v>
      </c>
      <c r="AJ1199">
        <v>26248.42</v>
      </c>
      <c r="AK1199">
        <v>26248420000</v>
      </c>
      <c r="AL1199">
        <f t="shared" si="174"/>
        <v>1</v>
      </c>
      <c r="AM1199">
        <f t="shared" si="175"/>
        <v>0</v>
      </c>
      <c r="AN1199">
        <f t="shared" si="176"/>
        <v>0</v>
      </c>
      <c r="AO1199" s="9">
        <v>69</v>
      </c>
      <c r="AP1199" s="5">
        <v>1.8388490907372552</v>
      </c>
      <c r="AQ1199">
        <v>78007000</v>
      </c>
      <c r="AT1199">
        <v>15623400</v>
      </c>
      <c r="AU1199">
        <v>93630400</v>
      </c>
      <c r="AW1199">
        <v>55350.5</v>
      </c>
      <c r="AX1199">
        <v>55350500000</v>
      </c>
      <c r="CG1199" s="13"/>
    </row>
    <row r="1200" spans="1:85" x14ac:dyDescent="0.3">
      <c r="A1200">
        <v>2015</v>
      </c>
      <c r="B1200" t="s">
        <v>155</v>
      </c>
      <c r="C1200">
        <v>1</v>
      </c>
      <c r="D1200">
        <v>4</v>
      </c>
      <c r="E1200">
        <v>4</v>
      </c>
      <c r="L1200">
        <v>1</v>
      </c>
      <c r="M1200">
        <v>1</v>
      </c>
      <c r="N1200">
        <v>1</v>
      </c>
      <c r="O1200" s="11">
        <v>14</v>
      </c>
      <c r="P1200" s="11">
        <v>6</v>
      </c>
      <c r="Q1200" s="12">
        <v>42.86</v>
      </c>
      <c r="R1200" s="11">
        <v>4</v>
      </c>
      <c r="S1200" s="12">
        <v>28.57</v>
      </c>
      <c r="T1200" s="14">
        <v>4</v>
      </c>
      <c r="U1200" s="12">
        <v>28.57</v>
      </c>
      <c r="V1200" s="12">
        <v>37.53</v>
      </c>
      <c r="W1200" s="13">
        <v>6</v>
      </c>
      <c r="X1200" s="11"/>
      <c r="Y1200" s="11">
        <v>-8.43</v>
      </c>
      <c r="Z1200" s="11">
        <v>3.61</v>
      </c>
      <c r="AA1200" s="11">
        <v>101189.9</v>
      </c>
      <c r="AB1200" s="13">
        <v>101189900000</v>
      </c>
      <c r="AC1200" s="5">
        <v>3.6091386689023359</v>
      </c>
      <c r="AD1200">
        <v>-11.79</v>
      </c>
      <c r="AE1200">
        <v>-3.71</v>
      </c>
      <c r="AF1200">
        <v>-4.7</v>
      </c>
      <c r="AG1200" s="5">
        <v>3.0114185515187435</v>
      </c>
      <c r="AH1200" s="7"/>
      <c r="AI1200" s="8">
        <v>2.3076702700637917</v>
      </c>
      <c r="AJ1200">
        <v>101257.09</v>
      </c>
      <c r="AK1200">
        <v>101257090000</v>
      </c>
      <c r="AL1200">
        <f t="shared" si="174"/>
        <v>0</v>
      </c>
      <c r="AM1200">
        <f t="shared" si="175"/>
        <v>0</v>
      </c>
      <c r="AN1200">
        <f t="shared" si="176"/>
        <v>1</v>
      </c>
      <c r="AO1200" s="9">
        <v>113</v>
      </c>
      <c r="AP1200" s="5">
        <v>2.0530784434834195</v>
      </c>
      <c r="AQ1200">
        <v>252573022</v>
      </c>
      <c r="AR1200" s="5">
        <v>4.5</v>
      </c>
      <c r="AS1200">
        <v>61702115</v>
      </c>
      <c r="AT1200">
        <v>1330000</v>
      </c>
      <c r="AU1200">
        <v>253903022</v>
      </c>
      <c r="AW1200">
        <v>40230.199999999997</v>
      </c>
      <c r="AX1200">
        <v>40230200000</v>
      </c>
      <c r="CG1200" s="13"/>
    </row>
    <row r="1201" spans="1:85" x14ac:dyDescent="0.3">
      <c r="A1201">
        <v>2015</v>
      </c>
      <c r="B1201" t="s">
        <v>156</v>
      </c>
      <c r="C1201">
        <v>0</v>
      </c>
      <c r="D1201">
        <v>5</v>
      </c>
      <c r="E1201">
        <v>4</v>
      </c>
      <c r="L1201">
        <v>1</v>
      </c>
      <c r="M1201">
        <v>0</v>
      </c>
      <c r="N1201">
        <v>0</v>
      </c>
      <c r="O1201" s="11">
        <v>13</v>
      </c>
      <c r="P1201" s="11">
        <v>8</v>
      </c>
      <c r="Q1201" s="12">
        <v>61.54</v>
      </c>
      <c r="R1201" s="11">
        <v>4</v>
      </c>
      <c r="S1201" s="12">
        <v>30.77</v>
      </c>
      <c r="T1201" s="14">
        <v>1</v>
      </c>
      <c r="U1201" s="12">
        <v>7.69</v>
      </c>
      <c r="V1201" s="12">
        <v>58.76</v>
      </c>
      <c r="W1201" s="13">
        <v>5</v>
      </c>
      <c r="X1201" s="11">
        <v>31.88</v>
      </c>
      <c r="Y1201" s="11">
        <v>9.0500000000000007</v>
      </c>
      <c r="Z1201" s="11">
        <v>4.8</v>
      </c>
      <c r="AA1201" s="11">
        <v>12481</v>
      </c>
      <c r="AB1201" s="13">
        <v>12481000000</v>
      </c>
      <c r="AC1201" s="5">
        <v>4.8002032580321199</v>
      </c>
      <c r="AD1201">
        <v>64.72</v>
      </c>
      <c r="AE1201">
        <v>15.54</v>
      </c>
      <c r="AF1201">
        <v>24.33</v>
      </c>
      <c r="AG1201" s="5">
        <v>15.510648822813758</v>
      </c>
      <c r="AH1201" s="7">
        <v>7.9862497612805783E-2</v>
      </c>
      <c r="AI1201" s="8"/>
      <c r="AJ1201">
        <v>13616.63</v>
      </c>
      <c r="AK1201">
        <v>13616630000</v>
      </c>
      <c r="AL1201">
        <f t="shared" si="174"/>
        <v>1</v>
      </c>
      <c r="AM1201">
        <f t="shared" si="175"/>
        <v>0</v>
      </c>
      <c r="AN1201">
        <f t="shared" si="176"/>
        <v>0</v>
      </c>
      <c r="AO1201" s="9">
        <v>27</v>
      </c>
      <c r="AP1201" s="5">
        <v>1.4313637641589871</v>
      </c>
      <c r="AQ1201">
        <v>105618338</v>
      </c>
      <c r="AT1201">
        <v>1120000</v>
      </c>
      <c r="AU1201">
        <v>106738338</v>
      </c>
      <c r="AW1201">
        <v>20649.3</v>
      </c>
      <c r="AX1201">
        <v>20649300000</v>
      </c>
      <c r="CG1201" s="13"/>
    </row>
    <row r="1202" spans="1:85" x14ac:dyDescent="0.3">
      <c r="A1202">
        <v>2015</v>
      </c>
      <c r="B1202" t="s">
        <v>157</v>
      </c>
      <c r="C1202">
        <v>0</v>
      </c>
      <c r="D1202">
        <v>5</v>
      </c>
      <c r="E1202">
        <v>5</v>
      </c>
      <c r="F1202">
        <v>0.9</v>
      </c>
      <c r="G1202">
        <v>900000</v>
      </c>
      <c r="H1202">
        <v>0.8</v>
      </c>
      <c r="I1202">
        <v>800000</v>
      </c>
      <c r="J1202">
        <v>9.9999999999999978E-2</v>
      </c>
      <c r="K1202">
        <v>99999.999999999971</v>
      </c>
      <c r="L1202">
        <v>1</v>
      </c>
      <c r="M1202">
        <v>0</v>
      </c>
      <c r="N1202">
        <v>0</v>
      </c>
      <c r="O1202" s="11">
        <v>8</v>
      </c>
      <c r="P1202" s="11">
        <v>4</v>
      </c>
      <c r="Q1202" s="12">
        <v>50</v>
      </c>
      <c r="R1202" s="11">
        <v>2</v>
      </c>
      <c r="S1202" s="12">
        <v>25</v>
      </c>
      <c r="T1202" s="14">
        <v>2</v>
      </c>
      <c r="U1202" s="12">
        <v>25</v>
      </c>
      <c r="V1202" s="12">
        <v>59.25</v>
      </c>
      <c r="W1202" s="13">
        <v>4</v>
      </c>
      <c r="X1202" s="11"/>
      <c r="Y1202" s="11">
        <v>9.4700000000000006</v>
      </c>
      <c r="Z1202" s="11">
        <v>6.47</v>
      </c>
      <c r="AA1202" s="11">
        <v>8567.2999999999993</v>
      </c>
      <c r="AB1202" s="13">
        <v>8567299999.999999</v>
      </c>
      <c r="AC1202" s="5">
        <v>6.4675557197316884</v>
      </c>
      <c r="AD1202">
        <v>16.88</v>
      </c>
      <c r="AE1202">
        <v>10.33</v>
      </c>
      <c r="AF1202">
        <v>14.15</v>
      </c>
      <c r="AG1202" s="5">
        <v>17.601180723870399</v>
      </c>
      <c r="AH1202" s="7">
        <v>2.4950490489568455</v>
      </c>
      <c r="AI1202" s="8">
        <v>2.6401234283608894</v>
      </c>
      <c r="AJ1202">
        <v>28727.87</v>
      </c>
      <c r="AK1202">
        <v>28727870000</v>
      </c>
      <c r="AL1202">
        <f t="shared" si="174"/>
        <v>1</v>
      </c>
      <c r="AM1202">
        <f t="shared" si="175"/>
        <v>0</v>
      </c>
      <c r="AN1202">
        <f t="shared" si="176"/>
        <v>0</v>
      </c>
      <c r="AO1202" s="9">
        <v>68</v>
      </c>
      <c r="AP1202" s="5">
        <v>1.8325089127062362</v>
      </c>
      <c r="AQ1202">
        <v>9953262</v>
      </c>
      <c r="AT1202">
        <v>30364992</v>
      </c>
      <c r="AU1202">
        <v>40318254</v>
      </c>
      <c r="AW1202">
        <v>9978.5</v>
      </c>
      <c r="AX1202">
        <v>9978500000</v>
      </c>
      <c r="CG1202" s="13"/>
    </row>
    <row r="1203" spans="1:85" x14ac:dyDescent="0.3">
      <c r="A1203">
        <v>2015</v>
      </c>
      <c r="B1203" t="s">
        <v>158</v>
      </c>
      <c r="C1203">
        <v>1</v>
      </c>
      <c r="M1203">
        <v>0</v>
      </c>
      <c r="N1203">
        <v>0</v>
      </c>
      <c r="O1203" s="11"/>
      <c r="P1203" s="11"/>
      <c r="Q1203" s="12"/>
      <c r="R1203" s="11"/>
      <c r="S1203" s="12"/>
      <c r="T1203" s="14">
        <v>0</v>
      </c>
      <c r="U1203" s="12"/>
      <c r="V1203" s="12" t="s">
        <v>366</v>
      </c>
      <c r="W1203" s="13"/>
      <c r="X1203" s="11"/>
      <c r="Y1203" s="11">
        <v>-4.2300000000000004</v>
      </c>
      <c r="Z1203" s="11"/>
      <c r="AA1203" s="11">
        <v>2680.3</v>
      </c>
      <c r="AB1203" s="13">
        <v>2680300000</v>
      </c>
      <c r="AD1203">
        <v>-8.3800000000000008</v>
      </c>
      <c r="AE1203">
        <v>-6.14</v>
      </c>
      <c r="AF1203">
        <v>-8.01</v>
      </c>
      <c r="AG1203" s="5">
        <v>39.085951450219589</v>
      </c>
      <c r="AH1203" s="7"/>
      <c r="AI1203" s="8"/>
      <c r="AO1203" s="9">
        <v>5</v>
      </c>
      <c r="AP1203" s="5">
        <v>0.69897000433601875</v>
      </c>
      <c r="CG1203" s="13"/>
    </row>
    <row r="1204" spans="1:85" x14ac:dyDescent="0.3">
      <c r="A1204">
        <v>2015</v>
      </c>
      <c r="B1204" t="s">
        <v>159</v>
      </c>
      <c r="C1204">
        <v>1</v>
      </c>
      <c r="D1204">
        <v>4</v>
      </c>
      <c r="E1204">
        <v>4</v>
      </c>
      <c r="L1204">
        <v>1</v>
      </c>
      <c r="M1204">
        <v>0</v>
      </c>
      <c r="N1204">
        <v>1</v>
      </c>
      <c r="O1204" s="11">
        <v>19</v>
      </c>
      <c r="P1204" s="11">
        <v>9</v>
      </c>
      <c r="Q1204" s="12">
        <v>47.37</v>
      </c>
      <c r="R1204" s="11">
        <v>9</v>
      </c>
      <c r="S1204" s="12">
        <v>47.37</v>
      </c>
      <c r="T1204" s="14">
        <v>1</v>
      </c>
      <c r="U1204" s="12">
        <v>5.26</v>
      </c>
      <c r="V1204" s="12">
        <v>13.08</v>
      </c>
      <c r="W1204" s="13">
        <v>7</v>
      </c>
      <c r="X1204" s="11"/>
      <c r="Y1204" s="11">
        <v>21.52</v>
      </c>
      <c r="Z1204" s="11">
        <v>5.3</v>
      </c>
      <c r="AA1204" s="11">
        <v>669730</v>
      </c>
      <c r="AB1204" s="13">
        <v>669730000000</v>
      </c>
      <c r="AC1204" s="5">
        <v>5.3002102594959908</v>
      </c>
      <c r="AD1204">
        <v>25.64</v>
      </c>
      <c r="AE1204">
        <v>19.63</v>
      </c>
      <c r="AF1204">
        <v>25.64</v>
      </c>
      <c r="AG1204" s="5">
        <v>6.3550954461133387</v>
      </c>
      <c r="AH1204" s="7">
        <v>1.2622142200716442</v>
      </c>
      <c r="AI1204" s="8"/>
      <c r="AJ1204">
        <v>2265419.1</v>
      </c>
      <c r="AK1204">
        <v>2265419100000</v>
      </c>
      <c r="AL1204">
        <f>IF(AJ1204&lt;29957,1,0)</f>
        <v>0</v>
      </c>
      <c r="AM1204">
        <f>IF(AND(AJ1204&gt;29957,AJ1204&lt;96525),1,0)</f>
        <v>0</v>
      </c>
      <c r="AN1204">
        <f>IF(AJ1204&gt;96525,1,0)</f>
        <v>1</v>
      </c>
      <c r="AO1204" s="9">
        <v>34</v>
      </c>
      <c r="AP1204" s="5">
        <v>1.5314789170422551</v>
      </c>
      <c r="AQ1204">
        <v>226500000</v>
      </c>
      <c r="AR1204" s="5">
        <v>100</v>
      </c>
      <c r="AS1204">
        <v>45600000</v>
      </c>
      <c r="AT1204">
        <v>76000000</v>
      </c>
      <c r="AU1204">
        <v>302500000</v>
      </c>
      <c r="AW1204">
        <v>624410</v>
      </c>
      <c r="AX1204">
        <v>624410000000</v>
      </c>
      <c r="CG1204" s="13"/>
    </row>
    <row r="1205" spans="1:85" x14ac:dyDescent="0.3">
      <c r="A1205">
        <v>2015</v>
      </c>
      <c r="B1205" t="s">
        <v>160</v>
      </c>
      <c r="C1205">
        <v>1</v>
      </c>
      <c r="D1205">
        <v>4</v>
      </c>
      <c r="E1205">
        <v>6</v>
      </c>
      <c r="L1205">
        <v>1</v>
      </c>
      <c r="M1205">
        <v>0</v>
      </c>
      <c r="N1205">
        <v>0</v>
      </c>
      <c r="O1205" s="11">
        <v>9</v>
      </c>
      <c r="P1205" s="11">
        <v>4</v>
      </c>
      <c r="Q1205" s="12">
        <v>44.44</v>
      </c>
      <c r="R1205" s="11">
        <v>0</v>
      </c>
      <c r="S1205" s="12">
        <v>0</v>
      </c>
      <c r="T1205" s="14">
        <v>5</v>
      </c>
      <c r="U1205" s="12">
        <v>55.56</v>
      </c>
      <c r="V1205" s="12">
        <v>48.7</v>
      </c>
      <c r="W1205" s="13">
        <v>5</v>
      </c>
      <c r="X1205" s="11"/>
      <c r="Y1205" s="11">
        <v>0.79</v>
      </c>
      <c r="Z1205" s="11">
        <v>2.2799999999999998</v>
      </c>
      <c r="AA1205" s="11">
        <v>11625.9</v>
      </c>
      <c r="AB1205" s="13">
        <v>11625900000</v>
      </c>
      <c r="AC1205" s="5">
        <v>2.2787460856790962</v>
      </c>
      <c r="AG1205" s="5">
        <v>16.321762349799737</v>
      </c>
      <c r="AH1205" s="7"/>
      <c r="AI1205" s="8">
        <v>0.92316825805174885</v>
      </c>
      <c r="AJ1205">
        <v>17473.32</v>
      </c>
      <c r="AK1205">
        <v>17473320000</v>
      </c>
      <c r="AL1205">
        <f>IF(AJ1205&lt;29957,1,0)</f>
        <v>1</v>
      </c>
      <c r="AM1205">
        <f>IF(AND(AJ1205&gt;29957,AJ1205&lt;96525),1,0)</f>
        <v>0</v>
      </c>
      <c r="AN1205">
        <f>IF(AJ1205&gt;96525,1,0)</f>
        <v>0</v>
      </c>
      <c r="AO1205" s="9">
        <v>16</v>
      </c>
      <c r="AP1205" s="5">
        <v>1.2041199826559246</v>
      </c>
      <c r="AT1205">
        <v>4440000</v>
      </c>
      <c r="AU1205">
        <v>4440000</v>
      </c>
      <c r="AW1205">
        <v>11605.6</v>
      </c>
      <c r="AX1205">
        <v>11605600000</v>
      </c>
      <c r="CG1205" s="13"/>
    </row>
    <row r="1206" spans="1:85" x14ac:dyDescent="0.3">
      <c r="A1206">
        <v>2015</v>
      </c>
      <c r="B1206" t="s">
        <v>161</v>
      </c>
      <c r="C1206">
        <v>1</v>
      </c>
      <c r="M1206">
        <v>0</v>
      </c>
      <c r="N1206">
        <v>0</v>
      </c>
      <c r="O1206" s="11"/>
      <c r="P1206" s="11"/>
      <c r="Q1206" s="12"/>
      <c r="R1206" s="11"/>
      <c r="S1206" s="12"/>
      <c r="T1206" s="14">
        <v>0</v>
      </c>
      <c r="U1206" s="12"/>
      <c r="V1206" s="12" t="s">
        <v>366</v>
      </c>
      <c r="W1206" s="13"/>
      <c r="X1206" s="11"/>
      <c r="Y1206" s="11"/>
      <c r="Z1206" s="11"/>
      <c r="AA1206" s="11">
        <v>9722.1</v>
      </c>
      <c r="AB1206" s="13">
        <v>9722100000</v>
      </c>
      <c r="AG1206" s="5"/>
      <c r="AH1206" s="7"/>
      <c r="AI1206" s="8"/>
      <c r="AO1206" s="9">
        <v>4</v>
      </c>
      <c r="AP1206" s="5">
        <v>0.60205999132796229</v>
      </c>
      <c r="CG1206" s="13"/>
    </row>
    <row r="1207" spans="1:85" x14ac:dyDescent="0.3">
      <c r="A1207">
        <v>2015</v>
      </c>
      <c r="B1207" t="s">
        <v>162</v>
      </c>
      <c r="C1207">
        <v>1</v>
      </c>
      <c r="M1207">
        <v>0</v>
      </c>
      <c r="N1207">
        <v>0</v>
      </c>
      <c r="O1207" s="11"/>
      <c r="P1207" s="11"/>
      <c r="Q1207" s="12"/>
      <c r="R1207" s="11"/>
      <c r="S1207" s="12"/>
      <c r="T1207" s="14">
        <v>0</v>
      </c>
      <c r="U1207" s="12"/>
      <c r="V1207" s="12" t="s">
        <v>366</v>
      </c>
      <c r="W1207" s="13"/>
      <c r="X1207" s="11"/>
      <c r="Y1207" s="11"/>
      <c r="Z1207" s="11"/>
      <c r="AA1207" s="11"/>
      <c r="AB1207" s="13"/>
      <c r="AD1207">
        <v>315.08999999999997</v>
      </c>
      <c r="AE1207">
        <v>12.02</v>
      </c>
      <c r="AF1207">
        <v>31.93</v>
      </c>
      <c r="AG1207" s="5">
        <v>24.425061273068334</v>
      </c>
      <c r="AH1207" s="7"/>
      <c r="AI1207" s="8"/>
      <c r="AO1207" s="9">
        <v>11</v>
      </c>
      <c r="AP1207" s="5">
        <v>1.0413926851582249</v>
      </c>
      <c r="CG1207" s="13"/>
    </row>
    <row r="1208" spans="1:85" x14ac:dyDescent="0.3">
      <c r="A1208">
        <v>2015</v>
      </c>
      <c r="B1208" t="s">
        <v>163</v>
      </c>
      <c r="C1208">
        <v>0</v>
      </c>
      <c r="D1208">
        <v>5</v>
      </c>
      <c r="E1208">
        <v>5</v>
      </c>
      <c r="F1208">
        <v>8</v>
      </c>
      <c r="G1208">
        <v>8000000</v>
      </c>
      <c r="H1208">
        <v>8</v>
      </c>
      <c r="I1208">
        <v>8000000</v>
      </c>
      <c r="J1208">
        <v>0</v>
      </c>
      <c r="L1208">
        <v>1</v>
      </c>
      <c r="M1208">
        <v>0</v>
      </c>
      <c r="N1208">
        <v>0</v>
      </c>
      <c r="O1208" s="11">
        <v>11</v>
      </c>
      <c r="P1208" s="11">
        <v>5</v>
      </c>
      <c r="Q1208" s="12">
        <v>45.45</v>
      </c>
      <c r="R1208" s="11">
        <v>4</v>
      </c>
      <c r="S1208" s="12">
        <v>36.36</v>
      </c>
      <c r="T1208" s="14">
        <v>2</v>
      </c>
      <c r="U1208" s="12">
        <v>18.18</v>
      </c>
      <c r="V1208" s="12" t="s">
        <v>366</v>
      </c>
      <c r="W1208" s="13">
        <v>6</v>
      </c>
      <c r="X1208" s="11">
        <v>2.14</v>
      </c>
      <c r="Y1208" s="11">
        <v>7.95</v>
      </c>
      <c r="Z1208" s="11">
        <v>3.59</v>
      </c>
      <c r="AA1208" s="11">
        <v>38226.1</v>
      </c>
      <c r="AB1208" s="13">
        <v>38226100000</v>
      </c>
      <c r="AC1208" s="5">
        <v>3.5929817065131324</v>
      </c>
      <c r="AD1208">
        <v>12.33</v>
      </c>
      <c r="AE1208">
        <v>7.3</v>
      </c>
      <c r="AF1208">
        <v>9.01</v>
      </c>
      <c r="AG1208" s="5">
        <v>-4.4198928075800223</v>
      </c>
      <c r="AH1208" s="7">
        <v>3.75499884220869</v>
      </c>
      <c r="AI1208" s="8"/>
      <c r="AJ1208">
        <v>92295.72</v>
      </c>
      <c r="AK1208">
        <v>92295720000</v>
      </c>
      <c r="AL1208">
        <f>IF(AJ1208&lt;29957,1,0)</f>
        <v>0</v>
      </c>
      <c r="AM1208">
        <f>IF(AND(AJ1208&gt;29957,AJ1208&lt;96525),1,0)</f>
        <v>1</v>
      </c>
      <c r="AN1208">
        <f>IF(AJ1208&gt;96525,1,0)</f>
        <v>0</v>
      </c>
      <c r="AO1208" s="9">
        <v>66</v>
      </c>
      <c r="AP1208" s="5">
        <v>1.8195439355418683</v>
      </c>
      <c r="AQ1208">
        <v>190946241</v>
      </c>
      <c r="AT1208">
        <v>2050000</v>
      </c>
      <c r="AU1208">
        <v>192996241</v>
      </c>
      <c r="AW1208">
        <v>29213.599999999999</v>
      </c>
      <c r="AX1208">
        <v>29213600000</v>
      </c>
      <c r="CG1208" s="13"/>
    </row>
    <row r="1209" spans="1:85" x14ac:dyDescent="0.3">
      <c r="A1209">
        <v>2015</v>
      </c>
      <c r="B1209" t="s">
        <v>164</v>
      </c>
      <c r="C1209">
        <v>0</v>
      </c>
      <c r="D1209">
        <v>6</v>
      </c>
      <c r="E1209">
        <v>6</v>
      </c>
      <c r="F1209">
        <v>6.5</v>
      </c>
      <c r="G1209">
        <v>6500000</v>
      </c>
      <c r="H1209">
        <v>5.0999999999999996</v>
      </c>
      <c r="I1209">
        <v>5100000</v>
      </c>
      <c r="J1209">
        <v>1.4000000000000004</v>
      </c>
      <c r="K1209">
        <v>1400000.0000000005</v>
      </c>
      <c r="L1209">
        <v>1</v>
      </c>
      <c r="M1209">
        <v>0</v>
      </c>
      <c r="N1209">
        <v>0</v>
      </c>
      <c r="O1209" s="11">
        <v>16</v>
      </c>
      <c r="P1209" s="11">
        <v>9</v>
      </c>
      <c r="Q1209" s="12">
        <v>56.25</v>
      </c>
      <c r="R1209" s="11">
        <v>6</v>
      </c>
      <c r="S1209" s="12">
        <v>37.5</v>
      </c>
      <c r="T1209" s="14">
        <v>1</v>
      </c>
      <c r="U1209" s="12">
        <v>6.25</v>
      </c>
      <c r="V1209" s="12">
        <v>55.78</v>
      </c>
      <c r="W1209" s="13">
        <v>4</v>
      </c>
      <c r="X1209" s="11"/>
      <c r="Y1209" s="11">
        <v>8.58</v>
      </c>
      <c r="Z1209" s="11">
        <v>1.66</v>
      </c>
      <c r="AA1209" s="11">
        <v>14988.4</v>
      </c>
      <c r="AB1209" s="13">
        <v>14988400000</v>
      </c>
      <c r="AC1209" s="5">
        <v>1.6643023563450352</v>
      </c>
      <c r="AD1209">
        <v>9.85</v>
      </c>
      <c r="AE1209">
        <v>6.99</v>
      </c>
      <c r="AF1209">
        <v>8.9</v>
      </c>
      <c r="AG1209" s="5">
        <v>11.221433433822812</v>
      </c>
      <c r="AH1209" s="7"/>
      <c r="AI1209" s="8"/>
      <c r="AJ1209">
        <v>17050.689999999999</v>
      </c>
      <c r="AK1209">
        <v>17050689999.999998</v>
      </c>
      <c r="AL1209">
        <f>IF(AJ1209&lt;29957,1,0)</f>
        <v>1</v>
      </c>
      <c r="AM1209">
        <f>IF(AND(AJ1209&gt;29957,AJ1209&lt;96525),1,0)</f>
        <v>0</v>
      </c>
      <c r="AN1209">
        <f>IF(AJ1209&gt;96525,1,0)</f>
        <v>0</v>
      </c>
      <c r="AO1209" s="9">
        <v>39</v>
      </c>
      <c r="AP1209" s="5">
        <v>1.5910646070264991</v>
      </c>
      <c r="AQ1209">
        <v>164561000</v>
      </c>
      <c r="AT1209">
        <v>2730000</v>
      </c>
      <c r="AU1209">
        <v>167291000</v>
      </c>
      <c r="AV1209">
        <v>0.34</v>
      </c>
      <c r="AW1209">
        <v>12312.7</v>
      </c>
      <c r="AX1209">
        <v>12312700000</v>
      </c>
      <c r="CG1209" s="13"/>
    </row>
    <row r="1210" spans="1:85" x14ac:dyDescent="0.3">
      <c r="A1210">
        <v>2015</v>
      </c>
      <c r="B1210" t="s">
        <v>165</v>
      </c>
      <c r="C1210">
        <v>0</v>
      </c>
      <c r="D1210">
        <v>6</v>
      </c>
      <c r="E1210">
        <v>4</v>
      </c>
      <c r="M1210">
        <v>0</v>
      </c>
      <c r="N1210">
        <v>0</v>
      </c>
      <c r="O1210" s="11"/>
      <c r="P1210" s="11"/>
      <c r="Q1210" s="12"/>
      <c r="R1210" s="11"/>
      <c r="S1210" s="12"/>
      <c r="T1210" s="14">
        <v>0</v>
      </c>
      <c r="U1210" s="12"/>
      <c r="V1210" s="12">
        <v>66.930000000000007</v>
      </c>
      <c r="W1210" s="13"/>
      <c r="X1210" s="11"/>
      <c r="Y1210" s="11">
        <v>3.19</v>
      </c>
      <c r="Z1210" s="11">
        <v>2.83</v>
      </c>
      <c r="AA1210" s="11">
        <v>62717.2</v>
      </c>
      <c r="AB1210" s="13">
        <v>62717200000</v>
      </c>
      <c r="AC1210" s="5">
        <v>2.8289305295243081</v>
      </c>
      <c r="AD1210">
        <v>8</v>
      </c>
      <c r="AE1210">
        <v>2.14</v>
      </c>
      <c r="AF1210">
        <v>2.76</v>
      </c>
      <c r="AG1210" s="5">
        <v>22.275045406823317</v>
      </c>
      <c r="AH1210" s="7"/>
      <c r="AI1210" s="8">
        <v>0.794166430990071</v>
      </c>
      <c r="AJ1210">
        <v>44666.03</v>
      </c>
      <c r="AK1210">
        <v>44666030000</v>
      </c>
      <c r="AL1210">
        <f>IF(AJ1210&lt;29957,1,0)</f>
        <v>0</v>
      </c>
      <c r="AM1210">
        <f>IF(AND(AJ1210&gt;29957,AJ1210&lt;96525),1,0)</f>
        <v>1</v>
      </c>
      <c r="AN1210">
        <f>IF(AJ1210&gt;96525,1,0)</f>
        <v>0</v>
      </c>
      <c r="AO1210" s="9">
        <v>21</v>
      </c>
      <c r="AP1210" s="5">
        <v>1.3222192947339191</v>
      </c>
      <c r="AW1210">
        <v>43475.4</v>
      </c>
      <c r="AX1210">
        <v>43475400000</v>
      </c>
      <c r="CG1210" s="13"/>
    </row>
    <row r="1211" spans="1:85" x14ac:dyDescent="0.3">
      <c r="A1211">
        <v>2015</v>
      </c>
      <c r="B1211" t="s">
        <v>166</v>
      </c>
      <c r="C1211">
        <v>0</v>
      </c>
      <c r="D1211">
        <v>5</v>
      </c>
      <c r="E1211">
        <v>4</v>
      </c>
      <c r="L1211">
        <v>1</v>
      </c>
      <c r="M1211">
        <v>0</v>
      </c>
      <c r="N1211">
        <v>0</v>
      </c>
      <c r="O1211" s="11">
        <v>12</v>
      </c>
      <c r="P1211" s="11">
        <v>6</v>
      </c>
      <c r="Q1211" s="12">
        <v>50</v>
      </c>
      <c r="R1211" s="11">
        <v>4</v>
      </c>
      <c r="S1211" s="12">
        <v>33.33</v>
      </c>
      <c r="T1211" s="14">
        <v>2</v>
      </c>
      <c r="U1211" s="12">
        <v>16.670000000000002</v>
      </c>
      <c r="V1211" s="12">
        <v>45.94</v>
      </c>
      <c r="W1211" s="13">
        <v>5</v>
      </c>
      <c r="X1211" s="11"/>
      <c r="Y1211" s="11">
        <v>6.74</v>
      </c>
      <c r="Z1211" s="11">
        <v>3.17</v>
      </c>
      <c r="AA1211" s="11">
        <v>43464</v>
      </c>
      <c r="AB1211" s="13">
        <v>43464000000</v>
      </c>
      <c r="AC1211" s="5">
        <v>3.1726943382497965</v>
      </c>
      <c r="AD1211">
        <v>13.28</v>
      </c>
      <c r="AE1211">
        <v>4.38</v>
      </c>
      <c r="AF1211">
        <v>5.6</v>
      </c>
      <c r="AG1211" s="5">
        <v>12.339905335328716</v>
      </c>
      <c r="AH1211" s="7"/>
      <c r="AI1211" s="8"/>
      <c r="AJ1211">
        <v>47756.4</v>
      </c>
      <c r="AK1211">
        <v>47756400000</v>
      </c>
      <c r="AL1211">
        <f>IF(AJ1211&lt;29957,1,0)</f>
        <v>0</v>
      </c>
      <c r="AM1211">
        <f>IF(AND(AJ1211&gt;29957,AJ1211&lt;96525),1,0)</f>
        <v>1</v>
      </c>
      <c r="AN1211">
        <f>IF(AJ1211&gt;96525,1,0)</f>
        <v>0</v>
      </c>
      <c r="AO1211" s="9">
        <v>77</v>
      </c>
      <c r="AP1211" s="5">
        <v>1.8864907251724818</v>
      </c>
      <c r="AQ1211">
        <v>120141000</v>
      </c>
      <c r="AT1211">
        <v>4500000</v>
      </c>
      <c r="AU1211">
        <v>124641000</v>
      </c>
      <c r="AW1211">
        <v>29548.799999999999</v>
      </c>
      <c r="AX1211">
        <v>29548800000</v>
      </c>
      <c r="CG1211" s="13"/>
    </row>
    <row r="1212" spans="1:85" x14ac:dyDescent="0.3">
      <c r="A1212">
        <v>2015</v>
      </c>
      <c r="B1212" t="s">
        <v>167</v>
      </c>
      <c r="C1212">
        <v>0</v>
      </c>
      <c r="D1212">
        <v>4</v>
      </c>
      <c r="E1212">
        <v>4</v>
      </c>
      <c r="L1212">
        <v>1</v>
      </c>
      <c r="M1212">
        <v>0</v>
      </c>
      <c r="N1212">
        <v>0</v>
      </c>
      <c r="O1212" s="11">
        <v>12</v>
      </c>
      <c r="P1212" s="11">
        <v>6</v>
      </c>
      <c r="Q1212" s="12">
        <v>50</v>
      </c>
      <c r="R1212" s="11">
        <v>6</v>
      </c>
      <c r="S1212" s="12">
        <v>50</v>
      </c>
      <c r="T1212" s="14">
        <v>0</v>
      </c>
      <c r="U1212" s="12">
        <v>0</v>
      </c>
      <c r="V1212" s="12">
        <v>47.35</v>
      </c>
      <c r="W1212" s="13">
        <v>5</v>
      </c>
      <c r="X1212" s="11"/>
      <c r="Y1212" s="11">
        <v>3.92</v>
      </c>
      <c r="Z1212" s="11">
        <v>2.1800000000000002</v>
      </c>
      <c r="AA1212" s="11">
        <v>69494.3</v>
      </c>
      <c r="AB1212" s="13">
        <v>69494300000</v>
      </c>
      <c r="AC1212" s="5">
        <v>2.1841233237276012</v>
      </c>
      <c r="AD1212">
        <v>25.31</v>
      </c>
      <c r="AE1212">
        <v>4.83</v>
      </c>
      <c r="AF1212">
        <v>7.72</v>
      </c>
      <c r="AG1212" s="5">
        <v>-2.7031772595500674</v>
      </c>
      <c r="AH1212" s="7">
        <v>0.43236757965009831</v>
      </c>
      <c r="AI1212" s="8">
        <v>1.0662328885614258</v>
      </c>
      <c r="AJ1212">
        <v>26791.22</v>
      </c>
      <c r="AK1212">
        <v>26791220000</v>
      </c>
      <c r="AL1212">
        <f>IF(AJ1212&lt;29957,1,0)</f>
        <v>1</v>
      </c>
      <c r="AM1212">
        <f>IF(AND(AJ1212&gt;29957,AJ1212&lt;96525),1,0)</f>
        <v>0</v>
      </c>
      <c r="AN1212">
        <f>IF(AJ1212&gt;96525,1,0)</f>
        <v>0</v>
      </c>
      <c r="AO1212" s="9">
        <v>64</v>
      </c>
      <c r="AP1212" s="5">
        <v>1.8061799739838869</v>
      </c>
      <c r="AQ1212">
        <v>343600000</v>
      </c>
      <c r="AT1212">
        <v>8000000</v>
      </c>
      <c r="AU1212">
        <v>351600000</v>
      </c>
      <c r="AW1212">
        <v>75393.600000000006</v>
      </c>
      <c r="AX1212">
        <v>75393600000</v>
      </c>
      <c r="CG1212" s="13"/>
    </row>
    <row r="1213" spans="1:85" x14ac:dyDescent="0.3">
      <c r="A1213">
        <v>2015</v>
      </c>
      <c r="B1213" t="s">
        <v>168</v>
      </c>
      <c r="C1213">
        <v>0</v>
      </c>
      <c r="D1213">
        <v>3</v>
      </c>
      <c r="E1213">
        <v>4</v>
      </c>
      <c r="L1213">
        <v>0</v>
      </c>
      <c r="M1213">
        <v>0</v>
      </c>
      <c r="N1213">
        <v>0</v>
      </c>
      <c r="O1213" s="11">
        <v>8</v>
      </c>
      <c r="P1213" s="11">
        <v>4</v>
      </c>
      <c r="Q1213" s="12">
        <v>50</v>
      </c>
      <c r="R1213" s="11">
        <v>3</v>
      </c>
      <c r="S1213" s="12">
        <v>37.5</v>
      </c>
      <c r="T1213" s="14">
        <v>1</v>
      </c>
      <c r="U1213" s="12">
        <v>12.5</v>
      </c>
      <c r="V1213" s="12">
        <v>51.04</v>
      </c>
      <c r="W1213" s="13">
        <v>5</v>
      </c>
      <c r="X1213" s="11">
        <v>24.32</v>
      </c>
      <c r="Y1213" s="11">
        <v>6.96</v>
      </c>
      <c r="Z1213" s="11">
        <v>2.79</v>
      </c>
      <c r="AA1213" s="11"/>
      <c r="AB1213" s="13"/>
      <c r="AC1213" s="5">
        <v>2.7895532995913146</v>
      </c>
      <c r="AD1213">
        <v>13.84</v>
      </c>
      <c r="AE1213">
        <v>5.64</v>
      </c>
      <c r="AF1213">
        <v>7.75</v>
      </c>
      <c r="AG1213" s="5">
        <v>12.567779861146303</v>
      </c>
      <c r="AH1213" s="7"/>
      <c r="AI1213" s="8"/>
      <c r="AO1213" s="9">
        <v>16</v>
      </c>
      <c r="AP1213" s="5">
        <v>1.2041199826559246</v>
      </c>
      <c r="AQ1213">
        <v>32393892</v>
      </c>
      <c r="AT1213">
        <v>530000</v>
      </c>
      <c r="AU1213">
        <v>32923892</v>
      </c>
      <c r="AV1213">
        <v>0</v>
      </c>
      <c r="CG1213" s="13"/>
    </row>
    <row r="1214" spans="1:85" x14ac:dyDescent="0.3">
      <c r="A1214">
        <v>2015</v>
      </c>
      <c r="B1214" t="s">
        <v>169</v>
      </c>
      <c r="C1214">
        <v>0</v>
      </c>
      <c r="D1214">
        <v>3</v>
      </c>
      <c r="E1214">
        <v>9</v>
      </c>
      <c r="L1214">
        <v>1</v>
      </c>
      <c r="M1214">
        <v>0</v>
      </c>
      <c r="N1214">
        <v>1</v>
      </c>
      <c r="O1214" s="11">
        <v>9</v>
      </c>
      <c r="P1214" s="11">
        <v>4</v>
      </c>
      <c r="Q1214" s="12">
        <v>44.44</v>
      </c>
      <c r="R1214" s="11">
        <v>3</v>
      </c>
      <c r="S1214" s="12">
        <v>33.33</v>
      </c>
      <c r="T1214" s="14">
        <v>2</v>
      </c>
      <c r="U1214" s="12">
        <v>22.22</v>
      </c>
      <c r="V1214" s="12">
        <v>75</v>
      </c>
      <c r="W1214" s="13">
        <v>8</v>
      </c>
      <c r="X1214" s="11">
        <v>47.47</v>
      </c>
      <c r="Y1214" s="11">
        <v>14.31</v>
      </c>
      <c r="Z1214" s="11">
        <v>2.57</v>
      </c>
      <c r="AA1214" s="11">
        <v>206067.5</v>
      </c>
      <c r="AB1214" s="13">
        <v>206067500000</v>
      </c>
      <c r="AC1214" s="5">
        <v>2.5745140182802015</v>
      </c>
      <c r="AD1214">
        <v>19.37</v>
      </c>
      <c r="AE1214">
        <v>6.69</v>
      </c>
      <c r="AF1214">
        <v>8.19</v>
      </c>
      <c r="AG1214" s="5">
        <v>7.7508035224032952</v>
      </c>
      <c r="AH1214" s="7"/>
      <c r="AI1214" s="8"/>
      <c r="AJ1214">
        <v>168515.63</v>
      </c>
      <c r="AK1214">
        <v>168515630000</v>
      </c>
      <c r="AL1214">
        <f t="shared" ref="AL1214:AL1222" si="177">IF(AJ1214&lt;29957,1,0)</f>
        <v>0</v>
      </c>
      <c r="AM1214">
        <f t="shared" ref="AM1214:AM1222" si="178">IF(AND(AJ1214&gt;29957,AJ1214&lt;96525),1,0)</f>
        <v>0</v>
      </c>
      <c r="AN1214">
        <f t="shared" ref="AN1214:AN1222" si="179">IF(AJ1214&gt;96525,1,0)</f>
        <v>1</v>
      </c>
      <c r="AO1214" s="9">
        <v>21</v>
      </c>
      <c r="AP1214" s="5">
        <v>1.3222192947339191</v>
      </c>
      <c r="AQ1214">
        <v>126600000</v>
      </c>
      <c r="AS1214">
        <v>22800000</v>
      </c>
      <c r="AT1214">
        <v>10677902</v>
      </c>
      <c r="AU1214">
        <v>137277902</v>
      </c>
      <c r="AV1214">
        <v>2.36</v>
      </c>
      <c r="AW1214">
        <v>97575.3</v>
      </c>
      <c r="AX1214">
        <v>97575300000</v>
      </c>
      <c r="CG1214" s="13"/>
    </row>
    <row r="1215" spans="1:85" x14ac:dyDescent="0.3">
      <c r="A1215">
        <v>2015</v>
      </c>
      <c r="B1215" t="s">
        <v>170</v>
      </c>
      <c r="C1215">
        <v>0</v>
      </c>
      <c r="D1215">
        <v>7</v>
      </c>
      <c r="E1215">
        <v>8</v>
      </c>
      <c r="L1215">
        <v>1</v>
      </c>
      <c r="M1215">
        <v>1</v>
      </c>
      <c r="N1215">
        <v>0</v>
      </c>
      <c r="O1215" s="11">
        <v>16</v>
      </c>
      <c r="P1215" s="11">
        <v>7</v>
      </c>
      <c r="Q1215" s="12">
        <v>43.75</v>
      </c>
      <c r="R1215" s="11">
        <v>4</v>
      </c>
      <c r="S1215" s="12">
        <v>25</v>
      </c>
      <c r="T1215" s="14">
        <v>5</v>
      </c>
      <c r="U1215" s="12">
        <v>31.25</v>
      </c>
      <c r="V1215" s="12">
        <v>39.590000000000003</v>
      </c>
      <c r="W1215" s="13">
        <v>4</v>
      </c>
      <c r="X1215" s="11">
        <v>39.049999999999997</v>
      </c>
      <c r="Y1215" s="11">
        <v>1.7</v>
      </c>
      <c r="Z1215" s="11">
        <v>0.88</v>
      </c>
      <c r="AA1215" s="11">
        <v>889737.9</v>
      </c>
      <c r="AB1215" s="13">
        <v>889737900000</v>
      </c>
      <c r="AC1215" s="5">
        <v>0.88008582347393816</v>
      </c>
      <c r="AD1215">
        <v>4.46</v>
      </c>
      <c r="AE1215">
        <v>1.1399999999999999</v>
      </c>
      <c r="AF1215">
        <v>1.64</v>
      </c>
      <c r="AG1215" s="5">
        <v>3.5087368179929981</v>
      </c>
      <c r="AH1215" s="7">
        <v>4.5771972260497361E-2</v>
      </c>
      <c r="AI1215" s="8"/>
      <c r="AJ1215">
        <v>253264.27</v>
      </c>
      <c r="AK1215">
        <v>253264270000</v>
      </c>
      <c r="AL1215">
        <f t="shared" si="177"/>
        <v>0</v>
      </c>
      <c r="AM1215">
        <f t="shared" si="178"/>
        <v>0</v>
      </c>
      <c r="AN1215">
        <f t="shared" si="179"/>
        <v>1</v>
      </c>
      <c r="AO1215" s="9">
        <v>21</v>
      </c>
      <c r="AP1215" s="5">
        <v>1.3222192947339191</v>
      </c>
      <c r="AQ1215">
        <v>377500000</v>
      </c>
      <c r="AT1215">
        <v>19304000</v>
      </c>
      <c r="AU1215">
        <v>396804000</v>
      </c>
      <c r="AW1215">
        <v>454804.9</v>
      </c>
      <c r="AX1215">
        <v>454804900000</v>
      </c>
      <c r="CG1215" s="13"/>
    </row>
    <row r="1216" spans="1:85" x14ac:dyDescent="0.3">
      <c r="A1216">
        <v>2015</v>
      </c>
      <c r="B1216" t="s">
        <v>171</v>
      </c>
      <c r="C1216">
        <v>0</v>
      </c>
      <c r="D1216">
        <v>4</v>
      </c>
      <c r="E1216">
        <v>4</v>
      </c>
      <c r="F1216">
        <v>13.9</v>
      </c>
      <c r="G1216">
        <v>13900000</v>
      </c>
      <c r="H1216">
        <v>13.5</v>
      </c>
      <c r="I1216">
        <v>13500000</v>
      </c>
      <c r="J1216">
        <v>0.40000000000000036</v>
      </c>
      <c r="K1216">
        <v>400000.00000000035</v>
      </c>
      <c r="L1216">
        <v>1</v>
      </c>
      <c r="M1216">
        <v>1</v>
      </c>
      <c r="N1216">
        <v>1</v>
      </c>
      <c r="O1216" s="11">
        <v>21</v>
      </c>
      <c r="P1216" s="11">
        <v>12</v>
      </c>
      <c r="Q1216" s="12">
        <v>57.14</v>
      </c>
      <c r="R1216" s="11">
        <v>6</v>
      </c>
      <c r="S1216" s="12">
        <v>28.57</v>
      </c>
      <c r="T1216" s="14">
        <v>3</v>
      </c>
      <c r="U1216" s="12">
        <v>14.29</v>
      </c>
      <c r="V1216" s="12">
        <v>62.59</v>
      </c>
      <c r="W1216" s="13">
        <v>6</v>
      </c>
      <c r="X1216" s="11"/>
      <c r="Y1216" s="11">
        <v>12.35</v>
      </c>
      <c r="Z1216" s="11">
        <v>4.07</v>
      </c>
      <c r="AA1216" s="11">
        <v>27429.599999999999</v>
      </c>
      <c r="AB1216" s="13">
        <v>27429600000</v>
      </c>
      <c r="AC1216" s="5">
        <v>4.0730783349435349</v>
      </c>
      <c r="AD1216">
        <v>21.16</v>
      </c>
      <c r="AE1216">
        <v>8.75</v>
      </c>
      <c r="AF1216">
        <v>13.68</v>
      </c>
      <c r="AG1216" s="5">
        <v>5.551581673552441</v>
      </c>
      <c r="AH1216" s="7"/>
      <c r="AI1216" s="8"/>
      <c r="AJ1216">
        <v>44639.81</v>
      </c>
      <c r="AK1216">
        <v>44639810000</v>
      </c>
      <c r="AL1216">
        <f t="shared" si="177"/>
        <v>0</v>
      </c>
      <c r="AM1216">
        <f t="shared" si="178"/>
        <v>1</v>
      </c>
      <c r="AN1216">
        <f t="shared" si="179"/>
        <v>0</v>
      </c>
      <c r="AO1216" s="9">
        <v>40</v>
      </c>
      <c r="AP1216" s="5">
        <v>1.6020599913279623</v>
      </c>
      <c r="AQ1216">
        <v>85412982</v>
      </c>
      <c r="AS1216">
        <v>17229539</v>
      </c>
      <c r="AT1216">
        <v>1192500</v>
      </c>
      <c r="AU1216">
        <v>86605482</v>
      </c>
      <c r="AW1216">
        <v>20792.599999999999</v>
      </c>
      <c r="AX1216">
        <v>20792600000</v>
      </c>
      <c r="CG1216" s="13"/>
    </row>
    <row r="1217" spans="1:85" x14ac:dyDescent="0.3">
      <c r="A1217">
        <v>2015</v>
      </c>
      <c r="B1217" t="s">
        <v>172</v>
      </c>
      <c r="C1217">
        <v>0</v>
      </c>
      <c r="D1217">
        <v>4</v>
      </c>
      <c r="E1217">
        <v>4</v>
      </c>
      <c r="F1217">
        <v>9.9</v>
      </c>
      <c r="G1217">
        <v>9900000</v>
      </c>
      <c r="H1217">
        <v>7.2</v>
      </c>
      <c r="I1217">
        <v>7200000</v>
      </c>
      <c r="J1217">
        <v>2.7</v>
      </c>
      <c r="K1217">
        <v>2700000</v>
      </c>
      <c r="L1217">
        <v>1</v>
      </c>
      <c r="M1217">
        <v>0</v>
      </c>
      <c r="N1217">
        <v>1</v>
      </c>
      <c r="O1217" s="11">
        <v>11</v>
      </c>
      <c r="P1217" s="11">
        <v>4</v>
      </c>
      <c r="Q1217" s="12">
        <v>36.36</v>
      </c>
      <c r="R1217" s="11">
        <v>2</v>
      </c>
      <c r="S1217" s="12">
        <v>18.18</v>
      </c>
      <c r="T1217" s="14">
        <v>5</v>
      </c>
      <c r="U1217" s="12">
        <v>45.45</v>
      </c>
      <c r="V1217" s="12">
        <v>73.010000000000005</v>
      </c>
      <c r="W1217" s="13">
        <v>4</v>
      </c>
      <c r="X1217" s="11"/>
      <c r="Y1217" s="11">
        <v>7.7</v>
      </c>
      <c r="Z1217" s="11">
        <v>0.49</v>
      </c>
      <c r="AA1217" s="11">
        <v>23618</v>
      </c>
      <c r="AB1217" s="13">
        <v>23618000000</v>
      </c>
      <c r="AC1217" s="5">
        <v>0.49421406979603549</v>
      </c>
      <c r="AD1217">
        <v>2.6</v>
      </c>
      <c r="AE1217">
        <v>2.5</v>
      </c>
      <c r="AF1217">
        <v>2.56</v>
      </c>
      <c r="AG1217" s="5">
        <v>-6.3840174246122654</v>
      </c>
      <c r="AH1217" s="7"/>
      <c r="AI1217" s="8">
        <v>7.2205062377151116E-2</v>
      </c>
      <c r="AJ1217">
        <v>13669.22</v>
      </c>
      <c r="AK1217">
        <v>13669220000</v>
      </c>
      <c r="AL1217">
        <f t="shared" si="177"/>
        <v>1</v>
      </c>
      <c r="AM1217">
        <f t="shared" si="178"/>
        <v>0</v>
      </c>
      <c r="AN1217">
        <f t="shared" si="179"/>
        <v>0</v>
      </c>
      <c r="AO1217" s="9">
        <v>30</v>
      </c>
      <c r="AP1217" s="5">
        <v>1.4771212547196624</v>
      </c>
      <c r="AQ1217">
        <v>5051473</v>
      </c>
      <c r="AS1217">
        <v>2400000</v>
      </c>
      <c r="AT1217">
        <v>532500</v>
      </c>
      <c r="AU1217">
        <v>5583973</v>
      </c>
      <c r="AW1217">
        <v>7156.7</v>
      </c>
      <c r="AX1217">
        <v>7156700000</v>
      </c>
      <c r="CG1217" s="13"/>
    </row>
    <row r="1218" spans="1:85" x14ac:dyDescent="0.3">
      <c r="A1218">
        <v>2015</v>
      </c>
      <c r="B1218" t="s">
        <v>173</v>
      </c>
      <c r="C1218">
        <v>0</v>
      </c>
      <c r="D1218">
        <v>4</v>
      </c>
      <c r="E1218">
        <v>4</v>
      </c>
      <c r="F1218">
        <v>8.4</v>
      </c>
      <c r="G1218">
        <v>8400000</v>
      </c>
      <c r="H1218">
        <v>8.4</v>
      </c>
      <c r="I1218">
        <v>8400000</v>
      </c>
      <c r="J1218">
        <v>0</v>
      </c>
      <c r="L1218">
        <v>1</v>
      </c>
      <c r="M1218">
        <v>0</v>
      </c>
      <c r="N1218">
        <v>0</v>
      </c>
      <c r="O1218" s="11">
        <v>13</v>
      </c>
      <c r="P1218" s="11">
        <v>5</v>
      </c>
      <c r="Q1218" s="12">
        <v>38.46</v>
      </c>
      <c r="R1218" s="11">
        <v>6</v>
      </c>
      <c r="S1218" s="12">
        <v>46.15</v>
      </c>
      <c r="T1218" s="14">
        <v>2</v>
      </c>
      <c r="U1218" s="12">
        <v>15.38</v>
      </c>
      <c r="V1218" s="12">
        <v>28.69</v>
      </c>
      <c r="W1218" s="13">
        <v>4</v>
      </c>
      <c r="X1218" s="11">
        <v>36.14</v>
      </c>
      <c r="Y1218" s="11">
        <v>0.73</v>
      </c>
      <c r="Z1218" s="11">
        <v>1.1599999999999999</v>
      </c>
      <c r="AA1218" s="11">
        <v>86083</v>
      </c>
      <c r="AB1218" s="13">
        <v>86083000000</v>
      </c>
      <c r="AC1218" s="5">
        <v>1.1578947094899175</v>
      </c>
      <c r="AD1218">
        <v>2.14</v>
      </c>
      <c r="AE1218">
        <v>0.55000000000000004</v>
      </c>
      <c r="AF1218">
        <v>0.74</v>
      </c>
      <c r="AG1218" s="5">
        <v>5.4011386644748685</v>
      </c>
      <c r="AH1218" s="7">
        <v>0.31239747229077214</v>
      </c>
      <c r="AI1218" s="8">
        <v>0.28893992490414899</v>
      </c>
      <c r="AJ1218">
        <v>31018.400000000001</v>
      </c>
      <c r="AK1218">
        <v>31018400000</v>
      </c>
      <c r="AL1218">
        <f t="shared" si="177"/>
        <v>0</v>
      </c>
      <c r="AM1218">
        <f t="shared" si="178"/>
        <v>1</v>
      </c>
      <c r="AN1218">
        <f t="shared" si="179"/>
        <v>0</v>
      </c>
      <c r="AO1218" s="9">
        <v>29</v>
      </c>
      <c r="AP1218" s="5">
        <v>1.4623979978989561</v>
      </c>
      <c r="AQ1218">
        <v>62307840</v>
      </c>
      <c r="AT1218">
        <v>4290000</v>
      </c>
      <c r="AU1218">
        <v>66597840</v>
      </c>
      <c r="AW1218">
        <v>64786.400000000001</v>
      </c>
      <c r="AX1218">
        <v>64786400000</v>
      </c>
      <c r="CG1218" s="13"/>
    </row>
    <row r="1219" spans="1:85" x14ac:dyDescent="0.3">
      <c r="A1219">
        <v>2015</v>
      </c>
      <c r="B1219" t="s">
        <v>174</v>
      </c>
      <c r="C1219">
        <v>0</v>
      </c>
      <c r="D1219">
        <v>6</v>
      </c>
      <c r="E1219">
        <v>7</v>
      </c>
      <c r="F1219">
        <v>19.600000000000001</v>
      </c>
      <c r="G1219">
        <v>19600000</v>
      </c>
      <c r="H1219">
        <v>18.3</v>
      </c>
      <c r="I1219">
        <v>18300000</v>
      </c>
      <c r="J1219">
        <v>1.3000000000000007</v>
      </c>
      <c r="K1219">
        <v>1300000.0000000007</v>
      </c>
      <c r="L1219">
        <v>1</v>
      </c>
      <c r="M1219">
        <v>0</v>
      </c>
      <c r="N1219">
        <v>0</v>
      </c>
      <c r="O1219" s="11">
        <v>23</v>
      </c>
      <c r="P1219" s="11">
        <v>13</v>
      </c>
      <c r="Q1219" s="12">
        <v>56.52</v>
      </c>
      <c r="R1219" s="11">
        <v>7</v>
      </c>
      <c r="S1219" s="12">
        <v>30.43</v>
      </c>
      <c r="T1219" s="14">
        <v>3</v>
      </c>
      <c r="U1219" s="12">
        <v>13.04</v>
      </c>
      <c r="V1219" s="12">
        <v>39.450000000000003</v>
      </c>
      <c r="W1219" s="13">
        <v>4</v>
      </c>
      <c r="X1219" s="11">
        <v>1.1499999999999999</v>
      </c>
      <c r="Y1219" s="11">
        <v>-9.84</v>
      </c>
      <c r="Z1219" s="11">
        <v>0.33</v>
      </c>
      <c r="AA1219" s="11">
        <v>1116463</v>
      </c>
      <c r="AB1219" s="13">
        <v>1116463000000</v>
      </c>
      <c r="AC1219" s="5">
        <v>0.33141786415744018</v>
      </c>
      <c r="AD1219">
        <v>-12.1</v>
      </c>
      <c r="AE1219">
        <v>-1.89</v>
      </c>
      <c r="AF1219">
        <v>-2.2400000000000002</v>
      </c>
      <c r="AG1219" s="5">
        <v>-1.5073095040815074</v>
      </c>
      <c r="AH1219" s="7"/>
      <c r="AI1219" s="8"/>
      <c r="AJ1219">
        <v>61054.67</v>
      </c>
      <c r="AK1219">
        <v>61054670000</v>
      </c>
      <c r="AL1219">
        <f t="shared" si="177"/>
        <v>0</v>
      </c>
      <c r="AM1219">
        <f t="shared" si="178"/>
        <v>1</v>
      </c>
      <c r="AN1219">
        <f t="shared" si="179"/>
        <v>0</v>
      </c>
      <c r="AO1219" s="9">
        <v>20</v>
      </c>
      <c r="AP1219" s="5">
        <v>1.301029995663981</v>
      </c>
      <c r="AQ1219">
        <v>218994776</v>
      </c>
      <c r="AT1219">
        <v>2780000</v>
      </c>
      <c r="AU1219">
        <v>221774776</v>
      </c>
      <c r="AW1219">
        <v>171349.6</v>
      </c>
      <c r="AX1219">
        <v>171349600000</v>
      </c>
      <c r="CG1219" s="13"/>
    </row>
    <row r="1220" spans="1:85" x14ac:dyDescent="0.3">
      <c r="A1220">
        <v>2015</v>
      </c>
      <c r="B1220" t="s">
        <v>175</v>
      </c>
      <c r="C1220">
        <v>0</v>
      </c>
      <c r="D1220">
        <v>3</v>
      </c>
      <c r="E1220">
        <v>5</v>
      </c>
      <c r="L1220">
        <v>1</v>
      </c>
      <c r="M1220">
        <v>0</v>
      </c>
      <c r="N1220">
        <v>0</v>
      </c>
      <c r="O1220" s="11">
        <v>20</v>
      </c>
      <c r="P1220" s="11">
        <v>10</v>
      </c>
      <c r="Q1220" s="12">
        <v>50</v>
      </c>
      <c r="R1220" s="11">
        <v>5</v>
      </c>
      <c r="S1220" s="12">
        <v>25</v>
      </c>
      <c r="T1220" s="14">
        <v>5</v>
      </c>
      <c r="U1220" s="12">
        <v>25</v>
      </c>
      <c r="V1220" s="12">
        <v>63.6</v>
      </c>
      <c r="W1220" s="13">
        <v>5</v>
      </c>
      <c r="X1220" s="11">
        <v>95.16</v>
      </c>
      <c r="Y1220" s="11">
        <v>3.86</v>
      </c>
      <c r="Z1220" s="11">
        <v>0.47</v>
      </c>
      <c r="AA1220" s="11">
        <v>429138.2</v>
      </c>
      <c r="AB1220" s="13">
        <v>429138200000</v>
      </c>
      <c r="AC1220" s="5">
        <v>0.4721326325043011</v>
      </c>
      <c r="AD1220">
        <v>2.4</v>
      </c>
      <c r="AE1220">
        <v>0.4</v>
      </c>
      <c r="AF1220">
        <v>0.45</v>
      </c>
      <c r="AG1220" s="5">
        <v>42.849846782431037</v>
      </c>
      <c r="AH1220" s="7"/>
      <c r="AI1220" s="8">
        <v>2.3432442095295151E-2</v>
      </c>
      <c r="AJ1220">
        <v>35402.94</v>
      </c>
      <c r="AK1220">
        <v>35402940000</v>
      </c>
      <c r="AL1220">
        <f t="shared" si="177"/>
        <v>0</v>
      </c>
      <c r="AM1220">
        <f t="shared" si="178"/>
        <v>1</v>
      </c>
      <c r="AN1220">
        <f t="shared" si="179"/>
        <v>0</v>
      </c>
      <c r="AO1220" s="9">
        <v>21</v>
      </c>
      <c r="AP1220" s="5">
        <v>1.3222192947339191</v>
      </c>
      <c r="AQ1220">
        <v>45283662</v>
      </c>
      <c r="AT1220">
        <v>2580000</v>
      </c>
      <c r="AU1220">
        <v>47863662</v>
      </c>
      <c r="AW1220">
        <v>41580.699999999997</v>
      </c>
      <c r="AX1220">
        <v>41580700000</v>
      </c>
      <c r="CG1220" s="13"/>
    </row>
    <row r="1221" spans="1:85" x14ac:dyDescent="0.3">
      <c r="A1221">
        <v>2015</v>
      </c>
      <c r="B1221" t="s">
        <v>176</v>
      </c>
      <c r="C1221">
        <v>1</v>
      </c>
      <c r="D1221">
        <v>4</v>
      </c>
      <c r="E1221">
        <v>5</v>
      </c>
      <c r="L1221">
        <v>1</v>
      </c>
      <c r="M1221">
        <v>1</v>
      </c>
      <c r="N1221">
        <v>0</v>
      </c>
      <c r="O1221" s="11">
        <v>10</v>
      </c>
      <c r="P1221" s="11"/>
      <c r="Q1221" s="12">
        <v>0</v>
      </c>
      <c r="R1221" s="11"/>
      <c r="S1221" s="12">
        <v>0</v>
      </c>
      <c r="T1221" s="14">
        <v>10</v>
      </c>
      <c r="U1221" s="12">
        <v>100</v>
      </c>
      <c r="V1221" s="12">
        <v>51</v>
      </c>
      <c r="W1221" s="13"/>
      <c r="X1221" s="11"/>
      <c r="Y1221" s="11">
        <v>-7.49</v>
      </c>
      <c r="Z1221" s="11"/>
      <c r="AA1221" s="11">
        <v>184619.3</v>
      </c>
      <c r="AB1221" s="13">
        <v>184619300000</v>
      </c>
      <c r="AE1221">
        <v>-9.11</v>
      </c>
      <c r="AF1221">
        <v>-28.96</v>
      </c>
      <c r="AG1221" s="5">
        <v>9.7366859777108115</v>
      </c>
      <c r="AH1221" s="7"/>
      <c r="AI1221" s="8"/>
      <c r="AJ1221">
        <v>43678.19</v>
      </c>
      <c r="AK1221">
        <v>43678190000</v>
      </c>
      <c r="AL1221">
        <f t="shared" si="177"/>
        <v>0</v>
      </c>
      <c r="AM1221">
        <f t="shared" si="178"/>
        <v>1</v>
      </c>
      <c r="AN1221">
        <f t="shared" si="179"/>
        <v>0</v>
      </c>
      <c r="AO1221" s="9">
        <v>23</v>
      </c>
      <c r="AP1221" s="5">
        <v>1.3617278360175928</v>
      </c>
      <c r="AQ1221">
        <v>11668000</v>
      </c>
      <c r="AT1221">
        <v>3080000</v>
      </c>
      <c r="AU1221">
        <v>14748000</v>
      </c>
      <c r="AW1221">
        <v>230007.7</v>
      </c>
      <c r="AX1221">
        <v>230007700000</v>
      </c>
      <c r="CG1221" s="13"/>
    </row>
    <row r="1222" spans="1:85" x14ac:dyDescent="0.3">
      <c r="A1222">
        <v>2015</v>
      </c>
      <c r="B1222" t="s">
        <v>177</v>
      </c>
      <c r="C1222">
        <v>0</v>
      </c>
      <c r="D1222">
        <v>7</v>
      </c>
      <c r="E1222">
        <v>4</v>
      </c>
      <c r="F1222">
        <v>15.9</v>
      </c>
      <c r="G1222">
        <v>15900000</v>
      </c>
      <c r="H1222">
        <v>13.1</v>
      </c>
      <c r="I1222">
        <v>13100000</v>
      </c>
      <c r="J1222">
        <v>2.8000000000000007</v>
      </c>
      <c r="K1222">
        <v>2800000.0000000009</v>
      </c>
      <c r="L1222">
        <v>1</v>
      </c>
      <c r="M1222">
        <v>0</v>
      </c>
      <c r="N1222">
        <v>1</v>
      </c>
      <c r="O1222" s="11">
        <v>13</v>
      </c>
      <c r="P1222" s="11">
        <v>6</v>
      </c>
      <c r="Q1222" s="12">
        <v>46.15</v>
      </c>
      <c r="R1222" s="11">
        <v>4</v>
      </c>
      <c r="S1222" s="12">
        <v>30.77</v>
      </c>
      <c r="T1222" s="14">
        <v>3</v>
      </c>
      <c r="U1222" s="12">
        <v>23.08</v>
      </c>
      <c r="V1222" s="12">
        <v>46.27</v>
      </c>
      <c r="W1222" s="13">
        <v>4</v>
      </c>
      <c r="X1222" s="11"/>
      <c r="Y1222" s="11">
        <v>-0.65</v>
      </c>
      <c r="Z1222" s="11">
        <v>0.35</v>
      </c>
      <c r="AA1222" s="11">
        <v>166710.29999999999</v>
      </c>
      <c r="AB1222" s="13">
        <v>166710300000</v>
      </c>
      <c r="AC1222" s="5">
        <v>0.35347562466459642</v>
      </c>
      <c r="AD1222">
        <v>-1.3</v>
      </c>
      <c r="AE1222">
        <v>-0.4</v>
      </c>
      <c r="AF1222">
        <v>-0.49</v>
      </c>
      <c r="AG1222" s="5">
        <v>22.56404117787886</v>
      </c>
      <c r="AH1222" s="7"/>
      <c r="AI1222" s="8">
        <v>8.9428914015275869E-3</v>
      </c>
      <c r="AJ1222">
        <v>25771.65</v>
      </c>
      <c r="AK1222">
        <v>25771650000</v>
      </c>
      <c r="AL1222">
        <f t="shared" si="177"/>
        <v>1</v>
      </c>
      <c r="AM1222">
        <f t="shared" si="178"/>
        <v>0</v>
      </c>
      <c r="AN1222">
        <f t="shared" si="179"/>
        <v>0</v>
      </c>
      <c r="AO1222" s="9">
        <v>31</v>
      </c>
      <c r="AP1222" s="5">
        <v>1.4913616938342726</v>
      </c>
      <c r="AQ1222">
        <v>31044693</v>
      </c>
      <c r="AS1222">
        <v>33683945</v>
      </c>
      <c r="AT1222">
        <v>42164281</v>
      </c>
      <c r="AU1222">
        <v>73208974</v>
      </c>
      <c r="AV1222">
        <v>10.9</v>
      </c>
      <c r="AW1222">
        <v>79143.7</v>
      </c>
      <c r="AX1222">
        <v>79143700000</v>
      </c>
      <c r="CG1222" s="13"/>
    </row>
    <row r="1223" spans="1:85" x14ac:dyDescent="0.3">
      <c r="A1223">
        <v>2015</v>
      </c>
      <c r="B1223" t="s">
        <v>178</v>
      </c>
      <c r="C1223">
        <v>0</v>
      </c>
      <c r="M1223">
        <v>0</v>
      </c>
      <c r="N1223">
        <v>0</v>
      </c>
      <c r="O1223" s="11"/>
      <c r="P1223" s="11"/>
      <c r="Q1223" s="12"/>
      <c r="R1223" s="11"/>
      <c r="S1223" s="12"/>
      <c r="T1223" s="14">
        <v>0</v>
      </c>
      <c r="U1223" s="12"/>
      <c r="V1223" s="12">
        <v>48.49</v>
      </c>
      <c r="W1223" s="13"/>
      <c r="X1223" s="11"/>
      <c r="Y1223" s="11"/>
      <c r="Z1223" s="11"/>
      <c r="AA1223" s="11">
        <v>63555.199999999997</v>
      </c>
      <c r="AB1223" s="13">
        <v>63555200000</v>
      </c>
      <c r="AG1223" s="5"/>
      <c r="AH1223" s="7"/>
      <c r="AI1223" s="8"/>
      <c r="AO1223" s="9">
        <v>2</v>
      </c>
      <c r="AP1223" s="5">
        <v>0.30102999566398114</v>
      </c>
      <c r="CG1223" s="13"/>
    </row>
    <row r="1224" spans="1:85" x14ac:dyDescent="0.3">
      <c r="A1224">
        <v>2015</v>
      </c>
      <c r="B1224" t="s">
        <v>179</v>
      </c>
      <c r="C1224">
        <v>0</v>
      </c>
      <c r="D1224">
        <v>4</v>
      </c>
      <c r="E1224">
        <v>5</v>
      </c>
      <c r="F1224">
        <v>4.3</v>
      </c>
      <c r="G1224">
        <v>4300000</v>
      </c>
      <c r="H1224">
        <v>4.3</v>
      </c>
      <c r="I1224">
        <v>4300000</v>
      </c>
      <c r="J1224">
        <v>0</v>
      </c>
      <c r="L1224">
        <v>1</v>
      </c>
      <c r="M1224">
        <v>0</v>
      </c>
      <c r="N1224">
        <v>0</v>
      </c>
      <c r="O1224" s="11">
        <v>15</v>
      </c>
      <c r="P1224" s="11">
        <v>5</v>
      </c>
      <c r="Q1224" s="12">
        <v>33.33</v>
      </c>
      <c r="R1224" s="11">
        <v>6</v>
      </c>
      <c r="S1224" s="12">
        <v>40</v>
      </c>
      <c r="T1224" s="14">
        <v>4</v>
      </c>
      <c r="U1224" s="12">
        <v>26.67</v>
      </c>
      <c r="V1224" s="12" t="s">
        <v>366</v>
      </c>
      <c r="W1224" s="13">
        <v>5</v>
      </c>
      <c r="X1224" s="11">
        <v>59.5</v>
      </c>
      <c r="Y1224" s="11">
        <v>-12.96</v>
      </c>
      <c r="Z1224" s="11"/>
      <c r="AA1224" s="11">
        <v>152390.70000000001</v>
      </c>
      <c r="AB1224" s="13">
        <v>152390700000</v>
      </c>
      <c r="AD1224">
        <v>-720.71</v>
      </c>
      <c r="AE1224">
        <v>-5.81</v>
      </c>
      <c r="AF1224">
        <v>-8.17</v>
      </c>
      <c r="AG1224" s="5">
        <v>-46.687618902012488</v>
      </c>
      <c r="AH1224" s="7"/>
      <c r="AI1224" s="8">
        <v>1.1227534785067109E-2</v>
      </c>
      <c r="AJ1224">
        <v>9586.98</v>
      </c>
      <c r="AK1224">
        <v>9586980000</v>
      </c>
      <c r="AL1224">
        <f>IF(AJ1224&lt;29957,1,0)</f>
        <v>1</v>
      </c>
      <c r="AM1224">
        <f>IF(AND(AJ1224&gt;29957,AJ1224&lt;96525),1,0)</f>
        <v>0</v>
      </c>
      <c r="AN1224">
        <f>IF(AJ1224&gt;96525,1,0)</f>
        <v>0</v>
      </c>
      <c r="AO1224" s="9">
        <v>35</v>
      </c>
      <c r="AP1224" s="5">
        <v>1.5440680443502754</v>
      </c>
      <c r="AQ1224">
        <v>34843825</v>
      </c>
      <c r="AT1224">
        <v>79740151</v>
      </c>
      <c r="AU1224">
        <v>114583976</v>
      </c>
      <c r="AV1224">
        <v>25.17</v>
      </c>
      <c r="AW1224">
        <v>76430.100000000006</v>
      </c>
      <c r="AX1224">
        <v>76430100000</v>
      </c>
      <c r="CG1224" s="13"/>
    </row>
    <row r="1225" spans="1:85" x14ac:dyDescent="0.3">
      <c r="A1225">
        <v>2015</v>
      </c>
      <c r="B1225" t="s">
        <v>180</v>
      </c>
      <c r="C1225">
        <v>0</v>
      </c>
      <c r="D1225">
        <v>5</v>
      </c>
      <c r="E1225">
        <v>11</v>
      </c>
      <c r="L1225">
        <v>1</v>
      </c>
      <c r="M1225">
        <v>0</v>
      </c>
      <c r="N1225">
        <v>1</v>
      </c>
      <c r="O1225" s="11">
        <v>16</v>
      </c>
      <c r="P1225" s="11">
        <v>6</v>
      </c>
      <c r="Q1225" s="12">
        <v>37.5</v>
      </c>
      <c r="R1225" s="11">
        <v>7</v>
      </c>
      <c r="S1225" s="12">
        <v>43.75</v>
      </c>
      <c r="T1225" s="14">
        <v>3</v>
      </c>
      <c r="U1225" s="12">
        <v>18.75</v>
      </c>
      <c r="V1225" s="12">
        <v>61.1</v>
      </c>
      <c r="W1225" s="13">
        <v>6</v>
      </c>
      <c r="X1225" s="11">
        <v>11.6</v>
      </c>
      <c r="Y1225" s="11">
        <v>1.58</v>
      </c>
      <c r="Z1225" s="11">
        <v>1.1499999999999999</v>
      </c>
      <c r="AA1225" s="11">
        <v>777241.5</v>
      </c>
      <c r="AB1225" s="13">
        <v>777241500000</v>
      </c>
      <c r="AC1225" s="5">
        <v>1.1466179491548529</v>
      </c>
      <c r="AD1225">
        <v>1.52</v>
      </c>
      <c r="AE1225">
        <v>0.47</v>
      </c>
      <c r="AF1225">
        <v>0.54</v>
      </c>
      <c r="AG1225" s="5">
        <v>1.1477664365126301</v>
      </c>
      <c r="AH1225" s="7">
        <v>7.5702345653272066E-2</v>
      </c>
      <c r="AI1225" s="8"/>
      <c r="AJ1225">
        <v>138928.14000000001</v>
      </c>
      <c r="AK1225">
        <v>138928140000</v>
      </c>
      <c r="AL1225">
        <f>IF(AJ1225&lt;29957,1,0)</f>
        <v>0</v>
      </c>
      <c r="AM1225">
        <f>IF(AND(AJ1225&gt;29957,AJ1225&lt;96525),1,0)</f>
        <v>0</v>
      </c>
      <c r="AN1225">
        <f>IF(AJ1225&gt;96525,1,0)</f>
        <v>1</v>
      </c>
      <c r="AO1225" s="9">
        <v>36</v>
      </c>
      <c r="AP1225" s="5">
        <v>1.556302500767287</v>
      </c>
      <c r="AQ1225">
        <v>172153000</v>
      </c>
      <c r="AR1225" s="5">
        <v>5</v>
      </c>
      <c r="AS1225">
        <v>90066000</v>
      </c>
      <c r="AT1225">
        <v>129663000</v>
      </c>
      <c r="AU1225">
        <v>301816000</v>
      </c>
      <c r="AV1225">
        <v>7.52</v>
      </c>
      <c r="AW1225">
        <v>202903</v>
      </c>
      <c r="AX1225">
        <v>202903000000</v>
      </c>
      <c r="CG1225" s="13"/>
    </row>
    <row r="1226" spans="1:85" x14ac:dyDescent="0.3">
      <c r="A1226">
        <v>2015</v>
      </c>
      <c r="B1226" t="s">
        <v>181</v>
      </c>
      <c r="C1226">
        <v>0</v>
      </c>
      <c r="D1226">
        <v>4</v>
      </c>
      <c r="E1226">
        <v>4</v>
      </c>
      <c r="L1226">
        <v>1</v>
      </c>
      <c r="M1226">
        <v>0</v>
      </c>
      <c r="N1226">
        <v>0</v>
      </c>
      <c r="O1226" s="11">
        <v>14</v>
      </c>
      <c r="P1226" s="11">
        <v>6</v>
      </c>
      <c r="Q1226" s="12">
        <v>42.86</v>
      </c>
      <c r="R1226" s="11">
        <v>5</v>
      </c>
      <c r="S1226" s="12">
        <v>35.71</v>
      </c>
      <c r="T1226" s="14">
        <v>3</v>
      </c>
      <c r="U1226" s="12">
        <v>21.43</v>
      </c>
      <c r="V1226" s="12">
        <v>74.25</v>
      </c>
      <c r="W1226" s="13">
        <v>4</v>
      </c>
      <c r="X1226" s="11"/>
      <c r="Y1226" s="11">
        <v>4.43</v>
      </c>
      <c r="Z1226" s="11">
        <v>12.63</v>
      </c>
      <c r="AA1226" s="11"/>
      <c r="AB1226" s="13"/>
      <c r="AC1226" s="5">
        <v>12.628192562738182</v>
      </c>
      <c r="AD1226">
        <v>27.53</v>
      </c>
      <c r="AE1226">
        <v>8.18</v>
      </c>
      <c r="AF1226">
        <v>18.62</v>
      </c>
      <c r="AG1226" s="5">
        <v>42.348772251636291</v>
      </c>
      <c r="AH1226" s="7"/>
      <c r="AI1226" s="8"/>
      <c r="AO1226" s="9">
        <v>31</v>
      </c>
      <c r="AP1226" s="5">
        <v>1.4913616938342726</v>
      </c>
      <c r="AQ1226">
        <v>38334000</v>
      </c>
      <c r="AT1226">
        <v>1615000</v>
      </c>
      <c r="AU1226">
        <v>39949000</v>
      </c>
      <c r="AV1226">
        <v>72.41</v>
      </c>
      <c r="CG1226" s="13"/>
    </row>
    <row r="1227" spans="1:85" x14ac:dyDescent="0.3">
      <c r="A1227">
        <v>2015</v>
      </c>
      <c r="B1227" t="s">
        <v>182</v>
      </c>
      <c r="C1227">
        <v>0</v>
      </c>
      <c r="D1227">
        <v>4</v>
      </c>
      <c r="E1227">
        <v>7</v>
      </c>
      <c r="F1227">
        <v>9.9</v>
      </c>
      <c r="G1227">
        <v>9900000</v>
      </c>
      <c r="H1227">
        <v>6.6</v>
      </c>
      <c r="I1227">
        <v>6600000</v>
      </c>
      <c r="J1227">
        <v>3.3000000000000007</v>
      </c>
      <c r="K1227">
        <v>3300000.0000000009</v>
      </c>
      <c r="L1227">
        <v>1</v>
      </c>
      <c r="M1227">
        <v>0</v>
      </c>
      <c r="N1227">
        <v>1</v>
      </c>
      <c r="O1227" s="11">
        <v>8</v>
      </c>
      <c r="P1227" s="11">
        <v>4</v>
      </c>
      <c r="Q1227" s="12">
        <v>50</v>
      </c>
      <c r="R1227" s="11">
        <v>1</v>
      </c>
      <c r="S1227" s="12">
        <v>12.5</v>
      </c>
      <c r="T1227" s="14">
        <v>3</v>
      </c>
      <c r="U1227" s="12">
        <v>37.5</v>
      </c>
      <c r="V1227" s="12">
        <v>48.85</v>
      </c>
      <c r="W1227" s="13">
        <v>4</v>
      </c>
      <c r="X1227" s="11">
        <v>17.84</v>
      </c>
      <c r="Y1227" s="11">
        <v>5.3</v>
      </c>
      <c r="Z1227" s="11">
        <v>14.44</v>
      </c>
      <c r="AA1227" s="11">
        <v>10900.5</v>
      </c>
      <c r="AB1227" s="13">
        <v>10900500000</v>
      </c>
      <c r="AC1227" s="5">
        <v>14.444064626690354</v>
      </c>
      <c r="AD1227">
        <v>18.7</v>
      </c>
      <c r="AE1227">
        <v>11.4</v>
      </c>
      <c r="AF1227">
        <v>18.260000000000002</v>
      </c>
      <c r="AG1227" s="5">
        <v>20.527342738245284</v>
      </c>
      <c r="AH1227" s="7"/>
      <c r="AI1227" s="8">
        <v>5.7573196181525574</v>
      </c>
      <c r="AJ1227">
        <v>90274.35</v>
      </c>
      <c r="AK1227">
        <v>90274350000</v>
      </c>
      <c r="AL1227">
        <f>IF(AJ1227&lt;29957,1,0)</f>
        <v>0</v>
      </c>
      <c r="AM1227">
        <f>IF(AND(AJ1227&gt;29957,AJ1227&lt;96525),1,0)</f>
        <v>1</v>
      </c>
      <c r="AN1227">
        <f>IF(AJ1227&gt;96525,1,0)</f>
        <v>0</v>
      </c>
      <c r="AO1227" s="9">
        <v>20</v>
      </c>
      <c r="AP1227" s="5">
        <v>1.301029995663981</v>
      </c>
      <c r="AQ1227">
        <v>30203718</v>
      </c>
      <c r="AS1227">
        <v>30203718</v>
      </c>
      <c r="AT1227">
        <v>90820000</v>
      </c>
      <c r="AU1227">
        <v>121023718</v>
      </c>
      <c r="AV1227">
        <v>0</v>
      </c>
      <c r="AW1227">
        <v>24447.7</v>
      </c>
      <c r="AX1227">
        <v>24447700000</v>
      </c>
      <c r="CG1227" s="13"/>
    </row>
    <row r="1228" spans="1:85" x14ac:dyDescent="0.3">
      <c r="A1228">
        <v>2015</v>
      </c>
      <c r="B1228" t="s">
        <v>183</v>
      </c>
      <c r="C1228">
        <v>0</v>
      </c>
      <c r="D1228">
        <v>5</v>
      </c>
      <c r="E1228">
        <v>5</v>
      </c>
      <c r="L1228">
        <v>1</v>
      </c>
      <c r="M1228">
        <v>0</v>
      </c>
      <c r="N1228">
        <v>0</v>
      </c>
      <c r="O1228" s="11">
        <v>10</v>
      </c>
      <c r="P1228" s="11">
        <v>5</v>
      </c>
      <c r="Q1228" s="12">
        <v>50</v>
      </c>
      <c r="R1228" s="11">
        <v>3</v>
      </c>
      <c r="S1228" s="12">
        <v>30</v>
      </c>
      <c r="T1228" s="14">
        <v>2</v>
      </c>
      <c r="U1228" s="12">
        <v>20</v>
      </c>
      <c r="V1228" s="12">
        <v>54.02</v>
      </c>
      <c r="W1228" s="13">
        <v>6</v>
      </c>
      <c r="X1228" s="11">
        <v>15.85</v>
      </c>
      <c r="Y1228" s="11">
        <v>0.13</v>
      </c>
      <c r="Z1228" s="11">
        <v>1.25</v>
      </c>
      <c r="AA1228" s="11">
        <v>90280.1</v>
      </c>
      <c r="AB1228" s="13">
        <v>90280100000</v>
      </c>
      <c r="AC1228" s="5">
        <v>1.252149898875075</v>
      </c>
      <c r="AD1228">
        <v>0.3</v>
      </c>
      <c r="AE1228">
        <v>0.09</v>
      </c>
      <c r="AF1228">
        <v>0.11</v>
      </c>
      <c r="AG1228" s="5">
        <v>0.74476986038932314</v>
      </c>
      <c r="AH1228" s="7">
        <v>0.42026425681738805</v>
      </c>
      <c r="AI1228" s="8">
        <v>0.10159867520674828</v>
      </c>
      <c r="AJ1228">
        <v>19320.8</v>
      </c>
      <c r="AK1228">
        <v>19320800000</v>
      </c>
      <c r="AL1228">
        <f>IF(AJ1228&lt;29957,1,0)</f>
        <v>1</v>
      </c>
      <c r="AM1228">
        <f>IF(AND(AJ1228&gt;29957,AJ1228&lt;96525),1,0)</f>
        <v>0</v>
      </c>
      <c r="AN1228">
        <f>IF(AJ1228&gt;96525,1,0)</f>
        <v>0</v>
      </c>
      <c r="AO1228" s="9">
        <v>37</v>
      </c>
      <c r="AP1228" s="5">
        <v>1.5682017240669948</v>
      </c>
      <c r="AQ1228">
        <v>39951582</v>
      </c>
      <c r="AT1228">
        <v>30036017</v>
      </c>
      <c r="AU1228">
        <v>69987599</v>
      </c>
      <c r="AV1228">
        <v>4.38</v>
      </c>
      <c r="AW1228">
        <v>58359.9</v>
      </c>
      <c r="AX1228">
        <v>58359900000</v>
      </c>
      <c r="CG1228" s="13"/>
    </row>
    <row r="1229" spans="1:85" x14ac:dyDescent="0.3">
      <c r="A1229">
        <v>2015</v>
      </c>
      <c r="B1229" t="s">
        <v>184</v>
      </c>
      <c r="C1229">
        <v>1</v>
      </c>
      <c r="M1229">
        <v>0</v>
      </c>
      <c r="N1229">
        <v>0</v>
      </c>
      <c r="O1229" s="11">
        <v>9</v>
      </c>
      <c r="P1229" s="11">
        <v>3</v>
      </c>
      <c r="Q1229" s="12">
        <v>33.33</v>
      </c>
      <c r="R1229" s="11">
        <v>2</v>
      </c>
      <c r="S1229" s="12">
        <v>22.22</v>
      </c>
      <c r="T1229" s="14">
        <v>4</v>
      </c>
      <c r="U1229" s="12">
        <v>44.44</v>
      </c>
      <c r="V1229" s="12">
        <v>32.89</v>
      </c>
      <c r="W1229" s="13">
        <v>12</v>
      </c>
      <c r="X1229" s="11"/>
      <c r="Y1229" s="11">
        <v>21.78</v>
      </c>
      <c r="Z1229" s="11"/>
      <c r="AA1229" s="11">
        <v>11439.7</v>
      </c>
      <c r="AB1229" s="13">
        <v>11439700000</v>
      </c>
      <c r="AD1229">
        <v>23.05</v>
      </c>
      <c r="AE1229">
        <v>13.7</v>
      </c>
      <c r="AF1229">
        <v>23.05</v>
      </c>
      <c r="AG1229" s="5">
        <v>27.858830670510969</v>
      </c>
      <c r="AH1229" s="7"/>
      <c r="AI1229" s="8"/>
      <c r="AO1229" s="9">
        <v>22</v>
      </c>
      <c r="AP1229" s="5">
        <v>1.3424226808222062</v>
      </c>
      <c r="AR1229" s="5">
        <v>100</v>
      </c>
      <c r="CG1229" s="13"/>
    </row>
    <row r="1230" spans="1:85" x14ac:dyDescent="0.3">
      <c r="A1230">
        <v>2015</v>
      </c>
      <c r="B1230" t="s">
        <v>185</v>
      </c>
      <c r="C1230">
        <v>0</v>
      </c>
      <c r="D1230">
        <v>4</v>
      </c>
      <c r="E1230">
        <v>4</v>
      </c>
      <c r="L1230">
        <v>1</v>
      </c>
      <c r="M1230">
        <v>0</v>
      </c>
      <c r="N1230">
        <v>1</v>
      </c>
      <c r="O1230" s="11">
        <v>9</v>
      </c>
      <c r="P1230" s="11">
        <v>4</v>
      </c>
      <c r="Q1230" s="12">
        <v>44.44</v>
      </c>
      <c r="R1230" s="11">
        <v>4</v>
      </c>
      <c r="S1230" s="12">
        <v>44.44</v>
      </c>
      <c r="T1230" s="14">
        <v>1</v>
      </c>
      <c r="U1230" s="12">
        <v>11.11</v>
      </c>
      <c r="V1230" s="12">
        <v>66.78</v>
      </c>
      <c r="W1230" s="13">
        <v>4</v>
      </c>
      <c r="X1230" s="11">
        <v>36.729999999999997</v>
      </c>
      <c r="Y1230" s="11">
        <v>7.59</v>
      </c>
      <c r="Z1230" s="11">
        <v>5.03</v>
      </c>
      <c r="AA1230" s="11">
        <v>19170.8</v>
      </c>
      <c r="AB1230" s="13">
        <v>19170800000</v>
      </c>
      <c r="AC1230" s="5">
        <v>5.0320029620480264</v>
      </c>
      <c r="AD1230">
        <v>15.71</v>
      </c>
      <c r="AE1230">
        <v>6.5</v>
      </c>
      <c r="AF1230">
        <v>9.09</v>
      </c>
      <c r="AG1230" s="5">
        <v>14.147076905061622</v>
      </c>
      <c r="AH1230" s="7">
        <v>3.3981765256530273E-2</v>
      </c>
      <c r="AI1230" s="8">
        <v>10.945975404895938</v>
      </c>
      <c r="AJ1230">
        <v>47066.11</v>
      </c>
      <c r="AK1230">
        <v>47066110000</v>
      </c>
      <c r="AL1230">
        <f t="shared" ref="AL1230:AL1239" si="180">IF(AJ1230&lt;29957,1,0)</f>
        <v>0</v>
      </c>
      <c r="AM1230">
        <f t="shared" ref="AM1230:AM1239" si="181">IF(AND(AJ1230&gt;29957,AJ1230&lt;96525),1,0)</f>
        <v>1</v>
      </c>
      <c r="AN1230">
        <f t="shared" ref="AN1230:AN1239" si="182">IF(AJ1230&gt;96525,1,0)</f>
        <v>0</v>
      </c>
      <c r="AO1230" s="9">
        <v>23</v>
      </c>
      <c r="AP1230" s="5">
        <v>1.3617278360175928</v>
      </c>
      <c r="AQ1230">
        <v>139604523</v>
      </c>
      <c r="AR1230" s="5">
        <v>100</v>
      </c>
      <c r="AS1230">
        <v>48512000</v>
      </c>
      <c r="AT1230">
        <v>3550000</v>
      </c>
      <c r="AU1230">
        <v>143154523</v>
      </c>
      <c r="AW1230">
        <v>16596</v>
      </c>
      <c r="AX1230">
        <v>16596000000</v>
      </c>
      <c r="CG1230" s="13"/>
    </row>
    <row r="1231" spans="1:85" x14ac:dyDescent="0.3">
      <c r="A1231">
        <v>2015</v>
      </c>
      <c r="B1231" t="s">
        <v>186</v>
      </c>
      <c r="C1231">
        <v>0</v>
      </c>
      <c r="D1231">
        <v>3</v>
      </c>
      <c r="F1231">
        <v>89.4</v>
      </c>
      <c r="G1231">
        <v>89400000</v>
      </c>
      <c r="H1231">
        <v>85.3</v>
      </c>
      <c r="I1231">
        <v>85300000</v>
      </c>
      <c r="J1231">
        <v>4.1000000000000085</v>
      </c>
      <c r="K1231">
        <v>4100000.0000000084</v>
      </c>
      <c r="L1231">
        <v>1</v>
      </c>
      <c r="M1231">
        <v>1</v>
      </c>
      <c r="N1231">
        <v>1</v>
      </c>
      <c r="O1231" s="11">
        <v>12</v>
      </c>
      <c r="P1231" s="11">
        <v>6</v>
      </c>
      <c r="Q1231" s="12">
        <v>50</v>
      </c>
      <c r="R1231" s="11">
        <v>1</v>
      </c>
      <c r="S1231" s="12">
        <v>8.33</v>
      </c>
      <c r="T1231" s="14">
        <v>5</v>
      </c>
      <c r="U1231" s="12">
        <v>41.67</v>
      </c>
      <c r="V1231" s="12">
        <v>50.01</v>
      </c>
      <c r="W1231" s="13">
        <v>5</v>
      </c>
      <c r="X1231" s="11"/>
      <c r="Y1231" s="11">
        <v>0.39</v>
      </c>
      <c r="Z1231" s="11">
        <v>1.85</v>
      </c>
      <c r="AA1231" s="11">
        <v>77968.3</v>
      </c>
      <c r="AB1231" s="13">
        <v>77968300000</v>
      </c>
      <c r="AC1231" s="5">
        <v>1.8525800594581787</v>
      </c>
      <c r="AD1231">
        <v>2.66</v>
      </c>
      <c r="AE1231">
        <v>0.44</v>
      </c>
      <c r="AF1231">
        <v>0.98</v>
      </c>
      <c r="AG1231" s="5">
        <v>6.9774424941150386</v>
      </c>
      <c r="AH1231" s="7">
        <v>0.1828512551820369</v>
      </c>
      <c r="AI1231" s="8"/>
      <c r="AJ1231">
        <v>24166.31</v>
      </c>
      <c r="AK1231">
        <v>24166310000</v>
      </c>
      <c r="AL1231">
        <f t="shared" si="180"/>
        <v>1</v>
      </c>
      <c r="AM1231">
        <f t="shared" si="181"/>
        <v>0</v>
      </c>
      <c r="AN1231">
        <f t="shared" si="182"/>
        <v>0</v>
      </c>
      <c r="AO1231" s="9">
        <v>10</v>
      </c>
      <c r="AP1231" s="5">
        <v>1</v>
      </c>
      <c r="AQ1231">
        <v>39563288</v>
      </c>
      <c r="AS1231">
        <v>5513247</v>
      </c>
      <c r="AT1231">
        <v>24815000</v>
      </c>
      <c r="AU1231">
        <v>64378288</v>
      </c>
      <c r="AW1231">
        <v>88169.3</v>
      </c>
      <c r="AX1231">
        <v>88169300000</v>
      </c>
      <c r="CG1231" s="13"/>
    </row>
    <row r="1232" spans="1:85" x14ac:dyDescent="0.3">
      <c r="A1232">
        <v>2015</v>
      </c>
      <c r="B1232" t="s">
        <v>187</v>
      </c>
      <c r="C1232">
        <v>0</v>
      </c>
      <c r="D1232">
        <v>3</v>
      </c>
      <c r="E1232">
        <v>4</v>
      </c>
      <c r="F1232">
        <v>1.1000000000000001</v>
      </c>
      <c r="G1232">
        <v>1100000</v>
      </c>
      <c r="H1232">
        <v>0.8</v>
      </c>
      <c r="I1232">
        <v>800000</v>
      </c>
      <c r="J1232">
        <v>0.30000000000000004</v>
      </c>
      <c r="K1232">
        <v>300000.00000000006</v>
      </c>
      <c r="L1232">
        <v>0</v>
      </c>
      <c r="M1232">
        <v>0</v>
      </c>
      <c r="N1232">
        <v>0</v>
      </c>
      <c r="O1232" s="11">
        <v>8</v>
      </c>
      <c r="P1232" s="11">
        <v>3</v>
      </c>
      <c r="Q1232" s="12">
        <v>37.5</v>
      </c>
      <c r="R1232" s="11">
        <v>3</v>
      </c>
      <c r="S1232" s="12">
        <v>37.5</v>
      </c>
      <c r="T1232" s="14">
        <v>2</v>
      </c>
      <c r="U1232" s="12">
        <v>25</v>
      </c>
      <c r="V1232" s="12" t="s">
        <v>366</v>
      </c>
      <c r="W1232" s="13">
        <v>8</v>
      </c>
      <c r="X1232" s="11"/>
      <c r="Y1232" s="11">
        <v>8.81</v>
      </c>
      <c r="Z1232" s="11">
        <v>2.1</v>
      </c>
      <c r="AA1232" s="11">
        <v>20116.5</v>
      </c>
      <c r="AB1232" s="13">
        <v>20116500000</v>
      </c>
      <c r="AC1232" s="5">
        <v>2.098918667212069</v>
      </c>
      <c r="AD1232">
        <v>10.72</v>
      </c>
      <c r="AE1232">
        <v>4.7699999999999996</v>
      </c>
      <c r="AF1232">
        <v>6.1</v>
      </c>
      <c r="AG1232" s="5">
        <v>4.0917371721077913</v>
      </c>
      <c r="AH1232" s="7"/>
      <c r="AI1232" s="8">
        <v>2.8990486825434321E-2</v>
      </c>
      <c r="AJ1232">
        <v>9232.93</v>
      </c>
      <c r="AK1232">
        <v>9232930000</v>
      </c>
      <c r="AL1232">
        <f t="shared" si="180"/>
        <v>1</v>
      </c>
      <c r="AM1232">
        <f t="shared" si="181"/>
        <v>0</v>
      </c>
      <c r="AN1232">
        <f t="shared" si="182"/>
        <v>0</v>
      </c>
      <c r="AO1232" s="9">
        <v>20</v>
      </c>
      <c r="AP1232" s="5">
        <v>1.301029995663981</v>
      </c>
      <c r="AQ1232">
        <v>31000000</v>
      </c>
      <c r="AT1232">
        <v>1500000</v>
      </c>
      <c r="AU1232">
        <v>32500000</v>
      </c>
      <c r="AW1232">
        <v>11931.8</v>
      </c>
      <c r="AX1232">
        <v>11931800000</v>
      </c>
      <c r="CG1232" s="13"/>
    </row>
    <row r="1233" spans="1:85" x14ac:dyDescent="0.3">
      <c r="A1233">
        <v>2015</v>
      </c>
      <c r="B1233" t="s">
        <v>188</v>
      </c>
      <c r="C1233">
        <v>0</v>
      </c>
      <c r="D1233">
        <v>4</v>
      </c>
      <c r="E1233">
        <v>4</v>
      </c>
      <c r="F1233">
        <v>1.3</v>
      </c>
      <c r="G1233">
        <v>1300000</v>
      </c>
      <c r="H1233">
        <v>1.1000000000000001</v>
      </c>
      <c r="I1233">
        <v>1100000</v>
      </c>
      <c r="J1233">
        <v>0.19999999999999996</v>
      </c>
      <c r="K1233">
        <v>199999.99999999994</v>
      </c>
      <c r="L1233">
        <v>1</v>
      </c>
      <c r="M1233">
        <v>1</v>
      </c>
      <c r="N1233">
        <v>1</v>
      </c>
      <c r="O1233" s="11">
        <v>13</v>
      </c>
      <c r="P1233" s="11">
        <v>6</v>
      </c>
      <c r="Q1233" s="12">
        <v>46.15</v>
      </c>
      <c r="R1233" s="11">
        <v>5</v>
      </c>
      <c r="S1233" s="12">
        <v>38.46</v>
      </c>
      <c r="T1233" s="14">
        <v>2</v>
      </c>
      <c r="U1233" s="12">
        <v>15.38</v>
      </c>
      <c r="V1233" s="12">
        <v>74.959999999999994</v>
      </c>
      <c r="W1233" s="13">
        <v>4</v>
      </c>
      <c r="X1233" s="11"/>
      <c r="Y1233" s="11">
        <v>6.65</v>
      </c>
      <c r="Z1233" s="11">
        <v>2.0699999999999998</v>
      </c>
      <c r="AA1233" s="11">
        <v>22857.7</v>
      </c>
      <c r="AB1233" s="13">
        <v>22857700000</v>
      </c>
      <c r="AC1233" s="5">
        <v>2.0733679172414892</v>
      </c>
      <c r="AD1233">
        <v>20</v>
      </c>
      <c r="AE1233">
        <v>7.68</v>
      </c>
      <c r="AF1233">
        <v>9.76</v>
      </c>
      <c r="AG1233" s="5">
        <v>7.8366959964072391</v>
      </c>
      <c r="AH1233" s="7"/>
      <c r="AI1233" s="8"/>
      <c r="AJ1233">
        <v>13878.61</v>
      </c>
      <c r="AK1233">
        <v>13878610000</v>
      </c>
      <c r="AL1233">
        <f t="shared" si="180"/>
        <v>1</v>
      </c>
      <c r="AM1233">
        <f t="shared" si="181"/>
        <v>0</v>
      </c>
      <c r="AN1233">
        <f t="shared" si="182"/>
        <v>0</v>
      </c>
      <c r="AO1233" s="9">
        <v>22</v>
      </c>
      <c r="AP1233" s="5">
        <v>1.3424226808222062</v>
      </c>
      <c r="AQ1233">
        <v>175505000</v>
      </c>
      <c r="AS1233">
        <v>57200000</v>
      </c>
      <c r="AT1233">
        <v>4620000</v>
      </c>
      <c r="AU1233">
        <v>180125000</v>
      </c>
      <c r="AW1233">
        <v>26182.6</v>
      </c>
      <c r="AX1233">
        <v>26182600000</v>
      </c>
      <c r="CG1233" s="13"/>
    </row>
    <row r="1234" spans="1:85" x14ac:dyDescent="0.3">
      <c r="A1234">
        <v>2015</v>
      </c>
      <c r="B1234" t="s">
        <v>189</v>
      </c>
      <c r="C1234">
        <v>0</v>
      </c>
      <c r="D1234">
        <v>5</v>
      </c>
      <c r="E1234">
        <v>5</v>
      </c>
      <c r="F1234">
        <v>4.5</v>
      </c>
      <c r="G1234">
        <v>4500000</v>
      </c>
      <c r="H1234">
        <v>4.2</v>
      </c>
      <c r="I1234">
        <v>4200000</v>
      </c>
      <c r="J1234">
        <v>0.29999999999999982</v>
      </c>
      <c r="K1234">
        <v>299999.99999999983</v>
      </c>
      <c r="L1234">
        <v>1</v>
      </c>
      <c r="M1234">
        <v>0</v>
      </c>
      <c r="N1234">
        <v>0</v>
      </c>
      <c r="O1234" s="11">
        <v>12</v>
      </c>
      <c r="P1234" s="11">
        <v>6</v>
      </c>
      <c r="Q1234" s="12">
        <v>50</v>
      </c>
      <c r="R1234" s="11">
        <v>5</v>
      </c>
      <c r="S1234" s="12">
        <v>41.67</v>
      </c>
      <c r="T1234" s="14">
        <v>1</v>
      </c>
      <c r="U1234" s="12">
        <v>8.33</v>
      </c>
      <c r="V1234" s="12">
        <v>58.65</v>
      </c>
      <c r="W1234" s="13">
        <v>4</v>
      </c>
      <c r="X1234" s="11"/>
      <c r="Y1234" s="11">
        <v>10.039999999999999</v>
      </c>
      <c r="Z1234" s="11">
        <v>3.11</v>
      </c>
      <c r="AA1234" s="11">
        <v>30671.1</v>
      </c>
      <c r="AB1234" s="13">
        <v>30671100000</v>
      </c>
      <c r="AC1234" s="5">
        <v>3.112378655969847</v>
      </c>
      <c r="AD1234">
        <v>27.15</v>
      </c>
      <c r="AE1234">
        <v>11.13</v>
      </c>
      <c r="AF1234">
        <v>12.62</v>
      </c>
      <c r="AG1234" s="5">
        <v>9.8582649041648214</v>
      </c>
      <c r="AH1234" s="7">
        <v>0.11191626912423955</v>
      </c>
      <c r="AI1234" s="8">
        <v>0.8356206351091966</v>
      </c>
      <c r="AJ1234">
        <v>24610.01</v>
      </c>
      <c r="AK1234">
        <v>24610010000</v>
      </c>
      <c r="AL1234">
        <f t="shared" si="180"/>
        <v>1</v>
      </c>
      <c r="AM1234">
        <f t="shared" si="181"/>
        <v>0</v>
      </c>
      <c r="AN1234">
        <f t="shared" si="182"/>
        <v>0</v>
      </c>
      <c r="AO1234" s="9">
        <v>22</v>
      </c>
      <c r="AP1234" s="5">
        <v>1.3424226808222062</v>
      </c>
      <c r="AQ1234">
        <v>28902000</v>
      </c>
      <c r="AT1234">
        <v>100000</v>
      </c>
      <c r="AU1234">
        <v>29002000</v>
      </c>
      <c r="AW1234">
        <v>34178.300000000003</v>
      </c>
      <c r="AX1234">
        <v>34178300000.000004</v>
      </c>
      <c r="CG1234" s="13"/>
    </row>
    <row r="1235" spans="1:85" x14ac:dyDescent="0.3">
      <c r="A1235">
        <v>2015</v>
      </c>
      <c r="B1235" t="s">
        <v>190</v>
      </c>
      <c r="C1235">
        <v>0</v>
      </c>
      <c r="D1235">
        <v>5</v>
      </c>
      <c r="E1235">
        <v>4</v>
      </c>
      <c r="F1235">
        <v>4.8</v>
      </c>
      <c r="G1235">
        <v>4800000</v>
      </c>
      <c r="H1235">
        <v>3.9</v>
      </c>
      <c r="I1235">
        <v>3900000</v>
      </c>
      <c r="J1235">
        <v>0.89999999999999991</v>
      </c>
      <c r="K1235">
        <v>899999.99999999988</v>
      </c>
      <c r="L1235">
        <v>1</v>
      </c>
      <c r="M1235">
        <v>0</v>
      </c>
      <c r="N1235">
        <v>0</v>
      </c>
      <c r="O1235" s="11">
        <v>10</v>
      </c>
      <c r="P1235" s="11">
        <v>5</v>
      </c>
      <c r="Q1235" s="12">
        <v>50</v>
      </c>
      <c r="R1235" s="11">
        <v>4</v>
      </c>
      <c r="S1235" s="12">
        <v>40</v>
      </c>
      <c r="T1235" s="14">
        <v>1</v>
      </c>
      <c r="U1235" s="12">
        <v>10</v>
      </c>
      <c r="V1235" s="12">
        <v>49.54</v>
      </c>
      <c r="W1235" s="13">
        <v>8</v>
      </c>
      <c r="X1235" s="11"/>
      <c r="Y1235" s="11">
        <v>7.9</v>
      </c>
      <c r="Z1235" s="11">
        <v>8.8800000000000008</v>
      </c>
      <c r="AA1235" s="11">
        <v>16360.8</v>
      </c>
      <c r="AB1235" s="13">
        <v>16360800000</v>
      </c>
      <c r="AC1235" s="5">
        <v>8.8830201416009018</v>
      </c>
      <c r="AD1235">
        <v>27.89</v>
      </c>
      <c r="AE1235">
        <v>13.35</v>
      </c>
      <c r="AF1235">
        <v>20.67</v>
      </c>
      <c r="AG1235" s="5">
        <v>19.582731249628857</v>
      </c>
      <c r="AH1235" s="7">
        <v>0.26070979275640604</v>
      </c>
      <c r="AI1235" s="8">
        <v>2.2069290869363702</v>
      </c>
      <c r="AJ1235">
        <v>47117.17</v>
      </c>
      <c r="AK1235">
        <v>47117170000</v>
      </c>
      <c r="AL1235">
        <f t="shared" si="180"/>
        <v>0</v>
      </c>
      <c r="AM1235">
        <f t="shared" si="181"/>
        <v>1</v>
      </c>
      <c r="AN1235">
        <f t="shared" si="182"/>
        <v>0</v>
      </c>
      <c r="AO1235" s="9">
        <v>30</v>
      </c>
      <c r="AP1235" s="5">
        <v>1.4771212547196624</v>
      </c>
      <c r="AQ1235">
        <v>133962000</v>
      </c>
      <c r="AT1235">
        <v>880000</v>
      </c>
      <c r="AU1235">
        <v>134842000</v>
      </c>
      <c r="AW1235">
        <v>27005.8</v>
      </c>
      <c r="AX1235">
        <v>27005800000</v>
      </c>
      <c r="CG1235" s="13"/>
    </row>
    <row r="1236" spans="1:85" x14ac:dyDescent="0.3">
      <c r="A1236">
        <v>2015</v>
      </c>
      <c r="B1236" t="s">
        <v>191</v>
      </c>
      <c r="C1236">
        <v>0</v>
      </c>
      <c r="D1236">
        <v>5</v>
      </c>
      <c r="E1236">
        <v>5</v>
      </c>
      <c r="F1236">
        <v>11.4</v>
      </c>
      <c r="G1236">
        <v>11400000</v>
      </c>
      <c r="H1236">
        <v>10.4</v>
      </c>
      <c r="I1236">
        <v>10400000</v>
      </c>
      <c r="J1236">
        <v>1</v>
      </c>
      <c r="K1236">
        <v>1000000</v>
      </c>
      <c r="L1236">
        <v>1</v>
      </c>
      <c r="M1236">
        <v>1</v>
      </c>
      <c r="N1236">
        <v>0</v>
      </c>
      <c r="O1236" s="11">
        <v>11</v>
      </c>
      <c r="P1236" s="11">
        <v>6</v>
      </c>
      <c r="Q1236" s="12">
        <v>54.55</v>
      </c>
      <c r="R1236" s="11">
        <v>2</v>
      </c>
      <c r="S1236" s="12">
        <v>18.18</v>
      </c>
      <c r="T1236" s="14">
        <v>3</v>
      </c>
      <c r="U1236" s="12">
        <v>27.27</v>
      </c>
      <c r="V1236" s="12">
        <v>59.45</v>
      </c>
      <c r="W1236" s="13">
        <v>5</v>
      </c>
      <c r="X1236" s="11">
        <v>29.29</v>
      </c>
      <c r="Y1236" s="11">
        <v>1.56</v>
      </c>
      <c r="Z1236" s="11">
        <v>1.63</v>
      </c>
      <c r="AA1236" s="11">
        <v>90076.1</v>
      </c>
      <c r="AB1236" s="13">
        <v>90076100000</v>
      </c>
      <c r="AC1236" s="5">
        <v>1.6265193181416662</v>
      </c>
      <c r="AD1236">
        <v>4.95</v>
      </c>
      <c r="AE1236">
        <v>1.31</v>
      </c>
      <c r="AF1236">
        <v>2.04</v>
      </c>
      <c r="AG1236" s="5">
        <v>2.4265242102582505</v>
      </c>
      <c r="AH1236" s="7">
        <v>0.10750379300504886</v>
      </c>
      <c r="AI1236" s="8"/>
      <c r="AJ1236">
        <v>33101.440000000002</v>
      </c>
      <c r="AK1236">
        <v>33101440000.000004</v>
      </c>
      <c r="AL1236">
        <f t="shared" si="180"/>
        <v>0</v>
      </c>
      <c r="AM1236">
        <f t="shared" si="181"/>
        <v>1</v>
      </c>
      <c r="AN1236">
        <f t="shared" si="182"/>
        <v>0</v>
      </c>
      <c r="AO1236" s="9">
        <v>34</v>
      </c>
      <c r="AP1236" s="5">
        <v>1.5314789170422551</v>
      </c>
      <c r="AQ1236">
        <v>79400000</v>
      </c>
      <c r="AR1236" s="5">
        <v>0.3</v>
      </c>
      <c r="AT1236">
        <v>27600000</v>
      </c>
      <c r="AU1236">
        <v>107000000</v>
      </c>
      <c r="AV1236">
        <v>0.2</v>
      </c>
      <c r="AW1236">
        <v>71285.7</v>
      </c>
      <c r="AX1236">
        <v>71285700000</v>
      </c>
      <c r="CG1236" s="13"/>
    </row>
    <row r="1237" spans="1:85" x14ac:dyDescent="0.3">
      <c r="A1237">
        <v>2015</v>
      </c>
      <c r="B1237" t="s">
        <v>192</v>
      </c>
      <c r="C1237">
        <v>0</v>
      </c>
      <c r="D1237">
        <v>3</v>
      </c>
      <c r="E1237">
        <v>4</v>
      </c>
      <c r="F1237">
        <v>5.8</v>
      </c>
      <c r="G1237">
        <v>5800000</v>
      </c>
      <c r="H1237">
        <v>4.4000000000000004</v>
      </c>
      <c r="I1237">
        <v>4400000</v>
      </c>
      <c r="J1237">
        <v>1.3999999999999995</v>
      </c>
      <c r="K1237">
        <v>1399999.9999999995</v>
      </c>
      <c r="L1237">
        <v>1</v>
      </c>
      <c r="M1237">
        <v>0</v>
      </c>
      <c r="N1237">
        <v>0</v>
      </c>
      <c r="O1237" s="11">
        <v>12</v>
      </c>
      <c r="P1237" s="11">
        <v>4</v>
      </c>
      <c r="Q1237" s="12">
        <v>33.33</v>
      </c>
      <c r="R1237" s="11">
        <v>2</v>
      </c>
      <c r="S1237" s="12">
        <v>16.670000000000002</v>
      </c>
      <c r="T1237" s="14">
        <v>6</v>
      </c>
      <c r="U1237" s="12">
        <v>50</v>
      </c>
      <c r="V1237" s="12">
        <v>69.27</v>
      </c>
      <c r="W1237" s="13">
        <v>4</v>
      </c>
      <c r="X1237" s="11"/>
      <c r="Y1237" s="11">
        <v>6.16</v>
      </c>
      <c r="Z1237" s="11">
        <v>7.29</v>
      </c>
      <c r="AA1237" s="11">
        <v>23837.599999999999</v>
      </c>
      <c r="AB1237" s="13">
        <v>23837600000</v>
      </c>
      <c r="AC1237" s="5">
        <v>7.2915966364800662</v>
      </c>
      <c r="AD1237">
        <v>17.32</v>
      </c>
      <c r="AE1237">
        <v>11.25</v>
      </c>
      <c r="AF1237">
        <v>16.670000000000002</v>
      </c>
      <c r="AG1237" s="5">
        <v>12.956087500764077</v>
      </c>
      <c r="AH1237" s="7">
        <v>0.4004508012545262</v>
      </c>
      <c r="AI1237" s="8">
        <v>3.4483002016370952</v>
      </c>
      <c r="AJ1237">
        <v>107045.62</v>
      </c>
      <c r="AK1237">
        <v>107045620000</v>
      </c>
      <c r="AL1237">
        <f t="shared" si="180"/>
        <v>0</v>
      </c>
      <c r="AM1237">
        <f t="shared" si="181"/>
        <v>0</v>
      </c>
      <c r="AN1237">
        <f t="shared" si="182"/>
        <v>1</v>
      </c>
      <c r="AO1237" s="9">
        <v>95</v>
      </c>
      <c r="AP1237" s="5">
        <v>1.9777236052888476</v>
      </c>
      <c r="AQ1237">
        <v>59882000</v>
      </c>
      <c r="AT1237">
        <v>17045000</v>
      </c>
      <c r="AU1237">
        <v>76927000</v>
      </c>
      <c r="AV1237">
        <v>69.27</v>
      </c>
      <c r="AW1237">
        <v>46558.8</v>
      </c>
      <c r="AX1237">
        <v>46558800000</v>
      </c>
      <c r="CG1237" s="13"/>
    </row>
    <row r="1238" spans="1:85" x14ac:dyDescent="0.3">
      <c r="A1238">
        <v>2015</v>
      </c>
      <c r="B1238" t="s">
        <v>193</v>
      </c>
      <c r="C1238">
        <v>0</v>
      </c>
      <c r="D1238">
        <v>4</v>
      </c>
      <c r="E1238">
        <v>4</v>
      </c>
      <c r="L1238">
        <v>1</v>
      </c>
      <c r="M1238">
        <v>0</v>
      </c>
      <c r="N1238">
        <v>0</v>
      </c>
      <c r="O1238" s="11">
        <v>13</v>
      </c>
      <c r="P1238" s="11">
        <v>6</v>
      </c>
      <c r="Q1238" s="12">
        <v>46.15</v>
      </c>
      <c r="R1238" s="11">
        <v>5</v>
      </c>
      <c r="S1238" s="12">
        <v>38.46</v>
      </c>
      <c r="T1238" s="14">
        <v>2</v>
      </c>
      <c r="U1238" s="12">
        <v>15.38</v>
      </c>
      <c r="V1238" s="12">
        <v>57.66</v>
      </c>
      <c r="W1238" s="13">
        <v>4</v>
      </c>
      <c r="X1238" s="11"/>
      <c r="Y1238" s="11">
        <v>25.78</v>
      </c>
      <c r="Z1238" s="11">
        <v>8.94</v>
      </c>
      <c r="AA1238" s="11">
        <v>11654.9</v>
      </c>
      <c r="AB1238" s="13">
        <v>11654900000</v>
      </c>
      <c r="AC1238" s="5">
        <v>8.942613585498707</v>
      </c>
      <c r="AG1238" s="5">
        <v>63.084939048368071</v>
      </c>
      <c r="AH1238" s="7">
        <v>0.92574253162594833</v>
      </c>
      <c r="AI1238" s="8">
        <v>0.33154499969859547</v>
      </c>
      <c r="AJ1238">
        <v>53149.97</v>
      </c>
      <c r="AK1238">
        <v>53149970000</v>
      </c>
      <c r="AL1238">
        <f t="shared" si="180"/>
        <v>0</v>
      </c>
      <c r="AM1238">
        <f t="shared" si="181"/>
        <v>1</v>
      </c>
      <c r="AN1238">
        <f t="shared" si="182"/>
        <v>0</v>
      </c>
      <c r="AO1238" s="9">
        <v>29</v>
      </c>
      <c r="AP1238" s="5">
        <v>1.4623979978989561</v>
      </c>
      <c r="AQ1238">
        <v>45294232</v>
      </c>
      <c r="AT1238">
        <v>350000</v>
      </c>
      <c r="AU1238">
        <v>45644232</v>
      </c>
      <c r="AW1238">
        <v>7453</v>
      </c>
      <c r="AX1238">
        <v>7453000000</v>
      </c>
      <c r="CG1238" s="13"/>
    </row>
    <row r="1239" spans="1:85" x14ac:dyDescent="0.3">
      <c r="A1239">
        <v>2015</v>
      </c>
      <c r="B1239" t="s">
        <v>194</v>
      </c>
      <c r="C1239">
        <v>0</v>
      </c>
      <c r="D1239">
        <v>7</v>
      </c>
      <c r="E1239">
        <v>4</v>
      </c>
      <c r="F1239">
        <v>6.7</v>
      </c>
      <c r="G1239">
        <v>6700000</v>
      </c>
      <c r="H1239">
        <v>6.6</v>
      </c>
      <c r="I1239">
        <v>6600000</v>
      </c>
      <c r="J1239">
        <v>0.10000000000000053</v>
      </c>
      <c r="K1239">
        <v>100000.00000000054</v>
      </c>
      <c r="L1239">
        <v>1</v>
      </c>
      <c r="M1239">
        <v>1</v>
      </c>
      <c r="N1239">
        <v>0</v>
      </c>
      <c r="O1239" s="11">
        <v>11</v>
      </c>
      <c r="P1239" s="11">
        <v>5</v>
      </c>
      <c r="Q1239" s="12">
        <v>45.45</v>
      </c>
      <c r="R1239" s="11">
        <v>5</v>
      </c>
      <c r="S1239" s="12">
        <v>45.45</v>
      </c>
      <c r="T1239" s="14">
        <v>1</v>
      </c>
      <c r="U1239" s="12">
        <v>9.09</v>
      </c>
      <c r="V1239" s="12">
        <v>74.540000000000006</v>
      </c>
      <c r="W1239" s="13">
        <v>6</v>
      </c>
      <c r="X1239" s="11"/>
      <c r="Y1239" s="11">
        <v>14.78</v>
      </c>
      <c r="Z1239" s="11">
        <v>2.17</v>
      </c>
      <c r="AA1239" s="11">
        <v>20681.900000000001</v>
      </c>
      <c r="AB1239" s="13">
        <v>20681900000</v>
      </c>
      <c r="AC1239" s="5">
        <v>2.1679312844743879</v>
      </c>
      <c r="AD1239">
        <v>10.4</v>
      </c>
      <c r="AE1239">
        <v>5.31</v>
      </c>
      <c r="AF1239">
        <v>7.66</v>
      </c>
      <c r="AG1239" s="5">
        <v>-8.867627785058982</v>
      </c>
      <c r="AH1239" s="7"/>
      <c r="AI1239" s="8">
        <v>2.0694911841688963</v>
      </c>
      <c r="AJ1239">
        <v>13904.7</v>
      </c>
      <c r="AK1239">
        <v>13904700000</v>
      </c>
      <c r="AL1239">
        <f t="shared" si="180"/>
        <v>1</v>
      </c>
      <c r="AM1239">
        <f t="shared" si="181"/>
        <v>0</v>
      </c>
      <c r="AN1239">
        <f t="shared" si="182"/>
        <v>0</v>
      </c>
      <c r="AO1239" s="9">
        <v>24</v>
      </c>
      <c r="AP1239" s="5">
        <v>1.3802112417116059</v>
      </c>
      <c r="AQ1239">
        <v>31015000</v>
      </c>
      <c r="AT1239">
        <v>1300000</v>
      </c>
      <c r="AU1239">
        <v>32315000</v>
      </c>
      <c r="AW1239">
        <v>7537.5</v>
      </c>
      <c r="AX1239">
        <v>7537500000</v>
      </c>
      <c r="CG1239" s="13"/>
    </row>
    <row r="1240" spans="1:85" x14ac:dyDescent="0.3">
      <c r="A1240">
        <v>2015</v>
      </c>
      <c r="B1240" t="s">
        <v>195</v>
      </c>
      <c r="C1240">
        <v>1</v>
      </c>
      <c r="M1240">
        <v>0</v>
      </c>
      <c r="N1240">
        <v>0</v>
      </c>
      <c r="O1240" s="11"/>
      <c r="P1240" s="11"/>
      <c r="Q1240" s="12"/>
      <c r="R1240" s="11"/>
      <c r="S1240" s="12"/>
      <c r="T1240" s="14">
        <v>0</v>
      </c>
      <c r="U1240" s="12"/>
      <c r="V1240" s="12">
        <v>40.31</v>
      </c>
      <c r="W1240" s="13"/>
      <c r="X1240" s="11"/>
      <c r="Y1240" s="11"/>
      <c r="Z1240" s="11"/>
      <c r="AA1240" s="11"/>
      <c r="AB1240" s="13"/>
      <c r="AD1240">
        <v>164.17</v>
      </c>
      <c r="AE1240">
        <v>26.42</v>
      </c>
      <c r="AF1240">
        <v>36.19</v>
      </c>
      <c r="AG1240" s="5">
        <v>1929.476103669652</v>
      </c>
      <c r="AH1240" s="7"/>
      <c r="AI1240" s="8"/>
      <c r="AO1240" s="9">
        <v>3</v>
      </c>
      <c r="AP1240" s="5">
        <v>0.47712125471966244</v>
      </c>
      <c r="AR1240" s="5">
        <v>9.9</v>
      </c>
      <c r="CG1240" s="13"/>
    </row>
    <row r="1241" spans="1:85" x14ac:dyDescent="0.3">
      <c r="A1241">
        <v>2015</v>
      </c>
      <c r="B1241" t="s">
        <v>196</v>
      </c>
      <c r="C1241">
        <v>0</v>
      </c>
      <c r="D1241">
        <v>3</v>
      </c>
      <c r="E1241">
        <v>4</v>
      </c>
      <c r="F1241">
        <v>3.1</v>
      </c>
      <c r="G1241">
        <v>3100000</v>
      </c>
      <c r="H1241">
        <v>3.1</v>
      </c>
      <c r="I1241">
        <v>3100000</v>
      </c>
      <c r="J1241">
        <v>0</v>
      </c>
      <c r="L1241">
        <v>1</v>
      </c>
      <c r="M1241">
        <v>0</v>
      </c>
      <c r="N1241">
        <v>0</v>
      </c>
      <c r="O1241" s="11">
        <v>10</v>
      </c>
      <c r="P1241" s="11">
        <v>4</v>
      </c>
      <c r="Q1241" s="12">
        <v>40</v>
      </c>
      <c r="R1241" s="11">
        <v>2</v>
      </c>
      <c r="S1241" s="12">
        <v>20</v>
      </c>
      <c r="T1241" s="14">
        <v>4</v>
      </c>
      <c r="U1241" s="12">
        <v>40</v>
      </c>
      <c r="V1241" s="12">
        <v>28.35</v>
      </c>
      <c r="W1241" s="13">
        <v>4</v>
      </c>
      <c r="X1241" s="11"/>
      <c r="Y1241" s="11">
        <v>7.39</v>
      </c>
      <c r="Z1241" s="11">
        <v>3.43</v>
      </c>
      <c r="AA1241" s="11">
        <v>22374.7</v>
      </c>
      <c r="AB1241" s="13">
        <v>22374700000</v>
      </c>
      <c r="AC1241" s="5">
        <v>3.4292574541942455</v>
      </c>
      <c r="AD1241">
        <v>17.91</v>
      </c>
      <c r="AE1241">
        <v>9.94</v>
      </c>
      <c r="AF1241">
        <v>17.91</v>
      </c>
      <c r="AG1241" s="5">
        <v>5.0496273268661778</v>
      </c>
      <c r="AH1241" s="7">
        <v>0.51306369263241958</v>
      </c>
      <c r="AI1241" s="8"/>
      <c r="AJ1241">
        <v>43151.27</v>
      </c>
      <c r="AK1241">
        <v>43151270000</v>
      </c>
      <c r="AL1241">
        <f>IF(AJ1241&lt;29957,1,0)</f>
        <v>0</v>
      </c>
      <c r="AM1241">
        <f>IF(AND(AJ1241&gt;29957,AJ1241&lt;96525),1,0)</f>
        <v>1</v>
      </c>
      <c r="AN1241">
        <f>IF(AJ1241&gt;96525,1,0)</f>
        <v>0</v>
      </c>
      <c r="AO1241" s="9">
        <v>53</v>
      </c>
      <c r="AP1241" s="5">
        <v>1.7242758696007889</v>
      </c>
      <c r="AQ1241">
        <v>93911721</v>
      </c>
      <c r="AT1241">
        <v>5146973</v>
      </c>
      <c r="AU1241">
        <v>99058694</v>
      </c>
      <c r="AW1241">
        <v>29288.3</v>
      </c>
      <c r="AX1241">
        <v>29288300000</v>
      </c>
      <c r="CG1241" s="13"/>
    </row>
    <row r="1242" spans="1:85" x14ac:dyDescent="0.3">
      <c r="A1242">
        <v>2015</v>
      </c>
      <c r="B1242" t="s">
        <v>197</v>
      </c>
      <c r="C1242">
        <v>1</v>
      </c>
      <c r="D1242">
        <v>3</v>
      </c>
      <c r="M1242">
        <v>0</v>
      </c>
      <c r="N1242">
        <v>0</v>
      </c>
      <c r="O1242" s="11"/>
      <c r="P1242" s="11"/>
      <c r="Q1242" s="12"/>
      <c r="R1242" s="11"/>
      <c r="S1242" s="12"/>
      <c r="T1242" s="14">
        <v>0</v>
      </c>
      <c r="U1242" s="12"/>
      <c r="V1242" s="12" t="s">
        <v>366</v>
      </c>
      <c r="W1242" s="13"/>
      <c r="X1242" s="11"/>
      <c r="Y1242" s="11">
        <v>14.9</v>
      </c>
      <c r="Z1242" s="11"/>
      <c r="AA1242" s="11">
        <v>31558.7</v>
      </c>
      <c r="AB1242" s="13">
        <v>31558700000</v>
      </c>
      <c r="AG1242" s="5">
        <v>7.1943220627312146</v>
      </c>
      <c r="AH1242" s="7"/>
      <c r="AI1242" s="8"/>
      <c r="AO1242" s="9">
        <v>18</v>
      </c>
      <c r="AP1242" s="5">
        <v>1.2552725051033058</v>
      </c>
      <c r="CG1242" s="13"/>
    </row>
    <row r="1243" spans="1:85" x14ac:dyDescent="0.3">
      <c r="A1243">
        <v>2015</v>
      </c>
      <c r="B1243" t="s">
        <v>198</v>
      </c>
      <c r="C1243">
        <v>0</v>
      </c>
      <c r="D1243">
        <v>4</v>
      </c>
      <c r="E1243">
        <v>13</v>
      </c>
      <c r="L1243">
        <v>1</v>
      </c>
      <c r="M1243">
        <v>0</v>
      </c>
      <c r="N1243">
        <v>1</v>
      </c>
      <c r="O1243" s="11">
        <v>16</v>
      </c>
      <c r="P1243" s="11">
        <v>6</v>
      </c>
      <c r="Q1243" s="12">
        <v>37.5</v>
      </c>
      <c r="R1243" s="11">
        <v>6</v>
      </c>
      <c r="S1243" s="12">
        <v>37.5</v>
      </c>
      <c r="T1243" s="14">
        <v>4</v>
      </c>
      <c r="U1243" s="12">
        <v>25</v>
      </c>
      <c r="V1243" s="12" t="s">
        <v>366</v>
      </c>
      <c r="W1243" s="13">
        <v>10</v>
      </c>
      <c r="X1243" s="11"/>
      <c r="Y1243" s="11">
        <v>5.01</v>
      </c>
      <c r="Z1243" s="11">
        <v>4.3099999999999996</v>
      </c>
      <c r="AA1243" s="11">
        <v>1981213</v>
      </c>
      <c r="AB1243" s="13">
        <v>1981213000000</v>
      </c>
      <c r="AC1243" s="5">
        <v>4.3122774510703845</v>
      </c>
      <c r="AD1243">
        <v>10.89</v>
      </c>
      <c r="AE1243">
        <v>2.54</v>
      </c>
      <c r="AF1243">
        <v>3.57</v>
      </c>
      <c r="AG1243" s="5">
        <v>3.9554812330879292</v>
      </c>
      <c r="AH1243" s="7">
        <v>0.1968537271982039</v>
      </c>
      <c r="AI1243" s="8">
        <v>6.2727970258832783E-2</v>
      </c>
      <c r="AJ1243">
        <v>1388304.52</v>
      </c>
      <c r="AK1243">
        <v>1388304520000</v>
      </c>
      <c r="AL1243">
        <f>IF(AJ1243&lt;29957,1,0)</f>
        <v>0</v>
      </c>
      <c r="AM1243">
        <f>IF(AND(AJ1243&gt;29957,AJ1243&lt;96525),1,0)</f>
        <v>0</v>
      </c>
      <c r="AN1243">
        <f>IF(AJ1243&gt;96525,1,0)</f>
        <v>1</v>
      </c>
      <c r="AO1243" s="9">
        <v>69</v>
      </c>
      <c r="AP1243" s="5">
        <v>1.8388490907372552</v>
      </c>
      <c r="AQ1243">
        <v>821400000</v>
      </c>
      <c r="AR1243" s="5">
        <v>100</v>
      </c>
      <c r="AS1243">
        <v>135900000</v>
      </c>
      <c r="AT1243">
        <v>37300000</v>
      </c>
      <c r="AU1243">
        <v>858700000</v>
      </c>
      <c r="AW1243">
        <v>927810.1</v>
      </c>
      <c r="AX1243">
        <v>927810100000</v>
      </c>
      <c r="CG1243" s="13"/>
    </row>
    <row r="1244" spans="1:85" x14ac:dyDescent="0.3">
      <c r="A1244">
        <v>2015</v>
      </c>
      <c r="B1244" t="s">
        <v>199</v>
      </c>
      <c r="C1244">
        <v>0</v>
      </c>
      <c r="M1244">
        <v>0</v>
      </c>
      <c r="N1244">
        <v>0</v>
      </c>
      <c r="O1244" s="11"/>
      <c r="P1244" s="11"/>
      <c r="Q1244" s="12"/>
      <c r="R1244" s="11"/>
      <c r="S1244" s="12"/>
      <c r="T1244" s="14">
        <v>0</v>
      </c>
      <c r="U1244" s="12"/>
      <c r="V1244" s="12">
        <v>75</v>
      </c>
      <c r="W1244" s="13"/>
      <c r="X1244" s="11"/>
      <c r="Y1244" s="11">
        <v>4.05</v>
      </c>
      <c r="Z1244" s="11"/>
      <c r="AA1244" s="11">
        <v>19320.2</v>
      </c>
      <c r="AB1244" s="13">
        <v>19320200000</v>
      </c>
      <c r="AG1244" s="5">
        <v>14.776655886213316</v>
      </c>
      <c r="AH1244" s="7"/>
      <c r="AI1244" s="8"/>
      <c r="AO1244" s="9">
        <v>10</v>
      </c>
      <c r="AP1244" s="5">
        <v>1</v>
      </c>
      <c r="CG1244" s="13"/>
    </row>
    <row r="1245" spans="1:85" x14ac:dyDescent="0.3">
      <c r="A1245">
        <v>2015</v>
      </c>
      <c r="B1245" t="s">
        <v>200</v>
      </c>
      <c r="C1245">
        <v>1</v>
      </c>
      <c r="M1245">
        <v>0</v>
      </c>
      <c r="N1245">
        <v>0</v>
      </c>
      <c r="O1245" s="11"/>
      <c r="P1245" s="11"/>
      <c r="Q1245" s="12"/>
      <c r="R1245" s="11"/>
      <c r="S1245" s="12"/>
      <c r="T1245" s="14">
        <v>0</v>
      </c>
      <c r="U1245" s="12"/>
      <c r="V1245" s="12" t="s">
        <v>366</v>
      </c>
      <c r="W1245" s="13"/>
      <c r="X1245" s="11"/>
      <c r="Y1245" s="11">
        <v>-21.92</v>
      </c>
      <c r="Z1245" s="11"/>
      <c r="AA1245" s="11">
        <v>19632.2</v>
      </c>
      <c r="AB1245" s="13">
        <v>19632200000</v>
      </c>
      <c r="AD1245">
        <v>-5.62</v>
      </c>
      <c r="AE1245">
        <v>-3.52</v>
      </c>
      <c r="AF1245">
        <v>-3.78</v>
      </c>
      <c r="AG1245" s="5">
        <v>30.95388218339037</v>
      </c>
      <c r="AH1245" s="7"/>
      <c r="AI1245" s="8"/>
      <c r="AO1245" s="9">
        <v>2</v>
      </c>
      <c r="AP1245" s="5">
        <v>0.30102999566398114</v>
      </c>
      <c r="AR1245" s="5">
        <v>0.2</v>
      </c>
      <c r="CG1245" s="13"/>
    </row>
    <row r="1246" spans="1:85" x14ac:dyDescent="0.3">
      <c r="A1246">
        <v>2015</v>
      </c>
      <c r="B1246" t="s">
        <v>201</v>
      </c>
      <c r="C1246">
        <v>0</v>
      </c>
      <c r="D1246">
        <v>4</v>
      </c>
      <c r="E1246">
        <v>5</v>
      </c>
      <c r="L1246">
        <v>1</v>
      </c>
      <c r="M1246">
        <v>0</v>
      </c>
      <c r="N1246">
        <v>0</v>
      </c>
      <c r="O1246" s="11">
        <v>8</v>
      </c>
      <c r="P1246" s="11">
        <v>3</v>
      </c>
      <c r="Q1246" s="12">
        <v>37.5</v>
      </c>
      <c r="R1246" s="11">
        <v>1</v>
      </c>
      <c r="S1246" s="12">
        <v>12.5</v>
      </c>
      <c r="T1246" s="14">
        <v>4</v>
      </c>
      <c r="U1246" s="12">
        <v>50</v>
      </c>
      <c r="V1246" s="12" t="s">
        <v>366</v>
      </c>
      <c r="W1246" s="13">
        <v>4</v>
      </c>
      <c r="X1246" s="11"/>
      <c r="Y1246" s="11">
        <v>-0.46</v>
      </c>
      <c r="Z1246" s="11">
        <v>2.63</v>
      </c>
      <c r="AA1246" s="11"/>
      <c r="AB1246" s="13"/>
      <c r="AC1246" s="5">
        <v>2.6272424264845853</v>
      </c>
      <c r="AD1246">
        <v>-0.53</v>
      </c>
      <c r="AE1246">
        <v>-0.18</v>
      </c>
      <c r="AF1246">
        <v>-0.25</v>
      </c>
      <c r="AG1246" s="5">
        <v>6.4030307058354357</v>
      </c>
      <c r="AH1246" s="7"/>
      <c r="AI1246" s="8"/>
      <c r="AO1246" s="9">
        <v>2</v>
      </c>
      <c r="AP1246" s="5">
        <v>0.30102999566398114</v>
      </c>
      <c r="AQ1246">
        <v>19235857</v>
      </c>
      <c r="AR1246" s="5">
        <v>100</v>
      </c>
      <c r="AT1246">
        <v>835000</v>
      </c>
      <c r="AU1246">
        <v>20070857</v>
      </c>
      <c r="AV1246">
        <v>75</v>
      </c>
      <c r="CG1246" s="13"/>
    </row>
    <row r="1247" spans="1:85" x14ac:dyDescent="0.3">
      <c r="A1247">
        <v>2015</v>
      </c>
      <c r="B1247" t="s">
        <v>202</v>
      </c>
      <c r="C1247">
        <v>0</v>
      </c>
      <c r="D1247">
        <v>3</v>
      </c>
      <c r="E1247">
        <v>5</v>
      </c>
      <c r="L1247">
        <v>0</v>
      </c>
      <c r="M1247">
        <v>1</v>
      </c>
      <c r="N1247">
        <v>0</v>
      </c>
      <c r="O1247" s="11">
        <v>11</v>
      </c>
      <c r="P1247" s="11">
        <v>5</v>
      </c>
      <c r="Q1247" s="12">
        <v>45.45</v>
      </c>
      <c r="R1247" s="11">
        <v>5</v>
      </c>
      <c r="S1247" s="12">
        <v>45.45</v>
      </c>
      <c r="T1247" s="14">
        <v>1</v>
      </c>
      <c r="U1247" s="12">
        <v>9.09</v>
      </c>
      <c r="V1247" s="12">
        <v>46.66</v>
      </c>
      <c r="W1247" s="13">
        <v>5</v>
      </c>
      <c r="X1247" s="11"/>
      <c r="Y1247" s="11">
        <v>18.489999999999998</v>
      </c>
      <c r="Z1247" s="11">
        <v>10</v>
      </c>
      <c r="AA1247" s="11">
        <v>132511.20000000001</v>
      </c>
      <c r="AB1247" s="13">
        <v>132511200000.00002</v>
      </c>
      <c r="AC1247" s="5">
        <v>9.9999999776904467</v>
      </c>
      <c r="AD1247">
        <v>30.52</v>
      </c>
      <c r="AE1247">
        <v>20.6</v>
      </c>
      <c r="AF1247">
        <v>28.4</v>
      </c>
      <c r="AG1247" s="5">
        <v>13.564138635073117</v>
      </c>
      <c r="AH1247" s="7">
        <v>8.5442942003031135</v>
      </c>
      <c r="AI1247" s="8"/>
      <c r="AJ1247">
        <v>641452.02</v>
      </c>
      <c r="AK1247">
        <v>641452020000</v>
      </c>
      <c r="AL1247">
        <f>IF(AJ1247&lt;29957,1,0)</f>
        <v>0</v>
      </c>
      <c r="AM1247">
        <f>IF(AND(AJ1247&gt;29957,AJ1247&lt;96525),1,0)</f>
        <v>0</v>
      </c>
      <c r="AN1247">
        <f>IF(AJ1247&gt;96525,1,0)</f>
        <v>1</v>
      </c>
      <c r="AO1247" s="9">
        <v>32</v>
      </c>
      <c r="AP1247" s="5">
        <v>1.5051499783199058</v>
      </c>
      <c r="AQ1247">
        <v>735350000</v>
      </c>
      <c r="AT1247">
        <v>16460000</v>
      </c>
      <c r="AU1247">
        <v>751810000</v>
      </c>
      <c r="AV1247">
        <v>0.18</v>
      </c>
      <c r="AW1247">
        <v>141286.5</v>
      </c>
      <c r="AX1247">
        <v>141286500000</v>
      </c>
      <c r="CG1247" s="13"/>
    </row>
    <row r="1248" spans="1:85" x14ac:dyDescent="0.3">
      <c r="A1248">
        <v>2015</v>
      </c>
      <c r="B1248" t="s">
        <v>203</v>
      </c>
      <c r="C1248">
        <v>1</v>
      </c>
      <c r="D1248">
        <v>3</v>
      </c>
      <c r="E1248">
        <v>4</v>
      </c>
      <c r="M1248">
        <v>0</v>
      </c>
      <c r="N1248">
        <v>0</v>
      </c>
      <c r="O1248" s="11"/>
      <c r="P1248" s="11"/>
      <c r="Q1248" s="12"/>
      <c r="R1248" s="11"/>
      <c r="S1248" s="12"/>
      <c r="T1248" s="14">
        <v>0</v>
      </c>
      <c r="U1248" s="12"/>
      <c r="V1248" s="12">
        <v>89.93</v>
      </c>
      <c r="W1248" s="13"/>
      <c r="X1248" s="11"/>
      <c r="Y1248" s="11">
        <v>3.99</v>
      </c>
      <c r="Z1248" s="11"/>
      <c r="AA1248" s="11"/>
      <c r="AB1248" s="13"/>
      <c r="AD1248">
        <v>32.61</v>
      </c>
      <c r="AE1248">
        <v>7.07</v>
      </c>
      <c r="AF1248">
        <v>9.0500000000000007</v>
      </c>
      <c r="AG1248" s="5">
        <v>4.4117478148007807</v>
      </c>
      <c r="AH1248" s="7"/>
      <c r="AI1248" s="8"/>
      <c r="AO1248" s="9">
        <v>2</v>
      </c>
      <c r="AP1248" s="5">
        <v>0.30102999566398114</v>
      </c>
      <c r="AR1248" s="5">
        <v>100</v>
      </c>
      <c r="CG1248" s="13"/>
    </row>
    <row r="1249" spans="1:85" x14ac:dyDescent="0.3">
      <c r="A1249">
        <v>2015</v>
      </c>
      <c r="B1249" t="s">
        <v>204</v>
      </c>
      <c r="C1249">
        <v>0</v>
      </c>
      <c r="M1249">
        <v>0</v>
      </c>
      <c r="N1249">
        <v>0</v>
      </c>
      <c r="O1249" s="11">
        <v>16</v>
      </c>
      <c r="P1249" s="11">
        <v>9</v>
      </c>
      <c r="Q1249" s="12">
        <v>56.25</v>
      </c>
      <c r="R1249" s="11">
        <v>4</v>
      </c>
      <c r="S1249" s="12">
        <v>25</v>
      </c>
      <c r="T1249" s="14">
        <v>3</v>
      </c>
      <c r="U1249" s="12">
        <v>18.75</v>
      </c>
      <c r="V1249" s="12">
        <v>27.22</v>
      </c>
      <c r="W1249" s="13">
        <v>5</v>
      </c>
      <c r="X1249" s="11">
        <v>0.56999999999999995</v>
      </c>
      <c r="Y1249" s="11">
        <v>11.13</v>
      </c>
      <c r="Z1249" s="11">
        <v>3.18</v>
      </c>
      <c r="AA1249" s="11">
        <v>98620</v>
      </c>
      <c r="AB1249" s="13">
        <v>98620000000</v>
      </c>
      <c r="AC1249" s="5">
        <v>3.1765431980681429</v>
      </c>
      <c r="AD1249">
        <v>22.23</v>
      </c>
      <c r="AE1249">
        <v>10.029999999999999</v>
      </c>
      <c r="AF1249">
        <v>15.57</v>
      </c>
      <c r="AG1249" s="5">
        <v>8.9446564337549148</v>
      </c>
      <c r="AH1249" s="7">
        <v>0.19354071383005175</v>
      </c>
      <c r="AI1249" s="8">
        <v>1.0058846108101678</v>
      </c>
      <c r="AJ1249">
        <v>160817.99</v>
      </c>
      <c r="AK1249">
        <v>160817990000</v>
      </c>
      <c r="AL1249">
        <f>IF(AJ1249&lt;29957,1,0)</f>
        <v>0</v>
      </c>
      <c r="AM1249">
        <f>IF(AND(AJ1249&gt;29957,AJ1249&lt;96525),1,0)</f>
        <v>0</v>
      </c>
      <c r="AN1249">
        <f>IF(AJ1249&gt;96525,1,0)</f>
        <v>1</v>
      </c>
      <c r="AO1249" s="9">
        <v>55</v>
      </c>
      <c r="AP1249" s="5">
        <v>1.7403626894942439</v>
      </c>
      <c r="AV1249">
        <v>0.46</v>
      </c>
      <c r="AW1249">
        <v>224910.2</v>
      </c>
      <c r="AX1249">
        <v>224910200000</v>
      </c>
      <c r="CG1249" s="13"/>
    </row>
    <row r="1250" spans="1:85" x14ac:dyDescent="0.3">
      <c r="A1250">
        <v>2015</v>
      </c>
      <c r="B1250" t="s">
        <v>205</v>
      </c>
      <c r="C1250">
        <v>0</v>
      </c>
      <c r="M1250">
        <v>1</v>
      </c>
      <c r="N1250">
        <v>0</v>
      </c>
      <c r="O1250" s="11"/>
      <c r="P1250" s="11"/>
      <c r="Q1250" s="12"/>
      <c r="R1250" s="11"/>
      <c r="S1250" s="12"/>
      <c r="T1250" s="14">
        <v>0</v>
      </c>
      <c r="U1250" s="12"/>
      <c r="V1250" s="12">
        <v>52.04</v>
      </c>
      <c r="W1250" s="13"/>
      <c r="X1250" s="11"/>
      <c r="Y1250" s="11">
        <v>12.9</v>
      </c>
      <c r="Z1250" s="11"/>
      <c r="AA1250" s="11"/>
      <c r="AB1250" s="13"/>
      <c r="AD1250">
        <v>22.25</v>
      </c>
      <c r="AE1250">
        <v>14.48</v>
      </c>
      <c r="AF1250">
        <v>22.05</v>
      </c>
      <c r="AG1250" s="5">
        <v>11.694464210864913</v>
      </c>
      <c r="AH1250" s="7"/>
      <c r="AI1250" s="8"/>
      <c r="AO1250" s="9">
        <v>20</v>
      </c>
      <c r="AP1250" s="5">
        <v>1.301029995663981</v>
      </c>
      <c r="CG1250" s="13"/>
    </row>
    <row r="1251" spans="1:85" x14ac:dyDescent="0.3">
      <c r="A1251">
        <v>2015</v>
      </c>
      <c r="B1251" t="s">
        <v>206</v>
      </c>
      <c r="C1251">
        <v>0</v>
      </c>
      <c r="D1251">
        <v>5</v>
      </c>
      <c r="E1251">
        <v>5</v>
      </c>
      <c r="L1251">
        <v>1</v>
      </c>
      <c r="M1251">
        <v>1</v>
      </c>
      <c r="N1251">
        <v>0</v>
      </c>
      <c r="O1251" s="11">
        <v>16</v>
      </c>
      <c r="P1251" s="11">
        <v>11</v>
      </c>
      <c r="Q1251" s="12">
        <v>68.75</v>
      </c>
      <c r="R1251" s="11">
        <v>2</v>
      </c>
      <c r="S1251" s="12">
        <v>12.5</v>
      </c>
      <c r="T1251" s="14">
        <v>3</v>
      </c>
      <c r="U1251" s="12">
        <v>18.75</v>
      </c>
      <c r="V1251" s="12">
        <v>25.74</v>
      </c>
      <c r="W1251" s="13">
        <v>6</v>
      </c>
      <c r="X1251" s="11">
        <v>7.69</v>
      </c>
      <c r="Y1251" s="11">
        <v>3.42</v>
      </c>
      <c r="Z1251" s="11">
        <v>3.83</v>
      </c>
      <c r="AA1251" s="11">
        <v>953743.1</v>
      </c>
      <c r="AB1251" s="13">
        <v>953743100000</v>
      </c>
      <c r="AC1251" s="5">
        <v>3.8306243357142717</v>
      </c>
      <c r="AD1251">
        <v>8.5299999999999994</v>
      </c>
      <c r="AE1251">
        <v>2.82</v>
      </c>
      <c r="AF1251">
        <v>3.86</v>
      </c>
      <c r="AG1251" s="5">
        <v>-5.4775101984796439</v>
      </c>
      <c r="AH1251" s="7">
        <v>2.0570790789987172</v>
      </c>
      <c r="AI1251" s="8">
        <v>0.48254475954420328</v>
      </c>
      <c r="AJ1251">
        <v>766707.49</v>
      </c>
      <c r="AK1251">
        <v>766707490000</v>
      </c>
      <c r="AL1251">
        <f>IF(AJ1251&lt;29957,1,0)</f>
        <v>0</v>
      </c>
      <c r="AM1251">
        <f>IF(AND(AJ1251&gt;29957,AJ1251&lt;96525),1,0)</f>
        <v>0</v>
      </c>
      <c r="AN1251">
        <f>IF(AJ1251&gt;96525,1,0)</f>
        <v>1</v>
      </c>
      <c r="AO1251" s="9">
        <v>24</v>
      </c>
      <c r="AP1251" s="5">
        <v>1.3802112417116059</v>
      </c>
      <c r="AQ1251">
        <v>225831000</v>
      </c>
      <c r="AT1251">
        <v>29523000</v>
      </c>
      <c r="AU1251">
        <v>255354000</v>
      </c>
      <c r="AV1251">
        <v>0.1</v>
      </c>
      <c r="AW1251">
        <v>732732.4</v>
      </c>
      <c r="AX1251">
        <v>732732400000</v>
      </c>
      <c r="CG1251" s="13"/>
    </row>
    <row r="1252" spans="1:85" x14ac:dyDescent="0.3">
      <c r="A1252">
        <v>2015</v>
      </c>
      <c r="B1252" t="s">
        <v>207</v>
      </c>
      <c r="C1252">
        <v>0</v>
      </c>
      <c r="D1252">
        <v>5</v>
      </c>
      <c r="E1252">
        <v>3</v>
      </c>
      <c r="L1252">
        <v>1</v>
      </c>
      <c r="M1252">
        <v>0</v>
      </c>
      <c r="N1252">
        <v>0</v>
      </c>
      <c r="O1252" s="11">
        <v>18</v>
      </c>
      <c r="P1252" s="11">
        <v>5</v>
      </c>
      <c r="Q1252" s="12">
        <v>27.78</v>
      </c>
      <c r="R1252" s="11">
        <v>1</v>
      </c>
      <c r="S1252" s="12">
        <v>5.56</v>
      </c>
      <c r="T1252" s="14">
        <v>12</v>
      </c>
      <c r="U1252" s="12">
        <v>66.67</v>
      </c>
      <c r="V1252" s="12">
        <v>78.459999999999994</v>
      </c>
      <c r="W1252" s="13">
        <v>7</v>
      </c>
      <c r="X1252" s="11"/>
      <c r="Y1252" s="11">
        <v>2.16</v>
      </c>
      <c r="Z1252" s="11">
        <v>3.03</v>
      </c>
      <c r="AA1252" s="11">
        <v>50328.5</v>
      </c>
      <c r="AB1252" s="13">
        <v>50328500000</v>
      </c>
      <c r="AC1252" s="5">
        <v>3.0281196710487173</v>
      </c>
      <c r="AD1252">
        <v>9.9700000000000006</v>
      </c>
      <c r="AE1252">
        <v>3.61</v>
      </c>
      <c r="AF1252">
        <v>5.27</v>
      </c>
      <c r="AG1252" s="5">
        <v>117.94887357228751</v>
      </c>
      <c r="AH1252" s="7"/>
      <c r="AI1252" s="8">
        <v>3.6549771215836843E-3</v>
      </c>
      <c r="AJ1252">
        <v>68576.350000000006</v>
      </c>
      <c r="AK1252">
        <v>68576350000.000008</v>
      </c>
      <c r="AL1252">
        <f>IF(AJ1252&lt;29957,1,0)</f>
        <v>0</v>
      </c>
      <c r="AM1252">
        <f>IF(AND(AJ1252&gt;29957,AJ1252&lt;96525),1,0)</f>
        <v>1</v>
      </c>
      <c r="AN1252">
        <f>IF(AJ1252&gt;96525,1,0)</f>
        <v>0</v>
      </c>
      <c r="AO1252" s="9">
        <v>70</v>
      </c>
      <c r="AP1252" s="5">
        <v>1.8450980400142569</v>
      </c>
      <c r="AQ1252">
        <v>85130000</v>
      </c>
      <c r="AR1252" s="5">
        <v>1.8</v>
      </c>
      <c r="AT1252">
        <v>1192500</v>
      </c>
      <c r="AU1252">
        <v>86322500</v>
      </c>
      <c r="AV1252">
        <v>53.18</v>
      </c>
      <c r="AW1252">
        <v>40007.199999999997</v>
      </c>
      <c r="AX1252">
        <v>40007200000</v>
      </c>
      <c r="CG1252" s="13"/>
    </row>
    <row r="1253" spans="1:85" x14ac:dyDescent="0.3">
      <c r="A1253">
        <v>2015</v>
      </c>
      <c r="B1253" t="s">
        <v>208</v>
      </c>
      <c r="C1253">
        <v>1</v>
      </c>
      <c r="D1253">
        <v>6</v>
      </c>
      <c r="E1253">
        <v>5</v>
      </c>
      <c r="F1253">
        <v>9.9</v>
      </c>
      <c r="G1253">
        <v>9900000</v>
      </c>
      <c r="H1253">
        <v>7.8</v>
      </c>
      <c r="I1253">
        <v>7800000</v>
      </c>
      <c r="J1253">
        <v>2.1000000000000005</v>
      </c>
      <c r="K1253">
        <v>2100000.0000000005</v>
      </c>
      <c r="L1253">
        <v>1</v>
      </c>
      <c r="M1253">
        <v>1</v>
      </c>
      <c r="N1253">
        <v>1</v>
      </c>
      <c r="O1253" s="11">
        <v>9</v>
      </c>
      <c r="P1253" s="11">
        <v>4</v>
      </c>
      <c r="Q1253" s="12">
        <v>44.44</v>
      </c>
      <c r="R1253" s="11">
        <v>1</v>
      </c>
      <c r="S1253" s="12">
        <v>11.11</v>
      </c>
      <c r="T1253" s="14">
        <v>4</v>
      </c>
      <c r="U1253" s="12">
        <v>44.44</v>
      </c>
      <c r="V1253" s="12">
        <v>75</v>
      </c>
      <c r="W1253" s="13">
        <v>7</v>
      </c>
      <c r="X1253" s="11"/>
      <c r="Y1253" s="11">
        <v>9.7200000000000006</v>
      </c>
      <c r="Z1253" s="11">
        <v>3.13</v>
      </c>
      <c r="AA1253" s="11">
        <v>28358.3</v>
      </c>
      <c r="AB1253" s="13">
        <v>28358300000</v>
      </c>
      <c r="AC1253" s="5">
        <v>3.1282604941387779</v>
      </c>
      <c r="AD1253">
        <v>10.85</v>
      </c>
      <c r="AE1253">
        <v>2.97</v>
      </c>
      <c r="AF1253">
        <v>10</v>
      </c>
      <c r="AG1253" s="5">
        <v>-2.3182598740698319</v>
      </c>
      <c r="AH1253" s="7"/>
      <c r="AI1253" s="8"/>
      <c r="AJ1253">
        <v>22355.02</v>
      </c>
      <c r="AK1253">
        <v>22355020000</v>
      </c>
      <c r="AL1253">
        <f>IF(AJ1253&lt;29957,1,0)</f>
        <v>1</v>
      </c>
      <c r="AM1253">
        <f>IF(AND(AJ1253&gt;29957,AJ1253&lt;96525),1,0)</f>
        <v>0</v>
      </c>
      <c r="AN1253">
        <f>IF(AJ1253&gt;96525,1,0)</f>
        <v>0</v>
      </c>
      <c r="AO1253" s="9">
        <v>16</v>
      </c>
      <c r="AP1253" s="5">
        <v>1.2041199826559246</v>
      </c>
      <c r="AQ1253">
        <v>10032000</v>
      </c>
      <c r="AS1253">
        <v>7895000</v>
      </c>
      <c r="AT1253">
        <v>13225000</v>
      </c>
      <c r="AU1253">
        <v>23257000</v>
      </c>
      <c r="AW1253">
        <v>15362.2</v>
      </c>
      <c r="AX1253">
        <v>15362200000</v>
      </c>
      <c r="CG1253" s="13"/>
    </row>
    <row r="1254" spans="1:85" x14ac:dyDescent="0.3">
      <c r="A1254">
        <v>2015</v>
      </c>
      <c r="B1254" t="s">
        <v>209</v>
      </c>
      <c r="C1254">
        <v>1</v>
      </c>
      <c r="M1254">
        <v>0</v>
      </c>
      <c r="N1254">
        <v>0</v>
      </c>
      <c r="O1254" s="11"/>
      <c r="P1254" s="11"/>
      <c r="Q1254" s="12"/>
      <c r="R1254" s="11"/>
      <c r="S1254" s="12"/>
      <c r="T1254" s="14">
        <v>0</v>
      </c>
      <c r="U1254" s="12"/>
      <c r="V1254" s="12">
        <v>32.159999999999997</v>
      </c>
      <c r="W1254" s="13"/>
      <c r="X1254" s="11"/>
      <c r="Y1254" s="11">
        <v>1.89</v>
      </c>
      <c r="Z1254" s="11"/>
      <c r="AA1254" s="11"/>
      <c r="AB1254" s="13"/>
      <c r="AD1254">
        <v>20.82</v>
      </c>
      <c r="AE1254">
        <v>8.1999999999999993</v>
      </c>
      <c r="AF1254">
        <v>18.649999999999999</v>
      </c>
      <c r="AG1254" s="5">
        <v>9.4952980563776173</v>
      </c>
      <c r="AH1254" s="7"/>
      <c r="AI1254" s="8"/>
      <c r="AO1254" s="9">
        <v>19</v>
      </c>
      <c r="AP1254" s="5">
        <v>1.2787536009528289</v>
      </c>
      <c r="CG1254" s="13"/>
    </row>
    <row r="1255" spans="1:85" x14ac:dyDescent="0.3">
      <c r="A1255">
        <v>2015</v>
      </c>
      <c r="B1255" t="s">
        <v>210</v>
      </c>
      <c r="C1255">
        <v>0</v>
      </c>
      <c r="M1255">
        <v>1</v>
      </c>
      <c r="N1255">
        <v>0</v>
      </c>
      <c r="O1255" s="11"/>
      <c r="P1255" s="11"/>
      <c r="Q1255" s="12"/>
      <c r="R1255" s="11"/>
      <c r="S1255" s="12"/>
      <c r="T1255" s="14">
        <v>0</v>
      </c>
      <c r="U1255" s="12"/>
      <c r="V1255" s="12">
        <v>59.69</v>
      </c>
      <c r="W1255" s="13"/>
      <c r="X1255" s="11"/>
      <c r="Y1255" s="11"/>
      <c r="Z1255" s="11"/>
      <c r="AA1255" s="11"/>
      <c r="AB1255" s="13"/>
      <c r="AD1255">
        <v>21.1</v>
      </c>
      <c r="AE1255">
        <v>11.01</v>
      </c>
      <c r="AF1255">
        <v>12.59</v>
      </c>
      <c r="AG1255" s="5">
        <v>22.188551067301599</v>
      </c>
      <c r="AH1255" s="7"/>
      <c r="AI1255" s="8"/>
      <c r="AO1255" s="9">
        <v>5</v>
      </c>
      <c r="AP1255" s="5">
        <v>0.69897000433601875</v>
      </c>
      <c r="CG1255" s="13"/>
    </row>
    <row r="1256" spans="1:85" x14ac:dyDescent="0.3">
      <c r="A1256">
        <v>2015</v>
      </c>
      <c r="B1256" t="s">
        <v>211</v>
      </c>
      <c r="C1256">
        <v>0</v>
      </c>
      <c r="D1256">
        <v>4</v>
      </c>
      <c r="E1256">
        <v>8</v>
      </c>
      <c r="L1256">
        <v>1</v>
      </c>
      <c r="M1256">
        <v>1</v>
      </c>
      <c r="N1256">
        <v>1</v>
      </c>
      <c r="O1256" s="11">
        <v>9</v>
      </c>
      <c r="P1256" s="11">
        <v>6</v>
      </c>
      <c r="Q1256" s="12">
        <v>66.67</v>
      </c>
      <c r="R1256" s="11">
        <v>1</v>
      </c>
      <c r="S1256" s="12">
        <v>11.11</v>
      </c>
      <c r="T1256" s="14">
        <v>2</v>
      </c>
      <c r="U1256" s="12">
        <v>22.22</v>
      </c>
      <c r="V1256" s="12" t="s">
        <v>366</v>
      </c>
      <c r="W1256" s="13">
        <v>6</v>
      </c>
      <c r="X1256" s="11"/>
      <c r="Y1256" s="11">
        <v>9.99</v>
      </c>
      <c r="Z1256" s="11">
        <v>10.62</v>
      </c>
      <c r="AA1256" s="11">
        <v>31652.7</v>
      </c>
      <c r="AB1256" s="13">
        <v>31652700000</v>
      </c>
      <c r="AC1256" s="5">
        <v>10.620870209928048</v>
      </c>
      <c r="AD1256">
        <v>35.81</v>
      </c>
      <c r="AE1256">
        <v>18.77</v>
      </c>
      <c r="AF1256">
        <v>26.61</v>
      </c>
      <c r="AG1256" s="5">
        <v>22.330558402458028</v>
      </c>
      <c r="AH1256" s="7">
        <v>0.33424893271999206</v>
      </c>
      <c r="AI1256" s="8">
        <v>8.3696350781975273</v>
      </c>
      <c r="AJ1256">
        <v>209690.21</v>
      </c>
      <c r="AK1256">
        <v>209690210000</v>
      </c>
      <c r="AL1256">
        <f>IF(AJ1256&lt;29957,1,0)</f>
        <v>0</v>
      </c>
      <c r="AM1256">
        <f>IF(AND(AJ1256&gt;29957,AJ1256&lt;96525),1,0)</f>
        <v>0</v>
      </c>
      <c r="AN1256">
        <f>IF(AJ1256&gt;96525,1,0)</f>
        <v>1</v>
      </c>
      <c r="AO1256" s="9">
        <v>27</v>
      </c>
      <c r="AP1256" s="5">
        <v>1.4313637641589871</v>
      </c>
      <c r="AQ1256">
        <v>100358964</v>
      </c>
      <c r="AS1256">
        <v>62095964</v>
      </c>
      <c r="AT1256">
        <v>63240000</v>
      </c>
      <c r="AU1256">
        <v>163598964</v>
      </c>
      <c r="AV1256">
        <v>0.14000000000000001</v>
      </c>
      <c r="AW1256">
        <v>60253.599999999999</v>
      </c>
      <c r="AX1256">
        <v>60253600000</v>
      </c>
      <c r="CG1256" s="13"/>
    </row>
    <row r="1257" spans="1:85" x14ac:dyDescent="0.3">
      <c r="A1257">
        <v>2015</v>
      </c>
      <c r="B1257" t="s">
        <v>212</v>
      </c>
      <c r="C1257">
        <v>0</v>
      </c>
      <c r="D1257">
        <v>4</v>
      </c>
      <c r="E1257">
        <v>7</v>
      </c>
      <c r="L1257">
        <v>1</v>
      </c>
      <c r="M1257">
        <v>1</v>
      </c>
      <c r="N1257">
        <v>1</v>
      </c>
      <c r="O1257" s="11">
        <v>16</v>
      </c>
      <c r="P1257" s="11">
        <v>4</v>
      </c>
      <c r="Q1257" s="12">
        <v>25</v>
      </c>
      <c r="R1257" s="11">
        <v>7</v>
      </c>
      <c r="S1257" s="12">
        <v>43.75</v>
      </c>
      <c r="T1257" s="14">
        <v>5</v>
      </c>
      <c r="U1257" s="12">
        <v>31.25</v>
      </c>
      <c r="V1257" s="12">
        <v>56.21</v>
      </c>
      <c r="W1257" s="13">
        <v>6</v>
      </c>
      <c r="X1257" s="11"/>
      <c r="Y1257" s="11">
        <v>6.66</v>
      </c>
      <c r="Z1257" s="11">
        <v>4.71</v>
      </c>
      <c r="AA1257" s="11">
        <v>345838</v>
      </c>
      <c r="AB1257" s="13">
        <v>345838000000</v>
      </c>
      <c r="AC1257" s="5">
        <v>4.7118006888318469</v>
      </c>
      <c r="AD1257">
        <v>16.57</v>
      </c>
      <c r="AE1257">
        <v>11.48</v>
      </c>
      <c r="AF1257">
        <v>15.62</v>
      </c>
      <c r="AG1257" s="5">
        <v>12.526655245389499</v>
      </c>
      <c r="AH1257" s="7">
        <v>0.68278580908864572</v>
      </c>
      <c r="AI1257" s="8">
        <v>0.83073467538120116</v>
      </c>
      <c r="AJ1257">
        <v>1005866.18</v>
      </c>
      <c r="AK1257">
        <v>1005866180000</v>
      </c>
      <c r="AL1257">
        <f>IF(AJ1257&lt;29957,1,0)</f>
        <v>0</v>
      </c>
      <c r="AM1257">
        <f>IF(AND(AJ1257&gt;29957,AJ1257&lt;96525),1,0)</f>
        <v>0</v>
      </c>
      <c r="AN1257">
        <f>IF(AJ1257&gt;96525,1,0)</f>
        <v>1</v>
      </c>
      <c r="AO1257" s="9">
        <v>34</v>
      </c>
      <c r="AP1257" s="5">
        <v>1.5314789170422551</v>
      </c>
      <c r="AQ1257">
        <v>134938503</v>
      </c>
      <c r="AR1257" s="5">
        <v>100</v>
      </c>
      <c r="AS1257">
        <v>33568637</v>
      </c>
      <c r="AT1257">
        <v>18300000</v>
      </c>
      <c r="AU1257">
        <v>153238503</v>
      </c>
      <c r="AV1257">
        <v>56.21</v>
      </c>
      <c r="AW1257">
        <v>650146</v>
      </c>
      <c r="AX1257">
        <v>650146000000</v>
      </c>
      <c r="CG1257" s="13"/>
    </row>
    <row r="1258" spans="1:85" x14ac:dyDescent="0.3">
      <c r="A1258">
        <v>2015</v>
      </c>
      <c r="B1258" t="s">
        <v>213</v>
      </c>
      <c r="C1258">
        <v>0</v>
      </c>
      <c r="D1258">
        <v>4</v>
      </c>
      <c r="E1258">
        <v>4</v>
      </c>
      <c r="L1258">
        <v>1</v>
      </c>
      <c r="M1258">
        <v>1</v>
      </c>
      <c r="N1258">
        <v>0</v>
      </c>
      <c r="O1258" s="11">
        <v>13</v>
      </c>
      <c r="P1258" s="11">
        <v>6</v>
      </c>
      <c r="Q1258" s="12">
        <v>46.15</v>
      </c>
      <c r="R1258" s="11">
        <v>4</v>
      </c>
      <c r="S1258" s="12">
        <v>30.77</v>
      </c>
      <c r="T1258" s="14">
        <v>3</v>
      </c>
      <c r="U1258" s="12">
        <v>23.08</v>
      </c>
      <c r="V1258" s="12" t="s">
        <v>366</v>
      </c>
      <c r="W1258" s="13">
        <v>6</v>
      </c>
      <c r="X1258" s="11">
        <v>11.72</v>
      </c>
      <c r="Y1258" s="11">
        <v>0.98</v>
      </c>
      <c r="Z1258" s="11">
        <v>1.97</v>
      </c>
      <c r="AA1258" s="11">
        <v>31300.2</v>
      </c>
      <c r="AB1258" s="13">
        <v>31300200000</v>
      </c>
      <c r="AC1258" s="5">
        <v>1.9724055919877277</v>
      </c>
      <c r="AD1258">
        <v>1.04</v>
      </c>
      <c r="AE1258">
        <v>0.67</v>
      </c>
      <c r="AF1258">
        <v>0.81</v>
      </c>
      <c r="AG1258" s="5">
        <v>-7.9826248350812739</v>
      </c>
      <c r="AH1258" s="7">
        <v>8.5056228242313042E-2</v>
      </c>
      <c r="AI1258" s="8"/>
      <c r="AJ1258">
        <v>25837.03</v>
      </c>
      <c r="AK1258">
        <v>25837030000</v>
      </c>
      <c r="AL1258">
        <f>IF(AJ1258&lt;29957,1,0)</f>
        <v>1</v>
      </c>
      <c r="AM1258">
        <f>IF(AND(AJ1258&gt;29957,AJ1258&lt;96525),1,0)</f>
        <v>0</v>
      </c>
      <c r="AN1258">
        <f>IF(AJ1258&gt;96525,1,0)</f>
        <v>0</v>
      </c>
      <c r="AO1258" s="9">
        <v>17</v>
      </c>
      <c r="AP1258" s="5">
        <v>1.2304489213782739</v>
      </c>
      <c r="AQ1258">
        <v>107338524</v>
      </c>
      <c r="AT1258">
        <v>1260000</v>
      </c>
      <c r="AU1258">
        <v>108598524</v>
      </c>
      <c r="AW1258">
        <v>19263.099999999999</v>
      </c>
      <c r="AX1258">
        <v>19263100000</v>
      </c>
      <c r="CG1258" s="13"/>
    </row>
    <row r="1259" spans="1:85" x14ac:dyDescent="0.3">
      <c r="A1259">
        <v>2015</v>
      </c>
      <c r="B1259" t="s">
        <v>214</v>
      </c>
      <c r="C1259">
        <v>0</v>
      </c>
      <c r="D1259">
        <v>6</v>
      </c>
      <c r="E1259">
        <v>5</v>
      </c>
      <c r="L1259">
        <v>1</v>
      </c>
      <c r="M1259">
        <v>0</v>
      </c>
      <c r="N1259">
        <v>0</v>
      </c>
      <c r="O1259" s="11">
        <v>12</v>
      </c>
      <c r="P1259" s="11">
        <v>4</v>
      </c>
      <c r="Q1259" s="12">
        <v>33.33</v>
      </c>
      <c r="R1259" s="11">
        <v>6</v>
      </c>
      <c r="S1259" s="12">
        <v>50</v>
      </c>
      <c r="T1259" s="14">
        <v>2</v>
      </c>
      <c r="U1259" s="12">
        <v>16.670000000000002</v>
      </c>
      <c r="V1259" s="12">
        <v>51.8</v>
      </c>
      <c r="W1259" s="13">
        <v>4</v>
      </c>
      <c r="X1259" s="11"/>
      <c r="Y1259" s="11">
        <v>4.71</v>
      </c>
      <c r="Z1259" s="11">
        <v>2.68</v>
      </c>
      <c r="AA1259" s="11"/>
      <c r="AB1259" s="13"/>
      <c r="AC1259" s="5">
        <v>2.6794129067655925</v>
      </c>
      <c r="AD1259">
        <v>8.0299999999999994</v>
      </c>
      <c r="AE1259">
        <v>3.69</v>
      </c>
      <c r="AF1259">
        <v>8.0299999999999994</v>
      </c>
      <c r="AG1259" s="5">
        <v>8.6903364040237712</v>
      </c>
      <c r="AH1259" s="7"/>
      <c r="AI1259" s="8"/>
      <c r="AO1259" s="9">
        <v>48</v>
      </c>
      <c r="AP1259" s="5">
        <v>1.6812412373755872</v>
      </c>
      <c r="AQ1259">
        <v>89655959</v>
      </c>
      <c r="AT1259">
        <v>2990000</v>
      </c>
      <c r="AU1259">
        <v>92645959</v>
      </c>
      <c r="CG1259" s="13"/>
    </row>
    <row r="1260" spans="1:85" x14ac:dyDescent="0.3">
      <c r="A1260">
        <v>2015</v>
      </c>
      <c r="B1260" t="s">
        <v>215</v>
      </c>
      <c r="C1260">
        <v>0</v>
      </c>
      <c r="D1260">
        <v>5</v>
      </c>
      <c r="E1260">
        <v>6</v>
      </c>
      <c r="L1260">
        <v>1</v>
      </c>
      <c r="M1260">
        <v>0</v>
      </c>
      <c r="N1260">
        <v>1</v>
      </c>
      <c r="O1260" s="11">
        <v>10</v>
      </c>
      <c r="P1260" s="11">
        <v>4</v>
      </c>
      <c r="Q1260" s="12">
        <v>40</v>
      </c>
      <c r="R1260" s="11">
        <v>3</v>
      </c>
      <c r="S1260" s="12">
        <v>30</v>
      </c>
      <c r="T1260" s="14">
        <v>3</v>
      </c>
      <c r="U1260" s="12">
        <v>30</v>
      </c>
      <c r="V1260" s="12">
        <v>63.15</v>
      </c>
      <c r="W1260" s="13">
        <v>5</v>
      </c>
      <c r="X1260" s="11"/>
      <c r="Y1260" s="11">
        <v>3.52</v>
      </c>
      <c r="Z1260" s="11"/>
      <c r="AA1260" s="11">
        <v>14307.9</v>
      </c>
      <c r="AB1260" s="13">
        <v>14307900000</v>
      </c>
      <c r="AD1260">
        <v>17.63</v>
      </c>
      <c r="AE1260">
        <v>5.39</v>
      </c>
      <c r="AF1260">
        <v>7.66</v>
      </c>
      <c r="AG1260" s="5">
        <v>23.891302032169108</v>
      </c>
      <c r="AH1260" s="7"/>
      <c r="AI1260" s="8">
        <v>0.13947667586957974</v>
      </c>
      <c r="AJ1260">
        <v>17301.7</v>
      </c>
      <c r="AK1260">
        <v>17301700000</v>
      </c>
      <c r="AL1260">
        <f>IF(AJ1260&lt;29957,1,0)</f>
        <v>1</v>
      </c>
      <c r="AM1260">
        <f>IF(AND(AJ1260&gt;29957,AJ1260&lt;96525),1,0)</f>
        <v>0</v>
      </c>
      <c r="AN1260">
        <f>IF(AJ1260&gt;96525,1,0)</f>
        <v>0</v>
      </c>
      <c r="AO1260" s="9">
        <v>30</v>
      </c>
      <c r="AP1260" s="5">
        <v>1.4771212547196624</v>
      </c>
      <c r="AQ1260">
        <v>42641359</v>
      </c>
      <c r="AS1260">
        <f>20928656+21712703</f>
        <v>42641359</v>
      </c>
      <c r="AT1260">
        <v>15744897</v>
      </c>
      <c r="AU1260">
        <v>58386256</v>
      </c>
      <c r="AW1260">
        <v>26603.1</v>
      </c>
      <c r="AX1260">
        <v>26603100000</v>
      </c>
      <c r="CG1260" s="13"/>
    </row>
    <row r="1261" spans="1:85" x14ac:dyDescent="0.3">
      <c r="A1261">
        <v>2015</v>
      </c>
      <c r="B1261" t="s">
        <v>216</v>
      </c>
      <c r="C1261">
        <v>0</v>
      </c>
      <c r="D1261">
        <v>4</v>
      </c>
      <c r="E1261">
        <v>7</v>
      </c>
      <c r="F1261">
        <v>12.9</v>
      </c>
      <c r="G1261">
        <v>12900000</v>
      </c>
      <c r="H1261">
        <v>11.2</v>
      </c>
      <c r="I1261">
        <v>11200000</v>
      </c>
      <c r="J1261">
        <v>1.7000000000000011</v>
      </c>
      <c r="K1261">
        <v>1700000.0000000012</v>
      </c>
      <c r="L1261">
        <v>1</v>
      </c>
      <c r="M1261">
        <v>0</v>
      </c>
      <c r="N1261">
        <v>0</v>
      </c>
      <c r="O1261" s="11">
        <v>8</v>
      </c>
      <c r="P1261" s="11">
        <v>3</v>
      </c>
      <c r="Q1261" s="12">
        <v>37.5</v>
      </c>
      <c r="R1261" s="11">
        <v>1</v>
      </c>
      <c r="S1261" s="12">
        <v>12.5</v>
      </c>
      <c r="T1261" s="14">
        <v>4</v>
      </c>
      <c r="U1261" s="12">
        <v>50</v>
      </c>
      <c r="V1261" s="12">
        <v>70.900000000000006</v>
      </c>
      <c r="W1261" s="13">
        <v>7</v>
      </c>
      <c r="X1261" s="11"/>
      <c r="Y1261" s="11">
        <v>1.48</v>
      </c>
      <c r="Z1261" s="11">
        <v>2.4500000000000002</v>
      </c>
      <c r="AA1261" s="11">
        <v>10956.3</v>
      </c>
      <c r="AB1261" s="13">
        <v>10956300000</v>
      </c>
      <c r="AC1261" s="5">
        <v>2.4519782799119199</v>
      </c>
      <c r="AD1261">
        <v>10.01</v>
      </c>
      <c r="AE1261">
        <v>3.29</v>
      </c>
      <c r="AF1261">
        <v>5.65</v>
      </c>
      <c r="AG1261" s="5">
        <v>29.408012387141806</v>
      </c>
      <c r="AH1261" s="7">
        <v>1.7526489856965304</v>
      </c>
      <c r="AI1261" s="8"/>
      <c r="AJ1261">
        <v>8908.4</v>
      </c>
      <c r="AK1261">
        <v>8908400000</v>
      </c>
      <c r="AL1261">
        <f>IF(AJ1261&lt;29957,1,0)</f>
        <v>1</v>
      </c>
      <c r="AM1261">
        <f>IF(AND(AJ1261&gt;29957,AJ1261&lt;96525),1,0)</f>
        <v>0</v>
      </c>
      <c r="AN1261">
        <f>IF(AJ1261&gt;96525,1,0)</f>
        <v>0</v>
      </c>
      <c r="AO1261" s="9">
        <v>23</v>
      </c>
      <c r="AP1261" s="5">
        <v>1.3617278360175928</v>
      </c>
      <c r="AQ1261">
        <v>28148000</v>
      </c>
      <c r="AT1261">
        <v>475000</v>
      </c>
      <c r="AU1261">
        <v>28623000</v>
      </c>
      <c r="AW1261">
        <v>27127.4</v>
      </c>
      <c r="AX1261">
        <v>27127400000</v>
      </c>
      <c r="CG1261" s="13"/>
    </row>
    <row r="1262" spans="1:85" x14ac:dyDescent="0.3">
      <c r="A1262">
        <v>2015</v>
      </c>
      <c r="B1262" t="s">
        <v>217</v>
      </c>
      <c r="C1262">
        <v>1</v>
      </c>
      <c r="D1262">
        <v>4</v>
      </c>
      <c r="E1262">
        <v>5</v>
      </c>
      <c r="L1262">
        <v>1</v>
      </c>
      <c r="M1262">
        <v>0</v>
      </c>
      <c r="N1262">
        <v>1</v>
      </c>
      <c r="O1262" s="11">
        <v>14</v>
      </c>
      <c r="P1262" s="11">
        <v>8</v>
      </c>
      <c r="Q1262" s="12">
        <v>57.14</v>
      </c>
      <c r="R1262" s="11">
        <v>5</v>
      </c>
      <c r="S1262" s="12">
        <v>35.71</v>
      </c>
      <c r="T1262" s="14">
        <v>1</v>
      </c>
      <c r="U1262" s="12">
        <v>7.14</v>
      </c>
      <c r="V1262" s="12">
        <v>13.74</v>
      </c>
      <c r="W1262" s="13">
        <v>4</v>
      </c>
      <c r="X1262" s="11"/>
      <c r="Y1262" s="11">
        <v>14.71</v>
      </c>
      <c r="Z1262" s="11">
        <v>5.43</v>
      </c>
      <c r="AA1262" s="11">
        <v>26632</v>
      </c>
      <c r="AB1262" s="13">
        <v>26632000000</v>
      </c>
      <c r="AC1262" s="5">
        <v>5.4284823598625271</v>
      </c>
      <c r="AD1262">
        <v>29.36</v>
      </c>
      <c r="AE1262">
        <v>22.46</v>
      </c>
      <c r="AF1262">
        <v>29.12</v>
      </c>
      <c r="AG1262" s="5">
        <v>17.49241324713023</v>
      </c>
      <c r="AH1262" s="7"/>
      <c r="AI1262" s="8"/>
      <c r="AJ1262">
        <v>107408.52</v>
      </c>
      <c r="AK1262">
        <v>107408520000</v>
      </c>
      <c r="AL1262">
        <f>IF(AJ1262&lt;29957,1,0)</f>
        <v>0</v>
      </c>
      <c r="AM1262">
        <f>IF(AND(AJ1262&gt;29957,AJ1262&lt;96525),1,0)</f>
        <v>0</v>
      </c>
      <c r="AN1262">
        <f>IF(AJ1262&gt;96525,1,0)</f>
        <v>1</v>
      </c>
      <c r="AO1262" s="9">
        <v>16</v>
      </c>
      <c r="AP1262" s="5">
        <v>1.2041199826559246</v>
      </c>
      <c r="AQ1262">
        <v>131281788</v>
      </c>
      <c r="AR1262" s="5">
        <v>100</v>
      </c>
      <c r="AS1262">
        <f>42734377+21471025</f>
        <v>64205402</v>
      </c>
      <c r="AT1262">
        <v>50246399</v>
      </c>
      <c r="AU1262">
        <v>181528187</v>
      </c>
      <c r="AV1262">
        <v>1.58</v>
      </c>
      <c r="AW1262">
        <v>46730</v>
      </c>
      <c r="AX1262">
        <v>46730000000</v>
      </c>
      <c r="CG1262" s="13"/>
    </row>
    <row r="1263" spans="1:85" x14ac:dyDescent="0.3">
      <c r="A1263">
        <v>2015</v>
      </c>
      <c r="B1263" t="s">
        <v>218</v>
      </c>
      <c r="C1263">
        <v>0</v>
      </c>
      <c r="D1263">
        <v>5</v>
      </c>
      <c r="E1263">
        <v>6</v>
      </c>
      <c r="L1263">
        <v>0</v>
      </c>
      <c r="M1263">
        <v>1</v>
      </c>
      <c r="N1263">
        <v>0</v>
      </c>
      <c r="O1263" s="11">
        <v>8</v>
      </c>
      <c r="P1263" s="11">
        <v>2</v>
      </c>
      <c r="Q1263" s="12">
        <v>25</v>
      </c>
      <c r="R1263" s="11">
        <v>1</v>
      </c>
      <c r="S1263" s="12">
        <v>12.5</v>
      </c>
      <c r="T1263" s="14">
        <v>5</v>
      </c>
      <c r="U1263" s="12">
        <v>62.5</v>
      </c>
      <c r="V1263" s="12">
        <v>72.14</v>
      </c>
      <c r="W1263" s="13">
        <v>4</v>
      </c>
      <c r="X1263" s="11"/>
      <c r="Y1263" s="11">
        <v>16.98</v>
      </c>
      <c r="Z1263" s="11">
        <v>13.19</v>
      </c>
      <c r="AA1263" s="11"/>
      <c r="AB1263" s="13"/>
      <c r="AC1263" s="5">
        <v>13.192675772095569</v>
      </c>
      <c r="AD1263">
        <v>28.54</v>
      </c>
      <c r="AE1263">
        <v>16.899999999999999</v>
      </c>
      <c r="AF1263">
        <v>28.54</v>
      </c>
      <c r="AG1263" s="5">
        <v>-4.5272882133263384</v>
      </c>
      <c r="AH1263" s="7"/>
      <c r="AI1263" s="8"/>
      <c r="AO1263" s="9">
        <v>2</v>
      </c>
      <c r="AP1263" s="5">
        <v>0.30102999566398114</v>
      </c>
      <c r="AQ1263">
        <v>23438000</v>
      </c>
      <c r="AT1263">
        <v>3390000</v>
      </c>
      <c r="AU1263">
        <v>26828000</v>
      </c>
      <c r="CG1263" s="13"/>
    </row>
    <row r="1264" spans="1:85" x14ac:dyDescent="0.3">
      <c r="A1264">
        <v>2015</v>
      </c>
      <c r="B1264" t="s">
        <v>219</v>
      </c>
      <c r="C1264">
        <v>0</v>
      </c>
      <c r="D1264">
        <v>5</v>
      </c>
      <c r="E1264">
        <v>7</v>
      </c>
      <c r="F1264">
        <v>51</v>
      </c>
      <c r="G1264">
        <v>51000000</v>
      </c>
      <c r="H1264">
        <v>43</v>
      </c>
      <c r="I1264">
        <v>43000000</v>
      </c>
      <c r="J1264">
        <v>8</v>
      </c>
      <c r="K1264">
        <v>8000000</v>
      </c>
      <c r="L1264">
        <v>1</v>
      </c>
      <c r="M1264">
        <v>1</v>
      </c>
      <c r="N1264">
        <v>0</v>
      </c>
      <c r="O1264" s="11">
        <v>13</v>
      </c>
      <c r="P1264" s="11">
        <v>6</v>
      </c>
      <c r="Q1264" s="12">
        <v>46.15</v>
      </c>
      <c r="R1264" s="11">
        <v>1</v>
      </c>
      <c r="S1264" s="12">
        <v>7.69</v>
      </c>
      <c r="T1264" s="14">
        <v>6</v>
      </c>
      <c r="U1264" s="12">
        <v>46.15</v>
      </c>
      <c r="V1264" s="12">
        <v>65.59</v>
      </c>
      <c r="W1264" s="13">
        <v>4</v>
      </c>
      <c r="X1264" s="11">
        <v>10.16</v>
      </c>
      <c r="Y1264" s="11">
        <v>3.42</v>
      </c>
      <c r="Z1264" s="11">
        <v>21.7</v>
      </c>
      <c r="AA1264" s="11">
        <v>176559</v>
      </c>
      <c r="AB1264" s="13">
        <v>176559000000</v>
      </c>
      <c r="AC1264" s="5">
        <v>21.700379054976707</v>
      </c>
      <c r="AD1264">
        <v>30.55</v>
      </c>
      <c r="AE1264">
        <v>7.45</v>
      </c>
      <c r="AF1264">
        <v>13.66</v>
      </c>
      <c r="AG1264" s="5">
        <v>13.394248477121407</v>
      </c>
      <c r="AH1264" s="7">
        <v>4.9120097218042127E-2</v>
      </c>
      <c r="AI1264" s="8"/>
      <c r="AJ1264">
        <v>403478.11</v>
      </c>
      <c r="AK1264">
        <v>403478110000</v>
      </c>
      <c r="AL1264">
        <f>IF(AJ1264&lt;29957,1,0)</f>
        <v>0</v>
      </c>
      <c r="AM1264">
        <f>IF(AND(AJ1264&gt;29957,AJ1264&lt;96525),1,0)</f>
        <v>0</v>
      </c>
      <c r="AN1264">
        <f>IF(AJ1264&gt;96525,1,0)</f>
        <v>1</v>
      </c>
      <c r="AO1264" s="9">
        <v>29</v>
      </c>
      <c r="AP1264" s="5">
        <v>1.4623979978989561</v>
      </c>
      <c r="AQ1264">
        <v>23095069</v>
      </c>
      <c r="AT1264">
        <v>11040000</v>
      </c>
      <c r="AU1264">
        <v>34135069</v>
      </c>
      <c r="AV1264">
        <v>28.12</v>
      </c>
      <c r="AW1264">
        <v>377186</v>
      </c>
      <c r="AX1264">
        <v>377186000000</v>
      </c>
      <c r="CG1264" s="13"/>
    </row>
    <row r="1265" spans="1:85" x14ac:dyDescent="0.3">
      <c r="A1265">
        <v>2015</v>
      </c>
      <c r="B1265" t="s">
        <v>220</v>
      </c>
      <c r="C1265">
        <v>1</v>
      </c>
      <c r="D1265">
        <v>4</v>
      </c>
      <c r="E1265">
        <v>4</v>
      </c>
      <c r="L1265">
        <v>1</v>
      </c>
      <c r="M1265">
        <v>0</v>
      </c>
      <c r="N1265">
        <v>0</v>
      </c>
      <c r="O1265" s="11">
        <v>12</v>
      </c>
      <c r="P1265" s="11">
        <v>3</v>
      </c>
      <c r="Q1265" s="12">
        <v>25</v>
      </c>
      <c r="R1265" s="11">
        <v>1</v>
      </c>
      <c r="S1265" s="12">
        <v>8.33</v>
      </c>
      <c r="T1265" s="14">
        <v>8</v>
      </c>
      <c r="U1265" s="12">
        <v>66.67</v>
      </c>
      <c r="V1265" s="12">
        <v>60.49</v>
      </c>
      <c r="W1265" s="13">
        <v>2</v>
      </c>
      <c r="X1265" s="11"/>
      <c r="Y1265" s="11">
        <v>10.65</v>
      </c>
      <c r="Z1265" s="11">
        <v>2</v>
      </c>
      <c r="AA1265" s="11">
        <v>75221.600000000006</v>
      </c>
      <c r="AB1265" s="13">
        <v>75221600000</v>
      </c>
      <c r="AC1265" s="5">
        <v>1.9999999213663937</v>
      </c>
      <c r="AD1265">
        <v>12.24</v>
      </c>
      <c r="AE1265">
        <v>8.69</v>
      </c>
      <c r="AF1265">
        <v>11.04</v>
      </c>
      <c r="AG1265" s="5">
        <v>-2.0975218957641397</v>
      </c>
      <c r="AH1265" s="7"/>
      <c r="AI1265" s="8"/>
      <c r="AJ1265">
        <v>80998.78</v>
      </c>
      <c r="AK1265">
        <v>80998780000</v>
      </c>
      <c r="AL1265">
        <f>IF(AJ1265&lt;29957,1,0)</f>
        <v>0</v>
      </c>
      <c r="AM1265">
        <f>IF(AND(AJ1265&gt;29957,AJ1265&lt;96525),1,0)</f>
        <v>1</v>
      </c>
      <c r="AN1265">
        <f>IF(AJ1265&gt;96525,1,0)</f>
        <v>0</v>
      </c>
      <c r="AO1265" s="9">
        <v>23</v>
      </c>
      <c r="AP1265" s="5">
        <v>1.3617278360175928</v>
      </c>
      <c r="AQ1265">
        <v>113380000</v>
      </c>
      <c r="AT1265">
        <v>13500000</v>
      </c>
      <c r="AU1265">
        <v>126880000</v>
      </c>
      <c r="AV1265">
        <v>60.49</v>
      </c>
      <c r="AW1265">
        <v>60668.9</v>
      </c>
      <c r="AX1265">
        <v>60668900000</v>
      </c>
      <c r="CG1265" s="13"/>
    </row>
    <row r="1266" spans="1:85" x14ac:dyDescent="0.3">
      <c r="A1266">
        <v>2015</v>
      </c>
      <c r="B1266" t="s">
        <v>221</v>
      </c>
      <c r="C1266">
        <v>0</v>
      </c>
      <c r="D1266">
        <v>5</v>
      </c>
      <c r="E1266">
        <v>4</v>
      </c>
      <c r="F1266">
        <v>23.8</v>
      </c>
      <c r="G1266">
        <v>23800000</v>
      </c>
      <c r="H1266">
        <v>23.8</v>
      </c>
      <c r="I1266">
        <v>23800000</v>
      </c>
      <c r="J1266">
        <v>0</v>
      </c>
      <c r="L1266">
        <v>1</v>
      </c>
      <c r="M1266">
        <v>1</v>
      </c>
      <c r="N1266">
        <v>1</v>
      </c>
      <c r="O1266" s="11">
        <v>17</v>
      </c>
      <c r="P1266" s="11">
        <v>5</v>
      </c>
      <c r="Q1266" s="12">
        <v>29.41</v>
      </c>
      <c r="R1266" s="11">
        <v>6</v>
      </c>
      <c r="S1266" s="12">
        <v>35.29</v>
      </c>
      <c r="T1266" s="14">
        <v>6</v>
      </c>
      <c r="U1266" s="12">
        <v>35.29</v>
      </c>
      <c r="V1266" s="12">
        <v>21.31</v>
      </c>
      <c r="W1266" s="13">
        <v>5</v>
      </c>
      <c r="X1266" s="11">
        <v>29.63</v>
      </c>
      <c r="Y1266" s="11">
        <v>0.55000000000000004</v>
      </c>
      <c r="Z1266" s="11">
        <v>1.94</v>
      </c>
      <c r="AA1266" s="11">
        <v>126684</v>
      </c>
      <c r="AB1266" s="13">
        <v>126684000000</v>
      </c>
      <c r="AC1266" s="5">
        <v>1.9439623876072205</v>
      </c>
      <c r="AD1266">
        <v>1.56</v>
      </c>
      <c r="AE1266">
        <v>0.43</v>
      </c>
      <c r="AF1266">
        <v>0.75</v>
      </c>
      <c r="AG1266" s="5">
        <v>27.462453833386242</v>
      </c>
      <c r="AH1266" s="7"/>
      <c r="AI1266" s="8"/>
      <c r="AJ1266">
        <v>45364.02</v>
      </c>
      <c r="AK1266">
        <v>45364020000</v>
      </c>
      <c r="AL1266">
        <f>IF(AJ1266&lt;29957,1,0)</f>
        <v>0</v>
      </c>
      <c r="AM1266">
        <f>IF(AND(AJ1266&gt;29957,AJ1266&lt;96525),1,0)</f>
        <v>1</v>
      </c>
      <c r="AN1266">
        <f>IF(AJ1266&gt;96525,1,0)</f>
        <v>0</v>
      </c>
      <c r="AO1266" s="9">
        <v>25</v>
      </c>
      <c r="AP1266" s="5">
        <v>1.3979400086720375</v>
      </c>
      <c r="AQ1266">
        <v>109366630</v>
      </c>
      <c r="AS1266">
        <v>32312904</v>
      </c>
      <c r="AT1266">
        <v>12363669</v>
      </c>
      <c r="AU1266">
        <v>121730299</v>
      </c>
      <c r="AW1266">
        <v>95295.7</v>
      </c>
      <c r="AX1266">
        <v>95295700000</v>
      </c>
      <c r="CG1266" s="13"/>
    </row>
    <row r="1267" spans="1:85" x14ac:dyDescent="0.3">
      <c r="A1267">
        <v>2015</v>
      </c>
      <c r="B1267" t="s">
        <v>222</v>
      </c>
      <c r="C1267">
        <v>1</v>
      </c>
      <c r="D1267">
        <v>4</v>
      </c>
      <c r="E1267">
        <v>6</v>
      </c>
      <c r="F1267">
        <v>16.600000000000001</v>
      </c>
      <c r="G1267">
        <v>16600000.000000002</v>
      </c>
      <c r="H1267">
        <v>14.9</v>
      </c>
      <c r="I1267">
        <v>14900000</v>
      </c>
      <c r="J1267">
        <v>1.7000000000000011</v>
      </c>
      <c r="K1267">
        <v>1700000.0000000012</v>
      </c>
      <c r="L1267">
        <v>1</v>
      </c>
      <c r="M1267">
        <v>1</v>
      </c>
      <c r="N1267">
        <v>1</v>
      </c>
      <c r="O1267" s="11">
        <v>7</v>
      </c>
      <c r="P1267" s="11">
        <v>3</v>
      </c>
      <c r="Q1267" s="12">
        <v>42.86</v>
      </c>
      <c r="R1267" s="11">
        <v>2</v>
      </c>
      <c r="S1267" s="12">
        <v>28.57</v>
      </c>
      <c r="T1267" s="14">
        <v>2</v>
      </c>
      <c r="U1267" s="12">
        <v>28.57</v>
      </c>
      <c r="V1267" s="12">
        <v>30.9</v>
      </c>
      <c r="W1267" s="13">
        <v>6</v>
      </c>
      <c r="X1267" s="11"/>
      <c r="Y1267" s="11">
        <v>8.3699999999999992</v>
      </c>
      <c r="Z1267" s="11">
        <v>2.09</v>
      </c>
      <c r="AA1267" s="11">
        <v>23516.400000000001</v>
      </c>
      <c r="AB1267" s="13">
        <v>23516400000</v>
      </c>
      <c r="AC1267" s="5">
        <v>2.0908652414729612</v>
      </c>
      <c r="AD1267">
        <v>14.71</v>
      </c>
      <c r="AE1267">
        <v>8.9499999999999993</v>
      </c>
      <c r="AF1267">
        <v>14.62</v>
      </c>
      <c r="AG1267" s="5">
        <v>2.9284291905821718</v>
      </c>
      <c r="AH1267" s="7"/>
      <c r="AI1267" s="8">
        <v>0.15679728892429473</v>
      </c>
      <c r="AJ1267">
        <v>22611.01</v>
      </c>
      <c r="AK1267">
        <v>22611010000</v>
      </c>
      <c r="AL1267">
        <f>IF(AJ1267&lt;29957,1,0)</f>
        <v>1</v>
      </c>
      <c r="AM1267">
        <f>IF(AND(AJ1267&gt;29957,AJ1267&lt;96525),1,0)</f>
        <v>0</v>
      </c>
      <c r="AN1267">
        <f>IF(AJ1267&gt;96525,1,0)</f>
        <v>0</v>
      </c>
      <c r="AO1267" s="9">
        <v>23</v>
      </c>
      <c r="AP1267" s="5">
        <v>1.3617278360175928</v>
      </c>
      <c r="AQ1267">
        <v>57542080</v>
      </c>
      <c r="AS1267">
        <v>31320552</v>
      </c>
      <c r="AT1267">
        <v>3941000</v>
      </c>
      <c r="AU1267">
        <v>61483080</v>
      </c>
      <c r="AW1267">
        <v>26879</v>
      </c>
      <c r="AX1267">
        <v>26879000000</v>
      </c>
      <c r="CG1267" s="13"/>
    </row>
    <row r="1268" spans="1:85" x14ac:dyDescent="0.3">
      <c r="A1268">
        <v>2015</v>
      </c>
      <c r="B1268" t="s">
        <v>223</v>
      </c>
      <c r="C1268">
        <v>1</v>
      </c>
      <c r="M1268">
        <v>0</v>
      </c>
      <c r="N1268">
        <v>0</v>
      </c>
      <c r="O1268" s="11"/>
      <c r="P1268" s="11"/>
      <c r="Q1268" s="12"/>
      <c r="R1268" s="11"/>
      <c r="S1268" s="12"/>
      <c r="T1268" s="14">
        <v>0</v>
      </c>
      <c r="U1268" s="12"/>
      <c r="V1268" s="12">
        <v>53.74</v>
      </c>
      <c r="W1268" s="13"/>
      <c r="X1268" s="11"/>
      <c r="Y1268" s="11"/>
      <c r="Z1268" s="11"/>
      <c r="AA1268" s="11">
        <v>13893.2</v>
      </c>
      <c r="AB1268" s="13">
        <v>13893200000</v>
      </c>
      <c r="AG1268" s="5"/>
      <c r="AH1268" s="7"/>
      <c r="AI1268" s="8"/>
      <c r="AO1268" s="9">
        <v>15</v>
      </c>
      <c r="AP1268" s="5">
        <v>1.1760912590556811</v>
      </c>
      <c r="CG1268" s="13"/>
    </row>
    <row r="1269" spans="1:85" x14ac:dyDescent="0.3">
      <c r="A1269">
        <v>2015</v>
      </c>
      <c r="B1269" t="s">
        <v>224</v>
      </c>
      <c r="C1269">
        <v>0</v>
      </c>
      <c r="D1269">
        <v>6</v>
      </c>
      <c r="E1269">
        <v>4</v>
      </c>
      <c r="L1269">
        <v>1</v>
      </c>
      <c r="M1269">
        <v>0</v>
      </c>
      <c r="N1269">
        <v>1</v>
      </c>
      <c r="O1269" s="11">
        <v>11</v>
      </c>
      <c r="P1269" s="11">
        <v>3</v>
      </c>
      <c r="Q1269" s="12">
        <v>27.27</v>
      </c>
      <c r="R1269" s="11">
        <v>4</v>
      </c>
      <c r="S1269" s="12">
        <v>36.36</v>
      </c>
      <c r="T1269" s="14">
        <v>4</v>
      </c>
      <c r="U1269" s="12">
        <v>36.36</v>
      </c>
      <c r="V1269" s="12" t="s">
        <v>366</v>
      </c>
      <c r="W1269" s="13">
        <v>6</v>
      </c>
      <c r="X1269" s="11"/>
      <c r="Y1269" s="11">
        <v>16.600000000000001</v>
      </c>
      <c r="Z1269" s="11">
        <v>7.97</v>
      </c>
      <c r="AA1269" s="11">
        <v>13870.1</v>
      </c>
      <c r="AB1269" s="13">
        <v>13870100000</v>
      </c>
      <c r="AC1269" s="5">
        <v>7.9739483349096929</v>
      </c>
      <c r="AD1269">
        <v>17.78</v>
      </c>
      <c r="AE1269">
        <v>10.88</v>
      </c>
      <c r="AF1269">
        <v>13.12</v>
      </c>
      <c r="AG1269" s="5">
        <v>12.555054248576658</v>
      </c>
      <c r="AH1269" s="7">
        <v>5.6691560688124829</v>
      </c>
      <c r="AI1269" s="8"/>
      <c r="AJ1269">
        <v>50857.63</v>
      </c>
      <c r="AK1269">
        <v>50857630000</v>
      </c>
      <c r="AL1269">
        <f>IF(AJ1269&lt;29957,1,0)</f>
        <v>0</v>
      </c>
      <c r="AM1269">
        <f>IF(AND(AJ1269&gt;29957,AJ1269&lt;96525),1,0)</f>
        <v>1</v>
      </c>
      <c r="AN1269">
        <f>IF(AJ1269&gt;96525,1,0)</f>
        <v>0</v>
      </c>
      <c r="AO1269" s="9">
        <v>34</v>
      </c>
      <c r="AP1269" s="5">
        <v>1.5314789170422551</v>
      </c>
      <c r="AQ1269">
        <v>46499000</v>
      </c>
      <c r="AS1269">
        <v>13938000</v>
      </c>
      <c r="AT1269">
        <v>6460000</v>
      </c>
      <c r="AU1269">
        <v>52959000</v>
      </c>
      <c r="AV1269">
        <v>1.47</v>
      </c>
      <c r="AW1269">
        <v>10801</v>
      </c>
      <c r="AX1269">
        <v>10801000000</v>
      </c>
      <c r="CG1269" s="13"/>
    </row>
    <row r="1270" spans="1:85" x14ac:dyDescent="0.3">
      <c r="A1270">
        <v>2015</v>
      </c>
      <c r="B1270" t="s">
        <v>225</v>
      </c>
      <c r="C1270">
        <v>0</v>
      </c>
      <c r="D1270">
        <v>3</v>
      </c>
      <c r="E1270">
        <v>5</v>
      </c>
      <c r="F1270">
        <v>12.3</v>
      </c>
      <c r="G1270">
        <v>12300000</v>
      </c>
      <c r="H1270">
        <v>10.8</v>
      </c>
      <c r="I1270">
        <v>10800000</v>
      </c>
      <c r="J1270">
        <v>1.5</v>
      </c>
      <c r="K1270">
        <v>1500000</v>
      </c>
      <c r="L1270">
        <v>1</v>
      </c>
      <c r="M1270">
        <v>0</v>
      </c>
      <c r="N1270">
        <v>0</v>
      </c>
      <c r="O1270" s="11">
        <v>11</v>
      </c>
      <c r="P1270" s="11">
        <v>6</v>
      </c>
      <c r="Q1270" s="12">
        <v>54.55</v>
      </c>
      <c r="R1270" s="11">
        <v>4</v>
      </c>
      <c r="S1270" s="12">
        <v>36.36</v>
      </c>
      <c r="T1270" s="14">
        <v>1</v>
      </c>
      <c r="U1270" s="12">
        <v>9.09</v>
      </c>
      <c r="V1270" s="12">
        <v>43.66</v>
      </c>
      <c r="W1270" s="13">
        <v>5</v>
      </c>
      <c r="X1270" s="11"/>
      <c r="Y1270" s="11">
        <v>10.01</v>
      </c>
      <c r="Z1270" s="11">
        <v>0.63</v>
      </c>
      <c r="AA1270" s="11">
        <v>59248.1</v>
      </c>
      <c r="AB1270" s="13">
        <v>59248100000</v>
      </c>
      <c r="AC1270" s="5">
        <v>0.62669535284495459</v>
      </c>
      <c r="AD1270">
        <v>6.37</v>
      </c>
      <c r="AE1270">
        <v>3.57</v>
      </c>
      <c r="AF1270">
        <v>4.41</v>
      </c>
      <c r="AG1270" s="5">
        <v>5.3655138548679071</v>
      </c>
      <c r="AH1270" s="7"/>
      <c r="AI1270" s="8">
        <v>1.4089544474189038E-2</v>
      </c>
      <c r="AJ1270">
        <v>17460.22</v>
      </c>
      <c r="AK1270">
        <v>17460220000</v>
      </c>
      <c r="AL1270">
        <f>IF(AJ1270&lt;29957,1,0)</f>
        <v>1</v>
      </c>
      <c r="AM1270">
        <f>IF(AND(AJ1270&gt;29957,AJ1270&lt;96525),1,0)</f>
        <v>0</v>
      </c>
      <c r="AN1270">
        <f>IF(AJ1270&gt;96525,1,0)</f>
        <v>0</v>
      </c>
      <c r="AO1270" s="9">
        <v>43</v>
      </c>
      <c r="AP1270" s="5">
        <v>1.6334684555795864</v>
      </c>
      <c r="AQ1270">
        <v>135608571</v>
      </c>
      <c r="AT1270">
        <v>2480000</v>
      </c>
      <c r="AU1270">
        <v>138088571</v>
      </c>
      <c r="AW1270">
        <v>16362.4</v>
      </c>
      <c r="AX1270">
        <v>16362400000</v>
      </c>
      <c r="CG1270" s="13"/>
    </row>
    <row r="1271" spans="1:85" x14ac:dyDescent="0.3">
      <c r="A1271">
        <v>2015</v>
      </c>
      <c r="B1271" t="s">
        <v>226</v>
      </c>
      <c r="C1271">
        <v>0</v>
      </c>
      <c r="D1271">
        <v>4</v>
      </c>
      <c r="E1271">
        <v>4</v>
      </c>
      <c r="F1271">
        <v>3.4</v>
      </c>
      <c r="G1271">
        <v>3400000</v>
      </c>
      <c r="H1271">
        <v>1.5</v>
      </c>
      <c r="I1271">
        <v>1500000</v>
      </c>
      <c r="J1271">
        <v>1.9</v>
      </c>
      <c r="K1271">
        <v>1900000</v>
      </c>
      <c r="L1271">
        <v>1</v>
      </c>
      <c r="M1271">
        <v>1</v>
      </c>
      <c r="N1271">
        <v>0</v>
      </c>
      <c r="O1271" s="11">
        <v>11</v>
      </c>
      <c r="P1271" s="11">
        <v>6</v>
      </c>
      <c r="Q1271" s="12">
        <v>54.55</v>
      </c>
      <c r="R1271" s="11">
        <v>3</v>
      </c>
      <c r="S1271" s="12">
        <v>27.27</v>
      </c>
      <c r="T1271" s="14">
        <v>2</v>
      </c>
      <c r="U1271" s="12">
        <v>18.18</v>
      </c>
      <c r="V1271" s="12">
        <v>38.799999999999997</v>
      </c>
      <c r="W1271" s="13">
        <v>7</v>
      </c>
      <c r="X1271" s="11">
        <v>15.53</v>
      </c>
      <c r="Y1271" s="11">
        <v>8.07</v>
      </c>
      <c r="Z1271" s="11">
        <v>1.43</v>
      </c>
      <c r="AA1271" s="11">
        <v>10318.700000000001</v>
      </c>
      <c r="AB1271" s="13">
        <v>10318700000</v>
      </c>
      <c r="AC1271" s="5">
        <v>1.429340545212328</v>
      </c>
      <c r="AD1271">
        <v>12.49</v>
      </c>
      <c r="AE1271">
        <v>6.77</v>
      </c>
      <c r="AF1271">
        <v>11.04</v>
      </c>
      <c r="AG1271" s="5"/>
      <c r="AH1271" s="7">
        <v>1.8718770974718473</v>
      </c>
      <c r="AI1271" s="8"/>
      <c r="AJ1271">
        <v>5981.07</v>
      </c>
      <c r="AK1271">
        <v>5981070000</v>
      </c>
      <c r="AL1271">
        <f>IF(AJ1271&lt;29957,1,0)</f>
        <v>1</v>
      </c>
      <c r="AM1271">
        <f>IF(AND(AJ1271&gt;29957,AJ1271&lt;96525),1,0)</f>
        <v>0</v>
      </c>
      <c r="AN1271">
        <f>IF(AJ1271&gt;96525,1,0)</f>
        <v>0</v>
      </c>
      <c r="AO1271" s="9">
        <v>17</v>
      </c>
      <c r="AP1271" s="5">
        <v>1.2304489213782739</v>
      </c>
      <c r="AQ1271">
        <v>49515000</v>
      </c>
      <c r="AT1271">
        <v>7298000</v>
      </c>
      <c r="AU1271">
        <v>56813000</v>
      </c>
      <c r="AW1271">
        <v>7360.1</v>
      </c>
      <c r="AX1271">
        <v>7360100000</v>
      </c>
      <c r="CG1271" s="13"/>
    </row>
    <row r="1272" spans="1:85" x14ac:dyDescent="0.3">
      <c r="A1272">
        <v>2015</v>
      </c>
      <c r="B1272" t="s">
        <v>227</v>
      </c>
      <c r="C1272">
        <v>1</v>
      </c>
      <c r="M1272">
        <v>0</v>
      </c>
      <c r="N1272">
        <v>0</v>
      </c>
      <c r="O1272" s="11"/>
      <c r="P1272" s="11"/>
      <c r="Q1272" s="12"/>
      <c r="R1272" s="11"/>
      <c r="S1272" s="12"/>
      <c r="T1272" s="14">
        <v>0</v>
      </c>
      <c r="U1272" s="12"/>
      <c r="V1272" s="12">
        <v>67.14</v>
      </c>
      <c r="W1272" s="13"/>
      <c r="X1272" s="11"/>
      <c r="Y1272" s="11">
        <v>22.58</v>
      </c>
      <c r="Z1272" s="11"/>
      <c r="AA1272" s="11">
        <v>14094.1</v>
      </c>
      <c r="AB1272" s="13">
        <v>14094100000</v>
      </c>
      <c r="AD1272">
        <v>12.68</v>
      </c>
      <c r="AE1272">
        <v>6.42</v>
      </c>
      <c r="AF1272">
        <v>6.87</v>
      </c>
      <c r="AG1272" s="5">
        <v>-5.3057579860010895</v>
      </c>
      <c r="AH1272" s="7"/>
      <c r="AI1272" s="8"/>
      <c r="AO1272" s="9">
        <v>7</v>
      </c>
      <c r="AP1272" s="5">
        <v>0.8450980400142567</v>
      </c>
      <c r="CG1272" s="13"/>
    </row>
    <row r="1273" spans="1:85" x14ac:dyDescent="0.3">
      <c r="A1273">
        <v>2015</v>
      </c>
      <c r="B1273" t="s">
        <v>228</v>
      </c>
      <c r="C1273">
        <v>1</v>
      </c>
      <c r="D1273">
        <v>3</v>
      </c>
      <c r="E1273">
        <v>4</v>
      </c>
      <c r="F1273">
        <v>1.1000000000000001</v>
      </c>
      <c r="G1273">
        <v>1100000</v>
      </c>
      <c r="H1273">
        <v>0.9</v>
      </c>
      <c r="I1273">
        <v>900000</v>
      </c>
      <c r="J1273">
        <v>0.20000000000000007</v>
      </c>
      <c r="K1273">
        <v>200000.00000000006</v>
      </c>
      <c r="L1273">
        <v>1</v>
      </c>
      <c r="M1273">
        <v>0</v>
      </c>
      <c r="N1273">
        <v>0</v>
      </c>
      <c r="O1273" s="11">
        <v>8</v>
      </c>
      <c r="P1273" s="11">
        <v>4</v>
      </c>
      <c r="Q1273" s="12">
        <v>50</v>
      </c>
      <c r="R1273" s="11">
        <v>2</v>
      </c>
      <c r="S1273" s="12">
        <v>25</v>
      </c>
      <c r="T1273" s="14">
        <v>2</v>
      </c>
      <c r="U1273" s="12">
        <v>25</v>
      </c>
      <c r="V1273" s="12" t="s">
        <v>366</v>
      </c>
      <c r="W1273" s="13">
        <v>4</v>
      </c>
      <c r="X1273" s="11"/>
      <c r="Y1273" s="11">
        <v>49.19</v>
      </c>
      <c r="Z1273" s="11">
        <v>4.04</v>
      </c>
      <c r="AA1273" s="11">
        <v>6762.9</v>
      </c>
      <c r="AB1273" s="13">
        <v>6762900000</v>
      </c>
      <c r="AC1273" s="5">
        <v>4.0394518051102208</v>
      </c>
      <c r="AD1273">
        <v>22.62</v>
      </c>
      <c r="AE1273">
        <v>17.84</v>
      </c>
      <c r="AF1273">
        <v>22.62</v>
      </c>
      <c r="AG1273" s="5">
        <v>20.085574572127136</v>
      </c>
      <c r="AH1273" s="7"/>
      <c r="AI1273" s="8"/>
      <c r="AO1273" s="9">
        <v>69</v>
      </c>
      <c r="AP1273" s="5">
        <v>1.8388490907372552</v>
      </c>
      <c r="AQ1273">
        <v>43245000</v>
      </c>
      <c r="AT1273">
        <v>590000</v>
      </c>
      <c r="AU1273">
        <v>43835000</v>
      </c>
      <c r="AV1273">
        <v>5.32</v>
      </c>
      <c r="CG1273" s="13"/>
    </row>
    <row r="1274" spans="1:85" x14ac:dyDescent="0.3">
      <c r="A1274">
        <v>2015</v>
      </c>
      <c r="B1274" t="s">
        <v>229</v>
      </c>
      <c r="C1274">
        <v>1</v>
      </c>
      <c r="D1274">
        <v>7</v>
      </c>
      <c r="E1274">
        <v>3</v>
      </c>
      <c r="L1274">
        <v>1</v>
      </c>
      <c r="M1274">
        <v>0</v>
      </c>
      <c r="N1274">
        <v>0</v>
      </c>
      <c r="O1274" s="11">
        <v>10</v>
      </c>
      <c r="P1274" s="11">
        <v>4</v>
      </c>
      <c r="Q1274" s="12">
        <v>40</v>
      </c>
      <c r="R1274" s="11">
        <v>0</v>
      </c>
      <c r="S1274" s="12">
        <v>0</v>
      </c>
      <c r="T1274" s="14">
        <v>6</v>
      </c>
      <c r="U1274" s="12">
        <v>60</v>
      </c>
      <c r="V1274" s="12">
        <v>78.11</v>
      </c>
      <c r="W1274" s="13">
        <v>4</v>
      </c>
      <c r="X1274" s="11"/>
      <c r="Y1274" s="11">
        <v>-26.89</v>
      </c>
      <c r="Z1274" s="11">
        <v>1.93</v>
      </c>
      <c r="AA1274" s="11">
        <v>58514.3</v>
      </c>
      <c r="AB1274" s="13">
        <v>58514300000</v>
      </c>
      <c r="AC1274" s="5">
        <v>1.9301967432075042</v>
      </c>
      <c r="AD1274">
        <v>-21.53</v>
      </c>
      <c r="AE1274">
        <v>-13.48</v>
      </c>
      <c r="AF1274">
        <v>-16.96</v>
      </c>
      <c r="AG1274" s="5">
        <v>16.218567047672153</v>
      </c>
      <c r="AH1274" s="7"/>
      <c r="AI1274" s="8"/>
      <c r="AJ1274">
        <v>70398.240000000005</v>
      </c>
      <c r="AK1274">
        <v>70398240000</v>
      </c>
      <c r="AL1274">
        <f>IF(AJ1274&lt;29957,1,0)</f>
        <v>0</v>
      </c>
      <c r="AM1274">
        <f>IF(AND(AJ1274&gt;29957,AJ1274&lt;96525),1,0)</f>
        <v>1</v>
      </c>
      <c r="AN1274">
        <f>IF(AJ1274&gt;96525,1,0)</f>
        <v>0</v>
      </c>
      <c r="AO1274" s="9">
        <v>19</v>
      </c>
      <c r="AP1274" s="5">
        <v>1.2787536009528289</v>
      </c>
      <c r="AT1274">
        <v>4723180</v>
      </c>
      <c r="AU1274">
        <v>4723180</v>
      </c>
      <c r="AW1274">
        <v>31265.7</v>
      </c>
      <c r="AX1274">
        <v>31265700000</v>
      </c>
      <c r="CG1274" s="13"/>
    </row>
    <row r="1275" spans="1:85" x14ac:dyDescent="0.3">
      <c r="A1275">
        <v>2015</v>
      </c>
      <c r="B1275" t="s">
        <v>230</v>
      </c>
      <c r="C1275">
        <v>0</v>
      </c>
      <c r="D1275">
        <v>4</v>
      </c>
      <c r="E1275">
        <v>4</v>
      </c>
      <c r="L1275">
        <v>1</v>
      </c>
      <c r="M1275">
        <v>0</v>
      </c>
      <c r="N1275">
        <v>0</v>
      </c>
      <c r="O1275" s="11">
        <v>12</v>
      </c>
      <c r="P1275" s="11">
        <v>6</v>
      </c>
      <c r="Q1275" s="12">
        <v>50</v>
      </c>
      <c r="R1275" s="11">
        <v>4</v>
      </c>
      <c r="S1275" s="12">
        <v>33.33</v>
      </c>
      <c r="T1275" s="14">
        <v>2</v>
      </c>
      <c r="U1275" s="12">
        <v>16.670000000000002</v>
      </c>
      <c r="V1275" s="12" t="s">
        <v>366</v>
      </c>
      <c r="W1275" s="13">
        <v>4</v>
      </c>
      <c r="X1275" s="11"/>
      <c r="Y1275" s="11">
        <v>2.58</v>
      </c>
      <c r="Z1275" s="11">
        <v>1.27</v>
      </c>
      <c r="AA1275" s="11">
        <v>9790</v>
      </c>
      <c r="AB1275" s="13">
        <v>9790000000</v>
      </c>
      <c r="AC1275" s="5">
        <v>1.27488787576966</v>
      </c>
      <c r="AD1275">
        <v>10.199999999999999</v>
      </c>
      <c r="AE1275">
        <v>5.15</v>
      </c>
      <c r="AF1275">
        <v>6.71</v>
      </c>
      <c r="AG1275" s="5">
        <v>9.7583996007680867</v>
      </c>
      <c r="AH1275" s="7">
        <v>8.9945834815956971E-2</v>
      </c>
      <c r="AI1275" s="8">
        <v>1.1954888704384612</v>
      </c>
      <c r="AJ1275">
        <v>6954.64</v>
      </c>
      <c r="AK1275">
        <v>6954640000</v>
      </c>
      <c r="AL1275">
        <f>IF(AJ1275&lt;29957,1,0)</f>
        <v>1</v>
      </c>
      <c r="AM1275">
        <f>IF(AND(AJ1275&gt;29957,AJ1275&lt;96525),1,0)</f>
        <v>0</v>
      </c>
      <c r="AN1275">
        <f>IF(AJ1275&gt;96525,1,0)</f>
        <v>0</v>
      </c>
      <c r="AO1275" s="9">
        <v>30</v>
      </c>
      <c r="AP1275" s="5">
        <v>1.4771212547196624</v>
      </c>
      <c r="AQ1275">
        <v>47435670</v>
      </c>
      <c r="AT1275">
        <v>1185000</v>
      </c>
      <c r="AU1275">
        <v>48620670</v>
      </c>
      <c r="AW1275">
        <v>20599.5</v>
      </c>
      <c r="AX1275">
        <v>20599500000</v>
      </c>
      <c r="CG1275" s="13"/>
    </row>
    <row r="1276" spans="1:85" x14ac:dyDescent="0.3">
      <c r="A1276">
        <v>2015</v>
      </c>
      <c r="B1276" t="s">
        <v>231</v>
      </c>
      <c r="C1276">
        <v>0</v>
      </c>
      <c r="D1276">
        <v>4</v>
      </c>
      <c r="E1276">
        <v>4</v>
      </c>
      <c r="L1276">
        <v>1</v>
      </c>
      <c r="M1276">
        <v>0</v>
      </c>
      <c r="N1276">
        <v>0</v>
      </c>
      <c r="O1276" s="11">
        <v>7</v>
      </c>
      <c r="P1276" s="11">
        <v>4</v>
      </c>
      <c r="Q1276" s="12">
        <v>57.14</v>
      </c>
      <c r="R1276" s="11">
        <v>1</v>
      </c>
      <c r="S1276" s="12">
        <v>14.29</v>
      </c>
      <c r="T1276" s="14">
        <v>2</v>
      </c>
      <c r="U1276" s="12">
        <v>28.57</v>
      </c>
      <c r="V1276" s="12">
        <v>75</v>
      </c>
      <c r="W1276" s="13">
        <v>5</v>
      </c>
      <c r="X1276" s="11"/>
      <c r="Y1276" s="11">
        <v>33.72</v>
      </c>
      <c r="Z1276" s="11">
        <v>3.14</v>
      </c>
      <c r="AA1276" s="11">
        <v>71204.7</v>
      </c>
      <c r="AB1276" s="13">
        <v>71204700000</v>
      </c>
      <c r="AC1276" s="5">
        <v>3.1433784071217903</v>
      </c>
      <c r="AD1276">
        <v>7.02</v>
      </c>
      <c r="AE1276">
        <v>5.03</v>
      </c>
      <c r="AF1276">
        <v>6.34</v>
      </c>
      <c r="AG1276" s="5">
        <v>15.556195676677609</v>
      </c>
      <c r="AH1276" s="7"/>
      <c r="AI1276" s="8">
        <v>1.9053399373557176</v>
      </c>
      <c r="AJ1276">
        <v>91970.96</v>
      </c>
      <c r="AK1276">
        <v>91970960000</v>
      </c>
      <c r="AL1276">
        <f>IF(AJ1276&lt;29957,1,0)</f>
        <v>0</v>
      </c>
      <c r="AM1276">
        <f>IF(AND(AJ1276&gt;29957,AJ1276&lt;96525),1,0)</f>
        <v>1</v>
      </c>
      <c r="AN1276">
        <f>IF(AJ1276&gt;96525,1,0)</f>
        <v>0</v>
      </c>
      <c r="AO1276" s="9">
        <v>17</v>
      </c>
      <c r="AP1276" s="5">
        <v>1.2304489213782739</v>
      </c>
      <c r="AQ1276">
        <v>30926000</v>
      </c>
      <c r="AT1276">
        <v>6339000</v>
      </c>
      <c r="AU1276">
        <v>37265000</v>
      </c>
      <c r="AW1276">
        <v>14161.6</v>
      </c>
      <c r="AX1276">
        <v>14161600000</v>
      </c>
      <c r="CG1276" s="13"/>
    </row>
    <row r="1277" spans="1:85" x14ac:dyDescent="0.3">
      <c r="A1277">
        <v>2015</v>
      </c>
      <c r="B1277" t="s">
        <v>232</v>
      </c>
      <c r="C1277">
        <v>0</v>
      </c>
      <c r="D1277">
        <v>4</v>
      </c>
      <c r="E1277">
        <v>7</v>
      </c>
      <c r="F1277">
        <v>4.8</v>
      </c>
      <c r="G1277">
        <v>4800000</v>
      </c>
      <c r="H1277">
        <v>4.5999999999999996</v>
      </c>
      <c r="I1277">
        <v>4600000</v>
      </c>
      <c r="J1277">
        <v>0.20000000000000018</v>
      </c>
      <c r="K1277">
        <v>200000.00000000017</v>
      </c>
      <c r="L1277">
        <v>1</v>
      </c>
      <c r="M1277">
        <v>0</v>
      </c>
      <c r="N1277">
        <v>0</v>
      </c>
      <c r="O1277" s="11">
        <v>8</v>
      </c>
      <c r="P1277" s="11">
        <v>4</v>
      </c>
      <c r="Q1277" s="12">
        <v>50</v>
      </c>
      <c r="R1277" s="11">
        <v>3</v>
      </c>
      <c r="S1277" s="12">
        <v>37.5</v>
      </c>
      <c r="T1277" s="14">
        <v>1</v>
      </c>
      <c r="U1277" s="12">
        <v>12.5</v>
      </c>
      <c r="V1277" s="12">
        <v>74.989999999999995</v>
      </c>
      <c r="W1277" s="13">
        <v>7</v>
      </c>
      <c r="X1277" s="11">
        <v>75.5</v>
      </c>
      <c r="Y1277" s="11">
        <v>4.8099999999999996</v>
      </c>
      <c r="Z1277" s="11">
        <v>1.49</v>
      </c>
      <c r="AA1277" s="11">
        <v>69087.8</v>
      </c>
      <c r="AB1277" s="13">
        <v>69087800000</v>
      </c>
      <c r="AC1277" s="5">
        <v>1.4865163603085183</v>
      </c>
      <c r="AD1277">
        <v>3.6</v>
      </c>
      <c r="AE1277">
        <v>1.05</v>
      </c>
      <c r="AF1277">
        <v>1.79</v>
      </c>
      <c r="AG1277" s="5">
        <v>-11.832620722796557</v>
      </c>
      <c r="AH1277" s="7"/>
      <c r="AI1277" s="8">
        <v>0.32073678620342677</v>
      </c>
      <c r="AJ1277">
        <v>22844.28</v>
      </c>
      <c r="AK1277">
        <v>22844280000</v>
      </c>
      <c r="AL1277">
        <f>IF(AJ1277&lt;29957,1,0)</f>
        <v>1</v>
      </c>
      <c r="AM1277">
        <f>IF(AND(AJ1277&gt;29957,AJ1277&lt;96525),1,0)</f>
        <v>0</v>
      </c>
      <c r="AN1277">
        <f>IF(AJ1277&gt;96525,1,0)</f>
        <v>0</v>
      </c>
      <c r="AO1277" s="9">
        <v>26</v>
      </c>
      <c r="AP1277" s="5">
        <v>1.414973347970818</v>
      </c>
      <c r="AT1277">
        <v>4831000</v>
      </c>
      <c r="AU1277">
        <v>4831000</v>
      </c>
      <c r="AW1277">
        <v>13857.2</v>
      </c>
      <c r="AX1277">
        <v>13857200000</v>
      </c>
      <c r="CG1277" s="13"/>
    </row>
    <row r="1278" spans="1:85" x14ac:dyDescent="0.3">
      <c r="A1278">
        <v>2015</v>
      </c>
      <c r="B1278" t="s">
        <v>233</v>
      </c>
      <c r="C1278">
        <v>1</v>
      </c>
      <c r="D1278">
        <v>5</v>
      </c>
      <c r="E1278">
        <v>5</v>
      </c>
      <c r="L1278">
        <v>1</v>
      </c>
      <c r="M1278">
        <v>0</v>
      </c>
      <c r="N1278">
        <v>1</v>
      </c>
      <c r="O1278" s="11">
        <v>11</v>
      </c>
      <c r="P1278" s="11"/>
      <c r="Q1278" s="12">
        <v>0</v>
      </c>
      <c r="R1278" s="11"/>
      <c r="S1278" s="12">
        <v>0</v>
      </c>
      <c r="T1278" s="14">
        <v>11</v>
      </c>
      <c r="U1278" s="12">
        <v>100</v>
      </c>
      <c r="V1278" s="12">
        <v>74.540000000000006</v>
      </c>
      <c r="W1278" s="13">
        <v>5</v>
      </c>
      <c r="X1278" s="11"/>
      <c r="Y1278" s="11">
        <v>27.29</v>
      </c>
      <c r="Z1278" s="11">
        <v>9.2200000000000006</v>
      </c>
      <c r="AA1278" s="11">
        <v>63323.8</v>
      </c>
      <c r="AB1278" s="13">
        <v>63323800000</v>
      </c>
      <c r="AC1278" s="5">
        <v>9.2235110686134405</v>
      </c>
      <c r="AD1278">
        <v>19.36</v>
      </c>
      <c r="AE1278">
        <v>14.67</v>
      </c>
      <c r="AF1278">
        <v>19.36</v>
      </c>
      <c r="AG1278" s="5">
        <v>4.3725209284423725</v>
      </c>
      <c r="AH1278" s="7">
        <v>0.67146233844057857</v>
      </c>
      <c r="AI1278" s="8"/>
      <c r="AJ1278">
        <v>284421.21999999997</v>
      </c>
      <c r="AK1278">
        <v>284421220000</v>
      </c>
      <c r="AL1278">
        <f>IF(AJ1278&lt;29957,1,0)</f>
        <v>0</v>
      </c>
      <c r="AM1278">
        <f>IF(AND(AJ1278&gt;29957,AJ1278&lt;96525),1,0)</f>
        <v>0</v>
      </c>
      <c r="AN1278">
        <f>IF(AJ1278&gt;96525,1,0)</f>
        <v>1</v>
      </c>
      <c r="AO1278" s="9">
        <v>26</v>
      </c>
      <c r="AP1278" s="5">
        <v>1.414973347970818</v>
      </c>
      <c r="AQ1278">
        <v>85467000</v>
      </c>
      <c r="AS1278">
        <v>40834000</v>
      </c>
      <c r="AT1278">
        <v>6075000</v>
      </c>
      <c r="AU1278">
        <v>91542000</v>
      </c>
      <c r="AV1278">
        <v>74.52</v>
      </c>
      <c r="AW1278">
        <v>41312.199999999997</v>
      </c>
      <c r="AX1278">
        <v>41312200000</v>
      </c>
      <c r="CG1278" s="13"/>
    </row>
    <row r="1279" spans="1:85" x14ac:dyDescent="0.3">
      <c r="A1279">
        <v>2015</v>
      </c>
      <c r="B1279" t="s">
        <v>234</v>
      </c>
      <c r="C1279">
        <v>0</v>
      </c>
      <c r="M1279">
        <v>0</v>
      </c>
      <c r="N1279">
        <v>0</v>
      </c>
      <c r="O1279" s="11">
        <v>6</v>
      </c>
      <c r="P1279" s="11">
        <v>2</v>
      </c>
      <c r="Q1279" s="12">
        <v>33.33</v>
      </c>
      <c r="R1279" s="11">
        <v>1</v>
      </c>
      <c r="S1279" s="12">
        <v>16.670000000000002</v>
      </c>
      <c r="T1279" s="14">
        <v>3</v>
      </c>
      <c r="U1279" s="12">
        <v>50</v>
      </c>
      <c r="V1279" s="12">
        <v>37.5</v>
      </c>
      <c r="W1279" s="13">
        <v>4</v>
      </c>
      <c r="X1279" s="11">
        <v>12.63</v>
      </c>
      <c r="Y1279" s="11"/>
      <c r="Z1279" s="11"/>
      <c r="AA1279" s="11"/>
      <c r="AB1279" s="13"/>
      <c r="AD1279">
        <v>21.33</v>
      </c>
      <c r="AE1279">
        <v>9.25</v>
      </c>
      <c r="AF1279">
        <v>11.85</v>
      </c>
      <c r="AG1279" s="5">
        <v>8.0471513698346904</v>
      </c>
      <c r="AH1279" s="7"/>
      <c r="AI1279" s="8"/>
      <c r="AO1279" s="9">
        <v>4</v>
      </c>
      <c r="AP1279" s="5">
        <v>0.60205999132796229</v>
      </c>
      <c r="CG1279" s="13"/>
    </row>
    <row r="1280" spans="1:85" x14ac:dyDescent="0.3">
      <c r="A1280">
        <v>2015</v>
      </c>
      <c r="B1280" t="s">
        <v>235</v>
      </c>
      <c r="C1280">
        <v>0</v>
      </c>
      <c r="M1280">
        <v>0</v>
      </c>
      <c r="N1280">
        <v>0</v>
      </c>
      <c r="O1280" s="11">
        <v>7</v>
      </c>
      <c r="P1280" s="11">
        <v>3</v>
      </c>
      <c r="Q1280" s="12">
        <v>42.86</v>
      </c>
      <c r="R1280" s="11">
        <v>2</v>
      </c>
      <c r="S1280" s="12">
        <v>28.57</v>
      </c>
      <c r="T1280" s="14">
        <v>2</v>
      </c>
      <c r="U1280" s="12">
        <v>28.57</v>
      </c>
      <c r="V1280" s="12">
        <v>70.55</v>
      </c>
      <c r="W1280" s="13">
        <v>7</v>
      </c>
      <c r="X1280" s="11"/>
      <c r="Y1280" s="11">
        <v>5.89</v>
      </c>
      <c r="Z1280" s="11"/>
      <c r="AA1280" s="11">
        <v>47239.7</v>
      </c>
      <c r="AB1280" s="13">
        <v>47239700000</v>
      </c>
      <c r="AD1280">
        <v>20.61</v>
      </c>
      <c r="AE1280">
        <v>8.4</v>
      </c>
      <c r="AF1280">
        <v>14.12</v>
      </c>
      <c r="AG1280" s="5">
        <v>19.464471166215631</v>
      </c>
      <c r="AH1280" s="7"/>
      <c r="AI1280" s="8">
        <v>0.72957014940389353</v>
      </c>
      <c r="AJ1280">
        <v>38730.379999999997</v>
      </c>
      <c r="AK1280">
        <v>38730380000</v>
      </c>
      <c r="AL1280">
        <f>IF(AJ1280&lt;29957,1,0)</f>
        <v>0</v>
      </c>
      <c r="AM1280">
        <f>IF(AND(AJ1280&gt;29957,AJ1280&lt;96525),1,0)</f>
        <v>1</v>
      </c>
      <c r="AN1280">
        <f>IF(AJ1280&gt;96525,1,0)</f>
        <v>0</v>
      </c>
      <c r="AO1280" s="9">
        <v>10</v>
      </c>
      <c r="AP1280" s="5">
        <v>1</v>
      </c>
      <c r="AW1280">
        <v>73032.2</v>
      </c>
      <c r="AX1280">
        <v>73032200000</v>
      </c>
      <c r="CG1280" s="13"/>
    </row>
    <row r="1281" spans="1:85" x14ac:dyDescent="0.3">
      <c r="A1281">
        <v>2015</v>
      </c>
      <c r="B1281" t="s">
        <v>236</v>
      </c>
      <c r="C1281">
        <v>0</v>
      </c>
      <c r="D1281">
        <v>5</v>
      </c>
      <c r="E1281">
        <v>4</v>
      </c>
      <c r="F1281">
        <v>3.2</v>
      </c>
      <c r="G1281">
        <v>3200000</v>
      </c>
      <c r="H1281">
        <v>2.4</v>
      </c>
      <c r="I1281">
        <v>2400000</v>
      </c>
      <c r="J1281">
        <v>0.80000000000000027</v>
      </c>
      <c r="K1281">
        <v>800000.00000000023</v>
      </c>
      <c r="L1281">
        <v>1</v>
      </c>
      <c r="M1281">
        <v>0</v>
      </c>
      <c r="N1281">
        <v>1</v>
      </c>
      <c r="O1281" s="11">
        <v>12</v>
      </c>
      <c r="P1281" s="11">
        <v>6</v>
      </c>
      <c r="Q1281" s="12">
        <v>50</v>
      </c>
      <c r="R1281" s="11">
        <v>3</v>
      </c>
      <c r="S1281" s="12">
        <v>25</v>
      </c>
      <c r="T1281" s="14">
        <v>3</v>
      </c>
      <c r="U1281" s="12">
        <v>25</v>
      </c>
      <c r="V1281" s="12">
        <v>58.37</v>
      </c>
      <c r="W1281" s="13">
        <v>4</v>
      </c>
      <c r="X1281" s="11"/>
      <c r="Y1281" s="11">
        <v>11.38</v>
      </c>
      <c r="Z1281" s="11"/>
      <c r="AA1281" s="11">
        <v>19356.2</v>
      </c>
      <c r="AB1281" s="13">
        <v>19356200000</v>
      </c>
      <c r="AD1281">
        <v>31.97</v>
      </c>
      <c r="AE1281">
        <v>14.79</v>
      </c>
      <c r="AF1281">
        <v>27.82</v>
      </c>
      <c r="AG1281" s="5">
        <v>18.521485876379078</v>
      </c>
      <c r="AH1281" s="7">
        <v>0.66867634968484524</v>
      </c>
      <c r="AI1281" s="8">
        <v>1.2967022928656253</v>
      </c>
      <c r="AJ1281">
        <v>70541.600000000006</v>
      </c>
      <c r="AK1281">
        <v>70541600000</v>
      </c>
      <c r="AL1281">
        <f>IF(AJ1281&lt;29957,1,0)</f>
        <v>0</v>
      </c>
      <c r="AM1281">
        <f>IF(AND(AJ1281&gt;29957,AJ1281&lt;96525),1,0)</f>
        <v>1</v>
      </c>
      <c r="AN1281">
        <f>IF(AJ1281&gt;96525,1,0)</f>
        <v>0</v>
      </c>
      <c r="AO1281" s="9">
        <v>69</v>
      </c>
      <c r="AP1281" s="5">
        <v>1.8388490907372552</v>
      </c>
      <c r="AQ1281">
        <v>167408937</v>
      </c>
      <c r="AS1281">
        <v>57683200</v>
      </c>
      <c r="AT1281">
        <v>11916026</v>
      </c>
      <c r="AU1281">
        <v>179324963</v>
      </c>
      <c r="AW1281">
        <v>21974.1</v>
      </c>
      <c r="AX1281">
        <v>21974100000</v>
      </c>
      <c r="CG1281" s="13"/>
    </row>
    <row r="1282" spans="1:85" x14ac:dyDescent="0.3">
      <c r="A1282">
        <v>2015</v>
      </c>
      <c r="B1282" t="s">
        <v>237</v>
      </c>
      <c r="C1282">
        <v>0</v>
      </c>
      <c r="M1282">
        <v>0</v>
      </c>
      <c r="N1282">
        <v>0</v>
      </c>
      <c r="O1282" s="11"/>
      <c r="P1282" s="11"/>
      <c r="Q1282" s="12"/>
      <c r="R1282" s="11"/>
      <c r="S1282" s="12"/>
      <c r="T1282" s="14">
        <v>0</v>
      </c>
      <c r="U1282" s="12"/>
      <c r="V1282" s="12" t="s">
        <v>366</v>
      </c>
      <c r="W1282" s="13"/>
      <c r="X1282" s="11"/>
      <c r="Y1282" s="11">
        <v>4.88</v>
      </c>
      <c r="Z1282" s="11"/>
      <c r="AA1282" s="11">
        <v>30993.3</v>
      </c>
      <c r="AB1282" s="13">
        <v>30993300000</v>
      </c>
      <c r="AD1282">
        <v>11.62</v>
      </c>
      <c r="AE1282">
        <v>3.58</v>
      </c>
      <c r="AF1282">
        <v>4.26</v>
      </c>
      <c r="AG1282" s="5">
        <v>36.834442442736858</v>
      </c>
      <c r="AH1282" s="7"/>
      <c r="AI1282" s="8"/>
      <c r="AO1282" s="9">
        <v>16</v>
      </c>
      <c r="AP1282" s="5">
        <v>1.2041199826559246</v>
      </c>
      <c r="CG1282" s="13"/>
    </row>
    <row r="1283" spans="1:85" x14ac:dyDescent="0.3">
      <c r="A1283">
        <v>2015</v>
      </c>
      <c r="B1283" t="s">
        <v>238</v>
      </c>
      <c r="C1283">
        <v>1</v>
      </c>
      <c r="D1283">
        <v>5</v>
      </c>
      <c r="E1283">
        <v>4</v>
      </c>
      <c r="F1283">
        <v>7.4</v>
      </c>
      <c r="G1283">
        <v>7400000</v>
      </c>
      <c r="H1283">
        <v>6.5</v>
      </c>
      <c r="I1283">
        <v>6500000</v>
      </c>
      <c r="J1283">
        <v>0.90000000000000036</v>
      </c>
      <c r="K1283">
        <v>900000.00000000035</v>
      </c>
      <c r="L1283">
        <v>1</v>
      </c>
      <c r="M1283">
        <v>0</v>
      </c>
      <c r="N1283">
        <v>0</v>
      </c>
      <c r="O1283" s="11">
        <v>13</v>
      </c>
      <c r="P1283" s="11">
        <v>6</v>
      </c>
      <c r="Q1283" s="12">
        <v>46.15</v>
      </c>
      <c r="R1283" s="11">
        <v>2</v>
      </c>
      <c r="S1283" s="12">
        <v>15.38</v>
      </c>
      <c r="T1283" s="14">
        <v>5</v>
      </c>
      <c r="U1283" s="12">
        <v>38.46</v>
      </c>
      <c r="V1283" s="12">
        <v>29.6</v>
      </c>
      <c r="W1283" s="13">
        <v>7</v>
      </c>
      <c r="X1283" s="11">
        <v>2</v>
      </c>
      <c r="Y1283" s="11">
        <v>0.67</v>
      </c>
      <c r="Z1283" s="11">
        <v>6.91</v>
      </c>
      <c r="AA1283" s="11">
        <v>14618.1</v>
      </c>
      <c r="AB1283" s="13">
        <v>14618100000</v>
      </c>
      <c r="AC1283" s="5">
        <v>6.91096750924447</v>
      </c>
      <c r="AD1283">
        <v>2.17</v>
      </c>
      <c r="AE1283">
        <v>0.7</v>
      </c>
      <c r="AF1283">
        <v>0.88</v>
      </c>
      <c r="AG1283" s="5">
        <v>-4.098685278363897</v>
      </c>
      <c r="AH1283" s="7"/>
      <c r="AI1283" s="8">
        <v>1.4927697140381282</v>
      </c>
      <c r="AJ1283">
        <v>29013.01</v>
      </c>
      <c r="AK1283">
        <v>29013010000</v>
      </c>
      <c r="AL1283">
        <f>IF(AJ1283&lt;29957,1,0)</f>
        <v>1</v>
      </c>
      <c r="AM1283">
        <f>IF(AND(AJ1283&gt;29957,AJ1283&lt;96525),1,0)</f>
        <v>0</v>
      </c>
      <c r="AN1283">
        <f>IF(AJ1283&gt;96525,1,0)</f>
        <v>0</v>
      </c>
      <c r="AO1283" s="9">
        <v>20</v>
      </c>
      <c r="AP1283" s="5">
        <v>1.301029995663981</v>
      </c>
      <c r="AQ1283">
        <v>54990000</v>
      </c>
      <c r="AT1283">
        <v>2380000</v>
      </c>
      <c r="AU1283">
        <v>57370000</v>
      </c>
      <c r="AW1283">
        <v>18557.900000000001</v>
      </c>
      <c r="AX1283">
        <v>18557900000</v>
      </c>
      <c r="CG1283" s="13"/>
    </row>
    <row r="1284" spans="1:85" x14ac:dyDescent="0.3">
      <c r="A1284">
        <v>2015</v>
      </c>
      <c r="B1284" t="s">
        <v>239</v>
      </c>
      <c r="C1284">
        <v>1</v>
      </c>
      <c r="D1284">
        <v>4</v>
      </c>
      <c r="E1284">
        <v>4</v>
      </c>
      <c r="L1284">
        <v>1</v>
      </c>
      <c r="M1284">
        <v>0</v>
      </c>
      <c r="N1284">
        <v>0</v>
      </c>
      <c r="O1284" s="11">
        <v>11</v>
      </c>
      <c r="P1284" s="11">
        <v>3</v>
      </c>
      <c r="Q1284" s="12">
        <v>27.27</v>
      </c>
      <c r="R1284" s="11">
        <v>2</v>
      </c>
      <c r="S1284" s="12">
        <v>18.18</v>
      </c>
      <c r="T1284" s="14">
        <v>6</v>
      </c>
      <c r="U1284" s="12">
        <v>54.55</v>
      </c>
      <c r="V1284" s="12">
        <v>51.82</v>
      </c>
      <c r="W1284" s="13">
        <v>4</v>
      </c>
      <c r="X1284" s="11"/>
      <c r="Y1284" s="11">
        <v>12.11</v>
      </c>
      <c r="Z1284" s="11">
        <v>39.6</v>
      </c>
      <c r="AA1284" s="11"/>
      <c r="AB1284" s="13"/>
      <c r="AC1284" s="5">
        <v>39.600420654250556</v>
      </c>
      <c r="AD1284">
        <v>56.01</v>
      </c>
      <c r="AE1284">
        <v>18.850000000000001</v>
      </c>
      <c r="AF1284">
        <v>37.99</v>
      </c>
      <c r="AG1284" s="5">
        <v>29.884794578568403</v>
      </c>
      <c r="AH1284" s="7"/>
      <c r="AI1284" s="8"/>
      <c r="AO1284" s="9">
        <v>21</v>
      </c>
      <c r="AP1284" s="5">
        <v>1.3222192947339191</v>
      </c>
      <c r="AQ1284">
        <v>29219408</v>
      </c>
      <c r="AR1284" s="5">
        <v>31.7</v>
      </c>
      <c r="AT1284">
        <v>1416850</v>
      </c>
      <c r="AU1284">
        <v>30636258</v>
      </c>
      <c r="AV1284">
        <v>51</v>
      </c>
      <c r="CG1284" s="13"/>
    </row>
    <row r="1285" spans="1:85" x14ac:dyDescent="0.3">
      <c r="A1285">
        <v>2015</v>
      </c>
      <c r="B1285" t="s">
        <v>240</v>
      </c>
      <c r="C1285">
        <v>0</v>
      </c>
      <c r="M1285">
        <v>0</v>
      </c>
      <c r="N1285">
        <v>0</v>
      </c>
      <c r="O1285" s="11"/>
      <c r="P1285" s="11"/>
      <c r="Q1285" s="12"/>
      <c r="R1285" s="11"/>
      <c r="S1285" s="12"/>
      <c r="T1285" s="14">
        <v>0</v>
      </c>
      <c r="U1285" s="12"/>
      <c r="V1285" s="12">
        <v>38.92</v>
      </c>
      <c r="W1285" s="13"/>
      <c r="X1285" s="11"/>
      <c r="Y1285" s="11"/>
      <c r="Z1285" s="11"/>
      <c r="AA1285" s="11">
        <v>9459.7000000000007</v>
      </c>
      <c r="AB1285" s="13">
        <v>9459700000</v>
      </c>
      <c r="AG1285" s="5"/>
      <c r="AH1285" s="7"/>
      <c r="AI1285" s="8"/>
      <c r="AO1285" s="9">
        <v>23</v>
      </c>
      <c r="AP1285" s="5">
        <v>1.3617278360175928</v>
      </c>
      <c r="CG1285" s="13"/>
    </row>
    <row r="1286" spans="1:85" x14ac:dyDescent="0.3">
      <c r="A1286">
        <v>2015</v>
      </c>
      <c r="B1286" t="s">
        <v>241</v>
      </c>
      <c r="C1286">
        <v>1</v>
      </c>
      <c r="D1286">
        <v>5</v>
      </c>
      <c r="E1286">
        <v>4</v>
      </c>
      <c r="F1286">
        <v>8.4</v>
      </c>
      <c r="G1286">
        <v>8400000</v>
      </c>
      <c r="H1286">
        <v>8</v>
      </c>
      <c r="I1286">
        <v>8000000</v>
      </c>
      <c r="J1286">
        <v>0.40000000000000036</v>
      </c>
      <c r="K1286">
        <v>400000.00000000035</v>
      </c>
      <c r="L1286">
        <v>1</v>
      </c>
      <c r="M1286">
        <v>1</v>
      </c>
      <c r="N1286">
        <v>0</v>
      </c>
      <c r="O1286" s="11">
        <v>10</v>
      </c>
      <c r="P1286" s="11">
        <v>7</v>
      </c>
      <c r="Q1286" s="12">
        <v>70</v>
      </c>
      <c r="R1286" s="11">
        <v>3</v>
      </c>
      <c r="S1286" s="12">
        <v>30</v>
      </c>
      <c r="T1286" s="14">
        <v>0</v>
      </c>
      <c r="U1286" s="12">
        <v>0</v>
      </c>
      <c r="V1286" s="12" t="s">
        <v>366</v>
      </c>
      <c r="W1286" s="13">
        <v>4</v>
      </c>
      <c r="X1286" s="11"/>
      <c r="Y1286" s="11">
        <v>14.23</v>
      </c>
      <c r="Z1286" s="11">
        <v>4.22</v>
      </c>
      <c r="AA1286" s="11">
        <v>18447.099999999999</v>
      </c>
      <c r="AB1286" s="13">
        <v>18447100000</v>
      </c>
      <c r="AC1286" s="5">
        <v>4.2176428908833241</v>
      </c>
      <c r="AD1286">
        <v>21.49</v>
      </c>
      <c r="AE1286">
        <v>16.37</v>
      </c>
      <c r="AF1286">
        <v>21.43</v>
      </c>
      <c r="AG1286" s="5">
        <v>13.306173801036456</v>
      </c>
      <c r="AH1286" s="7">
        <v>0.32782551222736284</v>
      </c>
      <c r="AI1286" s="8">
        <v>0.10046265697290152</v>
      </c>
      <c r="AJ1286">
        <v>66548</v>
      </c>
      <c r="AK1286">
        <v>66548000000</v>
      </c>
      <c r="AL1286">
        <f>IF(AJ1286&lt;29957,1,0)</f>
        <v>0</v>
      </c>
      <c r="AM1286">
        <f>IF(AND(AJ1286&gt;29957,AJ1286&lt;96525),1,0)</f>
        <v>1</v>
      </c>
      <c r="AN1286">
        <f>IF(AJ1286&gt;96525,1,0)</f>
        <v>0</v>
      </c>
      <c r="AO1286" s="9">
        <v>25</v>
      </c>
      <c r="AP1286" s="5">
        <v>1.3979400086720375</v>
      </c>
      <c r="AQ1286">
        <v>23200000</v>
      </c>
      <c r="AT1286">
        <v>8437000</v>
      </c>
      <c r="AU1286">
        <v>31637000</v>
      </c>
      <c r="AW1286">
        <v>23123.3</v>
      </c>
      <c r="AX1286">
        <v>23123300000</v>
      </c>
      <c r="CG1286" s="13"/>
    </row>
    <row r="1287" spans="1:85" x14ac:dyDescent="0.3">
      <c r="A1287">
        <v>2015</v>
      </c>
      <c r="B1287" t="s">
        <v>242</v>
      </c>
      <c r="C1287">
        <v>0</v>
      </c>
      <c r="D1287">
        <v>4</v>
      </c>
      <c r="E1287">
        <v>5</v>
      </c>
      <c r="F1287">
        <v>12.1</v>
      </c>
      <c r="G1287">
        <v>12100000</v>
      </c>
      <c r="H1287">
        <v>8.3000000000000007</v>
      </c>
      <c r="I1287">
        <v>8300000.0000000009</v>
      </c>
      <c r="J1287">
        <v>3.7999999999999989</v>
      </c>
      <c r="K1287">
        <v>3799999.9999999991</v>
      </c>
      <c r="L1287">
        <v>1</v>
      </c>
      <c r="M1287">
        <v>0</v>
      </c>
      <c r="N1287">
        <v>0</v>
      </c>
      <c r="O1287" s="11">
        <v>7</v>
      </c>
      <c r="P1287" s="11">
        <v>3</v>
      </c>
      <c r="Q1287" s="12">
        <v>42.86</v>
      </c>
      <c r="R1287" s="11">
        <v>4</v>
      </c>
      <c r="S1287" s="12">
        <v>57.14</v>
      </c>
      <c r="T1287" s="14">
        <v>0</v>
      </c>
      <c r="U1287" s="12">
        <v>0</v>
      </c>
      <c r="V1287" s="12">
        <v>63.92</v>
      </c>
      <c r="W1287" s="13">
        <v>5</v>
      </c>
      <c r="X1287" s="11"/>
      <c r="Y1287" s="11">
        <v>4.57</v>
      </c>
      <c r="Z1287" s="11">
        <v>5.17</v>
      </c>
      <c r="AA1287" s="11"/>
      <c r="AB1287" s="13"/>
      <c r="AC1287" s="5">
        <v>5.1710023678391295</v>
      </c>
      <c r="AD1287">
        <v>6.91</v>
      </c>
      <c r="AE1287">
        <v>5.01</v>
      </c>
      <c r="AF1287">
        <v>6.91</v>
      </c>
      <c r="AG1287" s="5">
        <v>65.35447264736429</v>
      </c>
      <c r="AH1287" s="7"/>
      <c r="AI1287" s="8"/>
      <c r="AO1287" s="9">
        <v>65</v>
      </c>
      <c r="AP1287" s="5">
        <v>1.8129133566428552</v>
      </c>
      <c r="AQ1287">
        <v>117824000</v>
      </c>
      <c r="AT1287">
        <v>4975000</v>
      </c>
      <c r="AU1287">
        <v>122799000</v>
      </c>
      <c r="AV1287">
        <v>63.92</v>
      </c>
      <c r="CG1287" s="13"/>
    </row>
    <row r="1288" spans="1:85" x14ac:dyDescent="0.3">
      <c r="A1288">
        <v>2015</v>
      </c>
      <c r="B1288" t="s">
        <v>243</v>
      </c>
      <c r="C1288">
        <v>0</v>
      </c>
      <c r="D1288">
        <v>5</v>
      </c>
      <c r="E1288">
        <v>4</v>
      </c>
      <c r="L1288">
        <v>1</v>
      </c>
      <c r="M1288">
        <v>1</v>
      </c>
      <c r="N1288">
        <v>0</v>
      </c>
      <c r="O1288" s="11">
        <v>10</v>
      </c>
      <c r="P1288" s="11">
        <v>5</v>
      </c>
      <c r="Q1288" s="12">
        <v>50</v>
      </c>
      <c r="R1288" s="11">
        <v>2</v>
      </c>
      <c r="S1288" s="12">
        <v>20</v>
      </c>
      <c r="T1288" s="14">
        <v>3</v>
      </c>
      <c r="U1288" s="12">
        <v>30</v>
      </c>
      <c r="V1288" s="12">
        <v>53.56</v>
      </c>
      <c r="W1288" s="13">
        <v>4</v>
      </c>
      <c r="X1288" s="11"/>
      <c r="Y1288" s="11">
        <v>0.21</v>
      </c>
      <c r="Z1288" s="11">
        <v>0.89</v>
      </c>
      <c r="AA1288" s="11">
        <v>22230.5</v>
      </c>
      <c r="AB1288" s="13">
        <v>22230500000</v>
      </c>
      <c r="AC1288" s="5">
        <v>0.88894844763288938</v>
      </c>
      <c r="AD1288">
        <v>1.1499999999999999</v>
      </c>
      <c r="AE1288">
        <v>0.26</v>
      </c>
      <c r="AF1288">
        <v>0.35</v>
      </c>
      <c r="AG1288" s="5">
        <v>6.946205752039206</v>
      </c>
      <c r="AH1288" s="7">
        <v>0.13797444727875596</v>
      </c>
      <c r="AI1288" s="8"/>
      <c r="AJ1288">
        <v>5177.03</v>
      </c>
      <c r="AK1288">
        <v>5177030000</v>
      </c>
      <c r="AL1288">
        <f t="shared" ref="AL1288:AL1293" si="183">IF(AJ1288&lt;29957,1,0)</f>
        <v>1</v>
      </c>
      <c r="AM1288">
        <f t="shared" ref="AM1288:AM1293" si="184">IF(AND(AJ1288&gt;29957,AJ1288&lt;96525),1,0)</f>
        <v>0</v>
      </c>
      <c r="AN1288">
        <f t="shared" ref="AN1288:AN1293" si="185">IF(AJ1288&gt;96525,1,0)</f>
        <v>0</v>
      </c>
      <c r="AO1288" s="9">
        <v>2</v>
      </c>
      <c r="AP1288" s="5">
        <v>0.30102999566398114</v>
      </c>
      <c r="AQ1288">
        <v>46581000</v>
      </c>
      <c r="AT1288">
        <v>1120000</v>
      </c>
      <c r="AU1288">
        <v>47701000</v>
      </c>
      <c r="AW1288">
        <v>21342.9</v>
      </c>
      <c r="AX1288">
        <v>21342900000</v>
      </c>
      <c r="CG1288" s="13"/>
    </row>
    <row r="1289" spans="1:85" x14ac:dyDescent="0.3">
      <c r="A1289">
        <v>2015</v>
      </c>
      <c r="B1289" t="s">
        <v>244</v>
      </c>
      <c r="C1289">
        <v>0</v>
      </c>
      <c r="D1289">
        <v>5</v>
      </c>
      <c r="E1289">
        <v>4</v>
      </c>
      <c r="F1289">
        <v>13.1</v>
      </c>
      <c r="G1289">
        <v>13100000</v>
      </c>
      <c r="H1289">
        <v>13.1</v>
      </c>
      <c r="I1289">
        <v>13100000</v>
      </c>
      <c r="J1289">
        <v>0</v>
      </c>
      <c r="L1289">
        <v>1</v>
      </c>
      <c r="M1289">
        <v>0</v>
      </c>
      <c r="N1289">
        <v>0</v>
      </c>
      <c r="O1289" s="11">
        <v>11</v>
      </c>
      <c r="P1289" s="11">
        <v>5</v>
      </c>
      <c r="Q1289" s="12">
        <v>45.45</v>
      </c>
      <c r="R1289" s="11">
        <v>5</v>
      </c>
      <c r="S1289" s="12">
        <v>45.45</v>
      </c>
      <c r="T1289" s="14">
        <v>1</v>
      </c>
      <c r="U1289" s="12">
        <v>9.09</v>
      </c>
      <c r="V1289" s="12">
        <v>65.95</v>
      </c>
      <c r="W1289" s="13">
        <v>6</v>
      </c>
      <c r="X1289" s="11"/>
      <c r="Y1289" s="11">
        <v>5.03</v>
      </c>
      <c r="Z1289" s="11">
        <v>2.73</v>
      </c>
      <c r="AA1289" s="11">
        <v>67921.3</v>
      </c>
      <c r="AB1289" s="13">
        <v>67921300000</v>
      </c>
      <c r="AC1289" s="5">
        <v>2.7252251051262784</v>
      </c>
      <c r="AD1289">
        <v>3.59</v>
      </c>
      <c r="AE1289">
        <v>1.24</v>
      </c>
      <c r="AF1289">
        <v>1.46</v>
      </c>
      <c r="AG1289" s="5">
        <v>14.139356994428759</v>
      </c>
      <c r="AH1289" s="7"/>
      <c r="AI1289" s="8">
        <v>0.7379091766869087</v>
      </c>
      <c r="AJ1289">
        <v>54129.43</v>
      </c>
      <c r="AK1289">
        <v>54129430000</v>
      </c>
      <c r="AL1289">
        <f t="shared" si="183"/>
        <v>0</v>
      </c>
      <c r="AM1289">
        <f t="shared" si="184"/>
        <v>1</v>
      </c>
      <c r="AN1289">
        <f t="shared" si="185"/>
        <v>0</v>
      </c>
      <c r="AO1289" s="9">
        <v>110</v>
      </c>
      <c r="AP1289" s="5">
        <v>2.0413926851582249</v>
      </c>
      <c r="AQ1289">
        <v>14792168</v>
      </c>
      <c r="AT1289">
        <v>8793821</v>
      </c>
      <c r="AU1289">
        <v>23585989</v>
      </c>
      <c r="AW1289">
        <v>17795.3</v>
      </c>
      <c r="AX1289">
        <v>17795300000</v>
      </c>
      <c r="CG1289" s="13"/>
    </row>
    <row r="1290" spans="1:85" x14ac:dyDescent="0.3">
      <c r="A1290">
        <v>2015</v>
      </c>
      <c r="B1290" t="s">
        <v>245</v>
      </c>
      <c r="C1290">
        <v>0</v>
      </c>
      <c r="D1290">
        <v>4</v>
      </c>
      <c r="E1290">
        <v>7</v>
      </c>
      <c r="F1290">
        <v>16.100000000000001</v>
      </c>
      <c r="G1290">
        <v>16100000.000000002</v>
      </c>
      <c r="H1290">
        <v>12.6</v>
      </c>
      <c r="I1290">
        <v>12600000</v>
      </c>
      <c r="J1290">
        <v>3.5000000000000018</v>
      </c>
      <c r="K1290">
        <v>3500000.0000000019</v>
      </c>
      <c r="L1290">
        <v>1</v>
      </c>
      <c r="M1290">
        <v>1</v>
      </c>
      <c r="N1290">
        <v>0</v>
      </c>
      <c r="O1290" s="11">
        <v>15</v>
      </c>
      <c r="P1290" s="11">
        <v>8</v>
      </c>
      <c r="Q1290" s="12">
        <v>53.33</v>
      </c>
      <c r="R1290" s="11">
        <v>5</v>
      </c>
      <c r="S1290" s="12">
        <v>33.33</v>
      </c>
      <c r="T1290" s="14">
        <v>2</v>
      </c>
      <c r="U1290" s="12">
        <v>13.33</v>
      </c>
      <c r="V1290" s="12">
        <v>69.81</v>
      </c>
      <c r="W1290" s="13">
        <v>6</v>
      </c>
      <c r="X1290" s="11"/>
      <c r="Y1290" s="11">
        <v>9.76</v>
      </c>
      <c r="Z1290" s="11">
        <v>13.09</v>
      </c>
      <c r="AA1290" s="11">
        <v>33574.6</v>
      </c>
      <c r="AB1290" s="13">
        <v>33574600000</v>
      </c>
      <c r="AC1290" s="5">
        <v>13.088588321593484</v>
      </c>
      <c r="AD1290">
        <v>23.87</v>
      </c>
      <c r="AE1290">
        <v>15.98</v>
      </c>
      <c r="AF1290">
        <v>23.29</v>
      </c>
      <c r="AG1290" s="5">
        <v>13.163546085530076</v>
      </c>
      <c r="AH1290" s="7">
        <v>0.55099746517785653</v>
      </c>
      <c r="AI1290" s="8">
        <v>3.4788047173799956</v>
      </c>
      <c r="AJ1290">
        <v>278401.55</v>
      </c>
      <c r="AK1290">
        <v>278401550000</v>
      </c>
      <c r="AL1290">
        <f t="shared" si="183"/>
        <v>0</v>
      </c>
      <c r="AM1290">
        <f t="shared" si="184"/>
        <v>0</v>
      </c>
      <c r="AN1290">
        <f t="shared" si="185"/>
        <v>1</v>
      </c>
      <c r="AO1290" s="9">
        <v>46</v>
      </c>
      <c r="AP1290" s="5">
        <v>1.6627578316815739</v>
      </c>
      <c r="AQ1290">
        <v>293557275</v>
      </c>
      <c r="AR1290" s="5">
        <v>4</v>
      </c>
      <c r="AT1290">
        <v>7286000</v>
      </c>
      <c r="AU1290">
        <v>300843275</v>
      </c>
      <c r="AW1290">
        <v>57086.400000000001</v>
      </c>
      <c r="AX1290">
        <v>57086400000</v>
      </c>
      <c r="CG1290" s="13"/>
    </row>
    <row r="1291" spans="1:85" x14ac:dyDescent="0.3">
      <c r="A1291">
        <v>2015</v>
      </c>
      <c r="B1291" t="s">
        <v>246</v>
      </c>
      <c r="C1291">
        <v>0</v>
      </c>
      <c r="D1291">
        <v>4</v>
      </c>
      <c r="E1291">
        <v>5</v>
      </c>
      <c r="F1291">
        <v>7</v>
      </c>
      <c r="G1291">
        <v>7000000</v>
      </c>
      <c r="H1291">
        <v>6.2</v>
      </c>
      <c r="I1291">
        <v>6200000</v>
      </c>
      <c r="J1291">
        <v>0.79999999999999982</v>
      </c>
      <c r="K1291">
        <v>799999.99999999977</v>
      </c>
      <c r="L1291">
        <v>1</v>
      </c>
      <c r="M1291">
        <v>0</v>
      </c>
      <c r="N1291">
        <v>1</v>
      </c>
      <c r="O1291" s="11">
        <v>10</v>
      </c>
      <c r="P1291" s="11">
        <v>5</v>
      </c>
      <c r="Q1291" s="12">
        <v>50</v>
      </c>
      <c r="R1291" s="11">
        <v>2</v>
      </c>
      <c r="S1291" s="12">
        <v>20</v>
      </c>
      <c r="T1291" s="14">
        <v>3</v>
      </c>
      <c r="U1291" s="12">
        <v>30</v>
      </c>
      <c r="V1291" s="12">
        <v>33.47</v>
      </c>
      <c r="W1291" s="13">
        <v>4</v>
      </c>
      <c r="X1291" s="11"/>
      <c r="Y1291" s="11">
        <v>5.19</v>
      </c>
      <c r="Z1291" s="11">
        <v>1.8</v>
      </c>
      <c r="AA1291" s="11">
        <v>12149.7</v>
      </c>
      <c r="AB1291" s="13">
        <v>12149700000</v>
      </c>
      <c r="AC1291" s="5">
        <v>1.7993078074332853</v>
      </c>
      <c r="AD1291">
        <v>8.73</v>
      </c>
      <c r="AE1291">
        <v>4.3</v>
      </c>
      <c r="AF1291">
        <v>8.4600000000000009</v>
      </c>
      <c r="AG1291" s="5">
        <v>5.656957119639956</v>
      </c>
      <c r="AH1291" s="7">
        <v>1.8517422942672901</v>
      </c>
      <c r="AI1291" s="8">
        <v>0.31946991658285512</v>
      </c>
      <c r="AJ1291">
        <v>10727.76</v>
      </c>
      <c r="AK1291">
        <v>10727760000</v>
      </c>
      <c r="AL1291">
        <f t="shared" si="183"/>
        <v>1</v>
      </c>
      <c r="AM1291">
        <f t="shared" si="184"/>
        <v>0</v>
      </c>
      <c r="AN1291">
        <f t="shared" si="185"/>
        <v>0</v>
      </c>
      <c r="AO1291" s="9">
        <v>30</v>
      </c>
      <c r="AP1291" s="5">
        <v>1.4771212547196624</v>
      </c>
      <c r="AQ1291">
        <v>76223000</v>
      </c>
      <c r="AS1291">
        <v>26091000</v>
      </c>
      <c r="AT1291">
        <v>6300000</v>
      </c>
      <c r="AU1291">
        <v>82523000</v>
      </c>
      <c r="AW1291">
        <v>11279.1</v>
      </c>
      <c r="AX1291">
        <v>11279100000</v>
      </c>
      <c r="CG1291" s="13"/>
    </row>
    <row r="1292" spans="1:85" x14ac:dyDescent="0.3">
      <c r="A1292">
        <v>2015</v>
      </c>
      <c r="B1292" t="s">
        <v>247</v>
      </c>
      <c r="C1292">
        <v>0</v>
      </c>
      <c r="D1292">
        <v>4</v>
      </c>
      <c r="E1292">
        <v>4</v>
      </c>
      <c r="L1292">
        <v>1</v>
      </c>
      <c r="M1292">
        <v>1</v>
      </c>
      <c r="N1292">
        <v>0</v>
      </c>
      <c r="O1292" s="11">
        <v>8</v>
      </c>
      <c r="P1292" s="11">
        <v>4</v>
      </c>
      <c r="Q1292" s="12">
        <v>50</v>
      </c>
      <c r="R1292" s="11">
        <v>3</v>
      </c>
      <c r="S1292" s="12">
        <v>37.5</v>
      </c>
      <c r="T1292" s="14">
        <v>1</v>
      </c>
      <c r="U1292" s="12">
        <v>12.5</v>
      </c>
      <c r="V1292" s="12">
        <v>70</v>
      </c>
      <c r="W1292" s="13">
        <v>4</v>
      </c>
      <c r="X1292" s="11"/>
      <c r="Y1292" s="11">
        <v>10.68</v>
      </c>
      <c r="Z1292" s="11">
        <v>2.58</v>
      </c>
      <c r="AA1292" s="11">
        <v>123660.9</v>
      </c>
      <c r="AB1292" s="13">
        <v>123660900000</v>
      </c>
      <c r="AC1292" s="5">
        <v>2.5830524795377947</v>
      </c>
      <c r="AD1292">
        <v>10.02</v>
      </c>
      <c r="AE1292">
        <v>3.46</v>
      </c>
      <c r="AF1292">
        <v>5.0999999999999996</v>
      </c>
      <c r="AG1292" s="5">
        <v>33.45646902132259</v>
      </c>
      <c r="AH1292" s="7"/>
      <c r="AI1292" s="8">
        <v>0.48643932689350433</v>
      </c>
      <c r="AJ1292">
        <v>89793.75</v>
      </c>
      <c r="AK1292">
        <v>89793750000</v>
      </c>
      <c r="AL1292">
        <f t="shared" si="183"/>
        <v>0</v>
      </c>
      <c r="AM1292">
        <f t="shared" si="184"/>
        <v>1</v>
      </c>
      <c r="AN1292">
        <f t="shared" si="185"/>
        <v>0</v>
      </c>
      <c r="AO1292" s="9">
        <v>18</v>
      </c>
      <c r="AP1292" s="5">
        <v>1.2552725051033058</v>
      </c>
      <c r="AQ1292">
        <v>151000000</v>
      </c>
      <c r="AR1292" s="5">
        <v>100</v>
      </c>
      <c r="AT1292">
        <v>1700000</v>
      </c>
      <c r="AU1292">
        <v>152700000</v>
      </c>
      <c r="AW1292">
        <v>55310</v>
      </c>
      <c r="AX1292">
        <v>55310000000</v>
      </c>
      <c r="CG1292" s="13"/>
    </row>
    <row r="1293" spans="1:85" x14ac:dyDescent="0.3">
      <c r="A1293">
        <v>2015</v>
      </c>
      <c r="B1293" t="s">
        <v>248</v>
      </c>
      <c r="C1293">
        <v>0</v>
      </c>
      <c r="D1293">
        <v>6</v>
      </c>
      <c r="E1293">
        <v>4</v>
      </c>
      <c r="L1293">
        <v>0</v>
      </c>
      <c r="M1293">
        <v>0</v>
      </c>
      <c r="N1293">
        <v>0</v>
      </c>
      <c r="O1293" s="11">
        <v>12</v>
      </c>
      <c r="P1293" s="11">
        <v>3</v>
      </c>
      <c r="Q1293" s="12">
        <v>25</v>
      </c>
      <c r="R1293" s="11">
        <v>5</v>
      </c>
      <c r="S1293" s="12">
        <v>41.67</v>
      </c>
      <c r="T1293" s="14">
        <v>4</v>
      </c>
      <c r="U1293" s="12">
        <v>33.33</v>
      </c>
      <c r="V1293" s="12">
        <v>74.87</v>
      </c>
      <c r="W1293" s="13">
        <v>7</v>
      </c>
      <c r="X1293" s="11"/>
      <c r="Y1293" s="11">
        <v>0.17</v>
      </c>
      <c r="Z1293" s="11">
        <v>4.99</v>
      </c>
      <c r="AA1293" s="11">
        <v>51354.2</v>
      </c>
      <c r="AB1293" s="13">
        <v>51354200000</v>
      </c>
      <c r="AC1293" s="5">
        <v>4.9900843055540847</v>
      </c>
      <c r="AD1293">
        <v>0.94</v>
      </c>
      <c r="AE1293">
        <v>0.21</v>
      </c>
      <c r="AF1293">
        <v>0.32</v>
      </c>
      <c r="AG1293" s="5">
        <v>12.335146084237874</v>
      </c>
      <c r="AH1293" s="7">
        <v>4.5569024822868787E-2</v>
      </c>
      <c r="AI1293" s="8">
        <v>1.3770338648086264</v>
      </c>
      <c r="AJ1293">
        <v>40394.370000000003</v>
      </c>
      <c r="AK1293">
        <v>40394370000</v>
      </c>
      <c r="AL1293">
        <f t="shared" si="183"/>
        <v>0</v>
      </c>
      <c r="AM1293">
        <f t="shared" si="184"/>
        <v>1</v>
      </c>
      <c r="AN1293">
        <f t="shared" si="185"/>
        <v>0</v>
      </c>
      <c r="AO1293" s="9">
        <v>23</v>
      </c>
      <c r="AP1293" s="5">
        <v>1.3617278360175928</v>
      </c>
      <c r="AQ1293">
        <v>82500000</v>
      </c>
      <c r="AT1293">
        <v>41370000</v>
      </c>
      <c r="AU1293">
        <v>123870000</v>
      </c>
      <c r="AV1293">
        <v>0</v>
      </c>
      <c r="AW1293">
        <v>58097.9</v>
      </c>
      <c r="AX1293">
        <v>58097900000</v>
      </c>
      <c r="CG1293" s="13"/>
    </row>
    <row r="1294" spans="1:85" x14ac:dyDescent="0.3">
      <c r="A1294">
        <v>2015</v>
      </c>
      <c r="B1294" t="s">
        <v>249</v>
      </c>
      <c r="C1294">
        <v>0</v>
      </c>
      <c r="D1294">
        <v>3</v>
      </c>
      <c r="E1294">
        <v>5</v>
      </c>
      <c r="L1294">
        <v>1</v>
      </c>
      <c r="M1294">
        <v>1</v>
      </c>
      <c r="N1294">
        <v>0</v>
      </c>
      <c r="O1294" s="11">
        <v>9</v>
      </c>
      <c r="P1294" s="11">
        <v>3</v>
      </c>
      <c r="Q1294" s="12">
        <v>33.33</v>
      </c>
      <c r="R1294" s="11">
        <v>1</v>
      </c>
      <c r="S1294" s="12">
        <v>11.11</v>
      </c>
      <c r="T1294" s="14">
        <v>5</v>
      </c>
      <c r="U1294" s="12">
        <v>55.56</v>
      </c>
      <c r="V1294" s="12">
        <v>70.64</v>
      </c>
      <c r="W1294" s="13">
        <v>4</v>
      </c>
      <c r="X1294" s="11"/>
      <c r="Y1294" s="11">
        <v>14.42</v>
      </c>
      <c r="Z1294" s="11">
        <v>18.88</v>
      </c>
      <c r="AA1294" s="11"/>
      <c r="AB1294" s="13"/>
      <c r="AC1294" s="5">
        <v>18.884344227237044</v>
      </c>
      <c r="AD1294">
        <v>32.049999999999997</v>
      </c>
      <c r="AE1294">
        <v>20.54</v>
      </c>
      <c r="AF1294">
        <v>32.049999999999997</v>
      </c>
      <c r="AG1294" s="5">
        <v>14.076132930513596</v>
      </c>
      <c r="AH1294" s="7"/>
      <c r="AI1294" s="8"/>
      <c r="AO1294" s="9">
        <v>51</v>
      </c>
      <c r="AP1294" s="5">
        <v>1.7075701760979363</v>
      </c>
      <c r="AQ1294">
        <v>140163247</v>
      </c>
      <c r="AT1294">
        <v>9482000</v>
      </c>
      <c r="AU1294">
        <v>149645247</v>
      </c>
      <c r="AV1294">
        <v>68.73</v>
      </c>
      <c r="CG1294" s="13"/>
    </row>
    <row r="1295" spans="1:85" x14ac:dyDescent="0.3">
      <c r="A1295">
        <v>2015</v>
      </c>
      <c r="B1295" t="s">
        <v>250</v>
      </c>
      <c r="C1295">
        <v>1</v>
      </c>
      <c r="M1295">
        <v>0</v>
      </c>
      <c r="N1295">
        <v>0</v>
      </c>
      <c r="O1295" s="11"/>
      <c r="P1295" s="11"/>
      <c r="Q1295" s="12"/>
      <c r="R1295" s="11"/>
      <c r="S1295" s="12"/>
      <c r="T1295" s="14">
        <v>0</v>
      </c>
      <c r="U1295" s="12"/>
      <c r="V1295" s="12">
        <v>65.64</v>
      </c>
      <c r="W1295" s="13"/>
      <c r="X1295" s="11"/>
      <c r="Y1295" s="11"/>
      <c r="Z1295" s="11"/>
      <c r="AA1295" s="11">
        <v>7260.9</v>
      </c>
      <c r="AB1295" s="13">
        <v>7260900000</v>
      </c>
      <c r="AG1295" s="5"/>
      <c r="AH1295" s="7"/>
      <c r="AI1295" s="8"/>
      <c r="AO1295" s="9">
        <v>8</v>
      </c>
      <c r="AP1295" s="5">
        <v>0.90308998699194343</v>
      </c>
      <c r="AR1295" s="5">
        <v>0</v>
      </c>
      <c r="CG1295" s="13"/>
    </row>
    <row r="1296" spans="1:85" x14ac:dyDescent="0.3">
      <c r="A1296">
        <v>2015</v>
      </c>
      <c r="B1296" t="s">
        <v>251</v>
      </c>
      <c r="C1296">
        <v>0</v>
      </c>
      <c r="D1296">
        <v>3</v>
      </c>
      <c r="E1296">
        <v>4</v>
      </c>
      <c r="F1296">
        <v>3.8</v>
      </c>
      <c r="G1296">
        <v>3800000</v>
      </c>
      <c r="H1296">
        <v>2.7</v>
      </c>
      <c r="I1296">
        <v>2700000</v>
      </c>
      <c r="J1296">
        <v>1.0999999999999996</v>
      </c>
      <c r="K1296">
        <v>1099999.9999999995</v>
      </c>
      <c r="L1296">
        <v>1</v>
      </c>
      <c r="M1296">
        <v>0</v>
      </c>
      <c r="N1296">
        <v>0</v>
      </c>
      <c r="O1296" s="11">
        <v>10</v>
      </c>
      <c r="P1296" s="11">
        <v>6</v>
      </c>
      <c r="Q1296" s="12">
        <v>60</v>
      </c>
      <c r="R1296" s="11">
        <v>3</v>
      </c>
      <c r="S1296" s="12">
        <v>30</v>
      </c>
      <c r="T1296" s="14">
        <v>1</v>
      </c>
      <c r="U1296" s="12">
        <v>10</v>
      </c>
      <c r="V1296" s="12">
        <v>40.46</v>
      </c>
      <c r="W1296" s="13">
        <v>5</v>
      </c>
      <c r="X1296" s="11">
        <v>22.14</v>
      </c>
      <c r="Y1296" s="11">
        <v>2.11</v>
      </c>
      <c r="Z1296" s="11">
        <v>1.45</v>
      </c>
      <c r="AA1296" s="11"/>
      <c r="AB1296" s="13"/>
      <c r="AC1296" s="5">
        <v>1.4518480777161302</v>
      </c>
      <c r="AD1296">
        <v>8.64</v>
      </c>
      <c r="AE1296">
        <v>3.33</v>
      </c>
      <c r="AF1296">
        <v>4.1100000000000003</v>
      </c>
      <c r="AG1296" s="5">
        <v>5.5043365205799555</v>
      </c>
      <c r="AH1296" s="7"/>
      <c r="AI1296" s="8"/>
      <c r="AO1296" s="9">
        <v>41</v>
      </c>
      <c r="AP1296" s="5">
        <v>1.6127838567197355</v>
      </c>
      <c r="AQ1296">
        <v>87368000</v>
      </c>
      <c r="AR1296" s="5">
        <v>1.4</v>
      </c>
      <c r="AT1296">
        <v>845000</v>
      </c>
      <c r="AU1296">
        <v>88213000</v>
      </c>
      <c r="CG1296" s="13"/>
    </row>
    <row r="1297" spans="1:85" x14ac:dyDescent="0.3">
      <c r="A1297">
        <v>2015</v>
      </c>
      <c r="B1297" t="s">
        <v>252</v>
      </c>
      <c r="C1297">
        <v>1</v>
      </c>
      <c r="D1297">
        <v>6</v>
      </c>
      <c r="E1297">
        <v>6</v>
      </c>
      <c r="M1297">
        <v>0</v>
      </c>
      <c r="N1297">
        <v>0</v>
      </c>
      <c r="O1297" s="11">
        <v>11</v>
      </c>
      <c r="P1297" s="11">
        <v>5</v>
      </c>
      <c r="Q1297" s="12">
        <v>45.45</v>
      </c>
      <c r="R1297" s="11">
        <v>1</v>
      </c>
      <c r="S1297" s="12">
        <v>9.09</v>
      </c>
      <c r="T1297" s="14">
        <v>5</v>
      </c>
      <c r="U1297" s="12">
        <v>45.45</v>
      </c>
      <c r="V1297" s="12">
        <v>40.869999999999997</v>
      </c>
      <c r="W1297" s="13">
        <v>5</v>
      </c>
      <c r="X1297" s="11">
        <v>18.420000000000002</v>
      </c>
      <c r="Y1297" s="11">
        <v>1.97</v>
      </c>
      <c r="Z1297" s="11">
        <v>3.01</v>
      </c>
      <c r="AA1297" s="11">
        <v>136329.60000000001</v>
      </c>
      <c r="AB1297" s="13">
        <v>136329600000</v>
      </c>
      <c r="AC1297" s="5">
        <v>3.0105274363784589</v>
      </c>
      <c r="AD1297">
        <v>7.73</v>
      </c>
      <c r="AE1297">
        <v>1.7</v>
      </c>
      <c r="AF1297">
        <v>2.17</v>
      </c>
      <c r="AG1297" s="5">
        <v>2.295703684734141</v>
      </c>
      <c r="AH1297" s="7"/>
      <c r="AI1297" s="8">
        <v>1.3999385674016893E-3</v>
      </c>
      <c r="AJ1297">
        <v>14866.48</v>
      </c>
      <c r="AK1297">
        <v>14866480000</v>
      </c>
      <c r="AL1297">
        <f>IF(AJ1297&lt;29957,1,0)</f>
        <v>1</v>
      </c>
      <c r="AM1297">
        <f>IF(AND(AJ1297&gt;29957,AJ1297&lt;96525),1,0)</f>
        <v>0</v>
      </c>
      <c r="AN1297">
        <f>IF(AJ1297&gt;96525,1,0)</f>
        <v>0</v>
      </c>
      <c r="AO1297" s="9">
        <v>20</v>
      </c>
      <c r="AP1297" s="5">
        <v>1.301029995663981</v>
      </c>
      <c r="AW1297">
        <v>104440.9</v>
      </c>
      <c r="AX1297">
        <v>104440900000</v>
      </c>
      <c r="CG1297" s="13"/>
    </row>
    <row r="1298" spans="1:85" x14ac:dyDescent="0.3">
      <c r="A1298">
        <v>2015</v>
      </c>
      <c r="B1298" t="s">
        <v>253</v>
      </c>
      <c r="C1298">
        <v>0</v>
      </c>
      <c r="D1298">
        <v>3</v>
      </c>
      <c r="E1298">
        <v>4</v>
      </c>
      <c r="L1298">
        <v>0</v>
      </c>
      <c r="M1298">
        <v>0</v>
      </c>
      <c r="N1298">
        <v>0</v>
      </c>
      <c r="O1298" s="11">
        <v>4</v>
      </c>
      <c r="P1298" s="11">
        <v>2</v>
      </c>
      <c r="Q1298" s="12">
        <v>50</v>
      </c>
      <c r="R1298" s="11">
        <v>2</v>
      </c>
      <c r="S1298" s="12">
        <v>50</v>
      </c>
      <c r="T1298" s="14">
        <v>0</v>
      </c>
      <c r="U1298" s="12">
        <v>0</v>
      </c>
      <c r="V1298" s="12">
        <v>53.86</v>
      </c>
      <c r="W1298" s="13">
        <v>9</v>
      </c>
      <c r="X1298" s="11"/>
      <c r="Y1298" s="11">
        <v>0.69</v>
      </c>
      <c r="Z1298" s="11">
        <v>2.0299999999999998</v>
      </c>
      <c r="AA1298" s="11">
        <v>112384.8</v>
      </c>
      <c r="AB1298" s="13">
        <v>112384800000</v>
      </c>
      <c r="AC1298" s="5">
        <v>2.0275469534744137</v>
      </c>
      <c r="AD1298">
        <v>13.86</v>
      </c>
      <c r="AE1298">
        <v>2.85</v>
      </c>
      <c r="AF1298">
        <v>6.5</v>
      </c>
      <c r="AG1298" s="5"/>
      <c r="AH1298" s="7"/>
      <c r="AI1298" s="8"/>
      <c r="AO1298" s="9">
        <v>67</v>
      </c>
      <c r="AP1298" s="5">
        <v>1.8260748027008262</v>
      </c>
      <c r="AQ1298">
        <v>239976</v>
      </c>
      <c r="AT1298">
        <v>744000</v>
      </c>
      <c r="AU1298">
        <v>983976</v>
      </c>
      <c r="CG1298" s="13"/>
    </row>
    <row r="1299" spans="1:85" x14ac:dyDescent="0.3">
      <c r="A1299">
        <v>2015</v>
      </c>
      <c r="B1299" t="s">
        <v>254</v>
      </c>
      <c r="C1299">
        <v>0</v>
      </c>
      <c r="D1299">
        <v>4</v>
      </c>
      <c r="E1299">
        <v>8</v>
      </c>
      <c r="L1299">
        <v>1</v>
      </c>
      <c r="M1299">
        <v>1</v>
      </c>
      <c r="N1299">
        <v>1</v>
      </c>
      <c r="O1299" s="11">
        <v>13</v>
      </c>
      <c r="P1299" s="11">
        <v>7</v>
      </c>
      <c r="Q1299" s="12">
        <v>53.85</v>
      </c>
      <c r="R1299" s="11">
        <v>1</v>
      </c>
      <c r="S1299" s="12">
        <v>7.69</v>
      </c>
      <c r="T1299" s="14">
        <v>5</v>
      </c>
      <c r="U1299" s="12">
        <v>38.46</v>
      </c>
      <c r="V1299" s="12">
        <v>50.09</v>
      </c>
      <c r="W1299" s="13">
        <v>8</v>
      </c>
      <c r="X1299" s="11"/>
      <c r="Y1299" s="11">
        <v>7.95</v>
      </c>
      <c r="Z1299" s="11">
        <v>5.53</v>
      </c>
      <c r="AA1299" s="11">
        <v>14602.9</v>
      </c>
      <c r="AB1299" s="13">
        <v>14602900000</v>
      </c>
      <c r="AC1299" s="5">
        <v>5.5337556036512403</v>
      </c>
      <c r="AD1299">
        <v>19.670000000000002</v>
      </c>
      <c r="AE1299">
        <v>10.93</v>
      </c>
      <c r="AF1299">
        <v>17.41</v>
      </c>
      <c r="AG1299" s="5">
        <v>3.7311818653746323</v>
      </c>
      <c r="AH1299" s="7">
        <v>1.3251454427925016</v>
      </c>
      <c r="AI1299" s="8"/>
      <c r="AJ1299">
        <v>41898.32</v>
      </c>
      <c r="AK1299">
        <v>41898320000</v>
      </c>
      <c r="AL1299">
        <f>IF(AJ1299&lt;29957,1,0)</f>
        <v>0</v>
      </c>
      <c r="AM1299">
        <f>IF(AND(AJ1299&gt;29957,AJ1299&lt;96525),1,0)</f>
        <v>1</v>
      </c>
      <c r="AN1299">
        <f>IF(AJ1299&gt;96525,1,0)</f>
        <v>0</v>
      </c>
      <c r="AO1299" s="9">
        <v>58</v>
      </c>
      <c r="AP1299" s="5">
        <v>1.7634279935629371</v>
      </c>
      <c r="AQ1299">
        <v>36707041</v>
      </c>
      <c r="AS1299">
        <v>36707041</v>
      </c>
      <c r="AT1299">
        <v>22340000</v>
      </c>
      <c r="AU1299">
        <v>59047041</v>
      </c>
      <c r="AW1299">
        <v>16288.8</v>
      </c>
      <c r="AX1299">
        <v>16288800000</v>
      </c>
      <c r="CG1299" s="13"/>
    </row>
    <row r="1300" spans="1:85" x14ac:dyDescent="0.3">
      <c r="A1300">
        <v>2015</v>
      </c>
      <c r="B1300" t="s">
        <v>255</v>
      </c>
      <c r="C1300">
        <v>0</v>
      </c>
      <c r="D1300">
        <v>3</v>
      </c>
      <c r="E1300">
        <v>4</v>
      </c>
      <c r="F1300">
        <v>3</v>
      </c>
      <c r="G1300">
        <v>3000000</v>
      </c>
      <c r="H1300">
        <v>2.2000000000000002</v>
      </c>
      <c r="I1300">
        <v>2200000</v>
      </c>
      <c r="J1300">
        <v>0.79999999999999982</v>
      </c>
      <c r="K1300">
        <v>799999.99999999977</v>
      </c>
      <c r="L1300">
        <v>0</v>
      </c>
      <c r="M1300">
        <v>0</v>
      </c>
      <c r="N1300">
        <v>0</v>
      </c>
      <c r="O1300" s="11">
        <v>8</v>
      </c>
      <c r="P1300" s="11">
        <v>4</v>
      </c>
      <c r="Q1300" s="12">
        <v>50</v>
      </c>
      <c r="R1300" s="11">
        <v>1</v>
      </c>
      <c r="S1300" s="12">
        <v>12.5</v>
      </c>
      <c r="T1300" s="14">
        <v>3</v>
      </c>
      <c r="U1300" s="12">
        <v>37.5</v>
      </c>
      <c r="V1300" s="12">
        <v>42.31</v>
      </c>
      <c r="W1300" s="13">
        <v>4</v>
      </c>
      <c r="X1300" s="11">
        <v>3.6</v>
      </c>
      <c r="Y1300" s="11">
        <v>5.69</v>
      </c>
      <c r="Z1300" s="11">
        <v>2.75</v>
      </c>
      <c r="AA1300" s="11">
        <v>70958.8</v>
      </c>
      <c r="AB1300" s="13">
        <v>70958800000</v>
      </c>
      <c r="AC1300" s="5">
        <v>2.7463774858139671</v>
      </c>
      <c r="AD1300">
        <v>9.9</v>
      </c>
      <c r="AE1300">
        <v>3.61</v>
      </c>
      <c r="AF1300">
        <v>4.6900000000000004</v>
      </c>
      <c r="AG1300" s="5">
        <v>0.67085016919469953</v>
      </c>
      <c r="AH1300" s="7"/>
      <c r="AI1300" s="8"/>
      <c r="AO1300" s="9">
        <v>18</v>
      </c>
      <c r="AP1300" s="5">
        <v>1.2552725051033058</v>
      </c>
      <c r="AQ1300">
        <v>262598978</v>
      </c>
      <c r="AT1300">
        <v>14533890</v>
      </c>
      <c r="AU1300">
        <v>277132868</v>
      </c>
      <c r="CG1300" s="13"/>
    </row>
    <row r="1301" spans="1:85" x14ac:dyDescent="0.3">
      <c r="A1301">
        <v>2015</v>
      </c>
      <c r="B1301" t="s">
        <v>256</v>
      </c>
      <c r="C1301">
        <v>0</v>
      </c>
      <c r="D1301">
        <v>5</v>
      </c>
      <c r="E1301">
        <v>4</v>
      </c>
      <c r="F1301">
        <v>3.4</v>
      </c>
      <c r="G1301">
        <v>3400000</v>
      </c>
      <c r="H1301">
        <v>3.4</v>
      </c>
      <c r="I1301">
        <v>3400000</v>
      </c>
      <c r="J1301">
        <v>0</v>
      </c>
      <c r="L1301">
        <v>1</v>
      </c>
      <c r="M1301">
        <v>0</v>
      </c>
      <c r="N1301">
        <v>0</v>
      </c>
      <c r="O1301" s="11">
        <v>11</v>
      </c>
      <c r="P1301" s="11">
        <v>4</v>
      </c>
      <c r="Q1301" s="12">
        <v>36.36</v>
      </c>
      <c r="R1301" s="11">
        <v>3</v>
      </c>
      <c r="S1301" s="12">
        <v>27.27</v>
      </c>
      <c r="T1301" s="14">
        <v>4</v>
      </c>
      <c r="U1301" s="12">
        <v>36.36</v>
      </c>
      <c r="V1301" s="12">
        <v>48.02</v>
      </c>
      <c r="W1301" s="13">
        <v>7</v>
      </c>
      <c r="X1301" s="11"/>
      <c r="Y1301" s="11">
        <v>7.1</v>
      </c>
      <c r="Z1301" s="11">
        <v>2.9</v>
      </c>
      <c r="AA1301" s="11">
        <v>14575.6</v>
      </c>
      <c r="AB1301" s="13">
        <v>14575600000</v>
      </c>
      <c r="AC1301" s="5">
        <v>2.9010510299470327</v>
      </c>
      <c r="AD1301">
        <v>18.57</v>
      </c>
      <c r="AE1301">
        <v>5.45</v>
      </c>
      <c r="AF1301">
        <v>6.86</v>
      </c>
      <c r="AG1301" s="5">
        <v>59.388952992524956</v>
      </c>
      <c r="AH1301" s="7">
        <v>0.52143988752845893</v>
      </c>
      <c r="AI1301" s="8">
        <v>3.0426069896026774E-2</v>
      </c>
      <c r="AJ1301">
        <v>9165.35</v>
      </c>
      <c r="AK1301">
        <v>9165350000</v>
      </c>
      <c r="AL1301">
        <f>IF(AJ1301&lt;29957,1,0)</f>
        <v>1</v>
      </c>
      <c r="AM1301">
        <f>IF(AND(AJ1301&gt;29957,AJ1301&lt;96525),1,0)</f>
        <v>0</v>
      </c>
      <c r="AN1301">
        <f>IF(AJ1301&gt;96525,1,0)</f>
        <v>0</v>
      </c>
      <c r="AO1301" s="9">
        <v>34</v>
      </c>
      <c r="AP1301" s="5">
        <v>1.5314789170422551</v>
      </c>
      <c r="AQ1301">
        <v>48909000</v>
      </c>
      <c r="AT1301">
        <v>3545000</v>
      </c>
      <c r="AU1301">
        <v>52454000</v>
      </c>
      <c r="AW1301">
        <v>11503.9</v>
      </c>
      <c r="AX1301">
        <v>11503900000</v>
      </c>
      <c r="CG1301" s="13"/>
    </row>
    <row r="1302" spans="1:85" x14ac:dyDescent="0.3">
      <c r="A1302">
        <v>2015</v>
      </c>
      <c r="B1302" t="s">
        <v>257</v>
      </c>
      <c r="C1302">
        <v>0</v>
      </c>
      <c r="D1302">
        <v>5</v>
      </c>
      <c r="E1302">
        <v>5</v>
      </c>
      <c r="L1302">
        <v>1</v>
      </c>
      <c r="M1302">
        <v>0</v>
      </c>
      <c r="N1302">
        <v>0</v>
      </c>
      <c r="O1302" s="11">
        <v>11</v>
      </c>
      <c r="P1302" s="11">
        <v>7</v>
      </c>
      <c r="Q1302" s="12">
        <v>63.64</v>
      </c>
      <c r="R1302" s="11">
        <v>2</v>
      </c>
      <c r="S1302" s="12">
        <v>18.18</v>
      </c>
      <c r="T1302" s="14">
        <v>2</v>
      </c>
      <c r="U1302" s="12">
        <v>18.18</v>
      </c>
      <c r="V1302" s="12">
        <v>40.200000000000003</v>
      </c>
      <c r="W1302" s="13">
        <v>4</v>
      </c>
      <c r="X1302" s="11"/>
      <c r="Y1302" s="11">
        <v>1.84</v>
      </c>
      <c r="Z1302" s="11">
        <v>2.33</v>
      </c>
      <c r="AA1302" s="11">
        <v>47614.1</v>
      </c>
      <c r="AB1302" s="13">
        <v>47614100000</v>
      </c>
      <c r="AC1302" s="5">
        <v>2.3287781494537882</v>
      </c>
      <c r="AD1302">
        <v>6.44</v>
      </c>
      <c r="AE1302">
        <v>2.1800000000000002</v>
      </c>
      <c r="AF1302">
        <v>2.92</v>
      </c>
      <c r="AG1302" s="5">
        <v>17.649062810570125</v>
      </c>
      <c r="AH1302" s="7"/>
      <c r="AI1302" s="8">
        <v>2.0474712319317718</v>
      </c>
      <c r="AJ1302">
        <v>30914.47</v>
      </c>
      <c r="AK1302">
        <v>30914470000</v>
      </c>
      <c r="AL1302">
        <f>IF(AJ1302&lt;29957,1,0)</f>
        <v>0</v>
      </c>
      <c r="AM1302">
        <f>IF(AND(AJ1302&gt;29957,AJ1302&lt;96525),1,0)</f>
        <v>1</v>
      </c>
      <c r="AN1302">
        <f>IF(AJ1302&gt;96525,1,0)</f>
        <v>0</v>
      </c>
      <c r="AO1302" s="9">
        <v>90</v>
      </c>
      <c r="AP1302" s="5">
        <v>1.9542425094393248</v>
      </c>
      <c r="AQ1302">
        <v>109108243</v>
      </c>
      <c r="AT1302">
        <v>7260000</v>
      </c>
      <c r="AU1302">
        <v>116368243</v>
      </c>
      <c r="AW1302">
        <v>51796.5</v>
      </c>
      <c r="AX1302">
        <v>51796500000</v>
      </c>
      <c r="CG1302" s="13"/>
    </row>
    <row r="1303" spans="1:85" x14ac:dyDescent="0.3">
      <c r="A1303">
        <v>2015</v>
      </c>
      <c r="B1303" t="s">
        <v>258</v>
      </c>
      <c r="C1303">
        <v>1</v>
      </c>
      <c r="D1303">
        <v>5</v>
      </c>
      <c r="E1303">
        <v>4</v>
      </c>
      <c r="F1303">
        <v>74.2</v>
      </c>
      <c r="G1303">
        <v>74200000</v>
      </c>
      <c r="H1303">
        <v>74.2</v>
      </c>
      <c r="I1303">
        <v>74200000</v>
      </c>
      <c r="J1303">
        <v>0</v>
      </c>
      <c r="L1303">
        <v>0</v>
      </c>
      <c r="M1303">
        <v>1</v>
      </c>
      <c r="N1303">
        <v>0</v>
      </c>
      <c r="O1303" s="11">
        <v>13</v>
      </c>
      <c r="P1303" s="11">
        <v>3</v>
      </c>
      <c r="Q1303" s="12">
        <v>23.08</v>
      </c>
      <c r="R1303" s="11">
        <v>3</v>
      </c>
      <c r="S1303" s="12">
        <v>23.08</v>
      </c>
      <c r="T1303" s="14">
        <v>7</v>
      </c>
      <c r="U1303" s="12">
        <v>53.85</v>
      </c>
      <c r="V1303" s="12">
        <v>13.33</v>
      </c>
      <c r="W1303" s="13">
        <v>5</v>
      </c>
      <c r="X1303" s="11"/>
      <c r="Y1303" s="11">
        <v>1.21</v>
      </c>
      <c r="Z1303" s="11">
        <v>3.86</v>
      </c>
      <c r="AA1303" s="11">
        <v>84996.3</v>
      </c>
      <c r="AB1303" s="13">
        <v>84996300000</v>
      </c>
      <c r="AC1303" s="5">
        <v>3.8557578445664658</v>
      </c>
      <c r="AD1303">
        <v>15.93</v>
      </c>
      <c r="AE1303">
        <v>4.79</v>
      </c>
      <c r="AF1303">
        <v>9.0299999999999994</v>
      </c>
      <c r="AG1303" s="5">
        <v>12.987209608154727</v>
      </c>
      <c r="AH1303" s="7"/>
      <c r="AI1303" s="8"/>
      <c r="AJ1303">
        <v>54873.81</v>
      </c>
      <c r="AK1303">
        <v>54873810000</v>
      </c>
      <c r="AL1303">
        <f>IF(AJ1303&lt;29957,1,0)</f>
        <v>0</v>
      </c>
      <c r="AM1303">
        <f>IF(AND(AJ1303&gt;29957,AJ1303&lt;96525),1,0)</f>
        <v>1</v>
      </c>
      <c r="AN1303">
        <f>IF(AJ1303&gt;96525,1,0)</f>
        <v>0</v>
      </c>
      <c r="AO1303" s="9">
        <v>54</v>
      </c>
      <c r="AP1303" s="5">
        <v>1.7323937598229684</v>
      </c>
      <c r="AQ1303">
        <v>4000000</v>
      </c>
      <c r="AT1303">
        <v>7820000</v>
      </c>
      <c r="AU1303">
        <v>11820000</v>
      </c>
      <c r="AV1303">
        <v>13.33</v>
      </c>
      <c r="AW1303">
        <v>343858.1</v>
      </c>
      <c r="AX1303">
        <v>343858100000</v>
      </c>
      <c r="CG1303" s="13"/>
    </row>
    <row r="1304" spans="1:85" x14ac:dyDescent="0.3">
      <c r="A1304">
        <v>2015</v>
      </c>
      <c r="B1304" t="s">
        <v>259</v>
      </c>
      <c r="C1304">
        <v>0</v>
      </c>
      <c r="D1304">
        <v>3</v>
      </c>
      <c r="E1304">
        <v>4</v>
      </c>
      <c r="F1304">
        <v>1.3</v>
      </c>
      <c r="G1304">
        <v>1300000</v>
      </c>
      <c r="H1304">
        <v>0.8</v>
      </c>
      <c r="I1304">
        <v>800000</v>
      </c>
      <c r="J1304">
        <v>0.5</v>
      </c>
      <c r="K1304">
        <v>500000</v>
      </c>
      <c r="L1304">
        <v>0</v>
      </c>
      <c r="M1304">
        <v>0</v>
      </c>
      <c r="N1304">
        <v>0</v>
      </c>
      <c r="O1304" s="11">
        <v>9</v>
      </c>
      <c r="P1304" s="11">
        <v>4</v>
      </c>
      <c r="Q1304" s="12">
        <v>44.44</v>
      </c>
      <c r="R1304" s="11">
        <v>4</v>
      </c>
      <c r="S1304" s="12">
        <v>44.44</v>
      </c>
      <c r="T1304" s="14">
        <v>1</v>
      </c>
      <c r="U1304" s="12">
        <v>11.11</v>
      </c>
      <c r="V1304" s="12">
        <v>75</v>
      </c>
      <c r="W1304" s="13">
        <v>5</v>
      </c>
      <c r="X1304" s="11"/>
      <c r="Y1304" s="11">
        <v>6.88</v>
      </c>
      <c r="Z1304" s="11"/>
      <c r="AA1304" s="11"/>
      <c r="AB1304" s="13"/>
      <c r="AD1304">
        <v>32.1</v>
      </c>
      <c r="AE1304">
        <v>13.58</v>
      </c>
      <c r="AF1304">
        <v>19.09</v>
      </c>
      <c r="AG1304" s="5">
        <v>22.364308505863441</v>
      </c>
      <c r="AH1304" s="7"/>
      <c r="AI1304" s="8"/>
      <c r="AO1304" s="9">
        <v>31</v>
      </c>
      <c r="AP1304" s="5">
        <v>1.4913616938342726</v>
      </c>
      <c r="AQ1304">
        <v>157404000</v>
      </c>
      <c r="AT1304">
        <v>742500</v>
      </c>
      <c r="AU1304">
        <v>158146500</v>
      </c>
      <c r="CG1304" s="13"/>
    </row>
    <row r="1305" spans="1:85" x14ac:dyDescent="0.3">
      <c r="A1305">
        <v>2015</v>
      </c>
      <c r="B1305" t="s">
        <v>260</v>
      </c>
      <c r="C1305">
        <v>1</v>
      </c>
      <c r="D1305">
        <v>5</v>
      </c>
      <c r="E1305">
        <v>8</v>
      </c>
      <c r="L1305">
        <v>1</v>
      </c>
      <c r="M1305">
        <v>0</v>
      </c>
      <c r="N1305">
        <v>0</v>
      </c>
      <c r="O1305" s="11">
        <v>7</v>
      </c>
      <c r="P1305" s="11">
        <v>5</v>
      </c>
      <c r="Q1305" s="12">
        <v>71.430000000000007</v>
      </c>
      <c r="R1305" s="11">
        <v>0</v>
      </c>
      <c r="S1305" s="12">
        <v>0</v>
      </c>
      <c r="T1305" s="14">
        <v>2</v>
      </c>
      <c r="U1305" s="12">
        <v>28.57</v>
      </c>
      <c r="V1305" s="12">
        <v>58.25</v>
      </c>
      <c r="W1305" s="13">
        <v>5</v>
      </c>
      <c r="X1305" s="11">
        <v>13.94</v>
      </c>
      <c r="Y1305" s="11">
        <v>-2.21</v>
      </c>
      <c r="Z1305" s="11">
        <v>0.41</v>
      </c>
      <c r="AA1305" s="11">
        <v>928730</v>
      </c>
      <c r="AB1305" s="13">
        <v>928730000000</v>
      </c>
      <c r="AC1305" s="5">
        <v>0.41111573718909655</v>
      </c>
      <c r="AD1305">
        <v>-1.55</v>
      </c>
      <c r="AE1305">
        <v>-0.6</v>
      </c>
      <c r="AF1305">
        <v>-0.72</v>
      </c>
      <c r="AG1305" s="5">
        <v>2.1638776687824581</v>
      </c>
      <c r="AH1305" s="7"/>
      <c r="AI1305" s="8"/>
      <c r="AJ1305">
        <v>192305.16</v>
      </c>
      <c r="AK1305">
        <v>192305160000</v>
      </c>
      <c r="AL1305">
        <f>IF(AJ1305&lt;29957,1,0)</f>
        <v>0</v>
      </c>
      <c r="AM1305">
        <f>IF(AND(AJ1305&gt;29957,AJ1305&lt;96525),1,0)</f>
        <v>0</v>
      </c>
      <c r="AN1305">
        <f>IF(AJ1305&gt;96525,1,0)</f>
        <v>1</v>
      </c>
      <c r="AO1305" s="9">
        <v>11</v>
      </c>
      <c r="AP1305" s="5">
        <v>1.0413926851582249</v>
      </c>
      <c r="AQ1305">
        <v>11269000</v>
      </c>
      <c r="AT1305">
        <v>3860000</v>
      </c>
      <c r="AU1305">
        <v>15129000</v>
      </c>
      <c r="AW1305">
        <v>255940</v>
      </c>
      <c r="AX1305">
        <v>255940000000</v>
      </c>
      <c r="CG1305" s="13"/>
    </row>
    <row r="1306" spans="1:85" x14ac:dyDescent="0.3">
      <c r="A1306">
        <v>2015</v>
      </c>
      <c r="B1306" t="s">
        <v>261</v>
      </c>
      <c r="C1306">
        <v>0</v>
      </c>
      <c r="D1306">
        <v>4</v>
      </c>
      <c r="E1306">
        <v>9</v>
      </c>
      <c r="F1306">
        <v>280</v>
      </c>
      <c r="G1306">
        <v>280000000</v>
      </c>
      <c r="H1306">
        <v>280</v>
      </c>
      <c r="I1306">
        <v>280000000</v>
      </c>
      <c r="J1306">
        <v>0</v>
      </c>
      <c r="L1306">
        <v>1</v>
      </c>
      <c r="M1306">
        <v>1</v>
      </c>
      <c r="N1306">
        <v>0</v>
      </c>
      <c r="O1306" s="11">
        <v>15</v>
      </c>
      <c r="P1306" s="11">
        <v>8</v>
      </c>
      <c r="Q1306" s="12">
        <v>53.33</v>
      </c>
      <c r="R1306" s="11">
        <v>5</v>
      </c>
      <c r="S1306" s="12">
        <v>33.33</v>
      </c>
      <c r="T1306" s="14">
        <v>2</v>
      </c>
      <c r="U1306" s="12">
        <v>13.33</v>
      </c>
      <c r="V1306" s="12">
        <v>45.25</v>
      </c>
      <c r="W1306" s="13">
        <v>6</v>
      </c>
      <c r="X1306" s="11"/>
      <c r="Y1306" s="11">
        <v>5.94</v>
      </c>
      <c r="Z1306" s="11">
        <v>1.24</v>
      </c>
      <c r="AA1306" s="11">
        <v>5114950</v>
      </c>
      <c r="AB1306" s="13">
        <v>5114950000000</v>
      </c>
      <c r="AC1306" s="5">
        <v>1.2364343986737458</v>
      </c>
      <c r="AD1306">
        <v>11.25</v>
      </c>
      <c r="AE1306">
        <v>5.01</v>
      </c>
      <c r="AF1306">
        <v>6.5</v>
      </c>
      <c r="AG1306" s="5">
        <v>-12.95988027037745</v>
      </c>
      <c r="AH1306" s="7">
        <v>0.12818730791209132</v>
      </c>
      <c r="AI1306" s="8"/>
      <c r="AJ1306">
        <v>2882932.58</v>
      </c>
      <c r="AK1306">
        <v>2882932580000</v>
      </c>
      <c r="AL1306">
        <f>IF(AJ1306&lt;29957,1,0)</f>
        <v>0</v>
      </c>
      <c r="AM1306">
        <f>IF(AND(AJ1306&gt;29957,AJ1306&lt;96525),1,0)</f>
        <v>0</v>
      </c>
      <c r="AN1306">
        <f>IF(AJ1306&gt;96525,1,0)</f>
        <v>1</v>
      </c>
      <c r="AO1306" s="9">
        <v>42</v>
      </c>
      <c r="AP1306" s="5">
        <v>1.6232492903979003</v>
      </c>
      <c r="AQ1306">
        <v>613500000</v>
      </c>
      <c r="AT1306">
        <v>107126000</v>
      </c>
      <c r="AU1306">
        <v>720626000</v>
      </c>
      <c r="AW1306">
        <v>2932980</v>
      </c>
      <c r="AX1306">
        <v>2932980000000</v>
      </c>
      <c r="CG1306" s="13"/>
    </row>
    <row r="1307" spans="1:85" x14ac:dyDescent="0.3">
      <c r="A1307">
        <v>2015</v>
      </c>
      <c r="B1307" t="s">
        <v>262</v>
      </c>
      <c r="C1307">
        <v>0</v>
      </c>
      <c r="D1307">
        <v>5</v>
      </c>
      <c r="E1307">
        <v>4</v>
      </c>
      <c r="L1307">
        <v>1</v>
      </c>
      <c r="M1307">
        <v>0</v>
      </c>
      <c r="N1307">
        <v>0</v>
      </c>
      <c r="O1307" s="11">
        <v>7</v>
      </c>
      <c r="P1307" s="11">
        <v>4</v>
      </c>
      <c r="Q1307" s="12">
        <v>57.14</v>
      </c>
      <c r="R1307" s="11">
        <v>0</v>
      </c>
      <c r="S1307" s="12">
        <v>0</v>
      </c>
      <c r="T1307" s="14">
        <v>3</v>
      </c>
      <c r="U1307" s="12">
        <v>42.86</v>
      </c>
      <c r="V1307" s="12">
        <v>48.53</v>
      </c>
      <c r="W1307" s="13">
        <v>5</v>
      </c>
      <c r="X1307" s="11">
        <v>27.03</v>
      </c>
      <c r="Y1307" s="11">
        <v>10.24</v>
      </c>
      <c r="Z1307" s="11">
        <v>0.55000000000000004</v>
      </c>
      <c r="AA1307" s="11"/>
      <c r="AB1307" s="13"/>
      <c r="AC1307" s="5">
        <v>0.55135422717008109</v>
      </c>
      <c r="AD1307">
        <v>6.14</v>
      </c>
      <c r="AE1307">
        <v>2.4900000000000002</v>
      </c>
      <c r="AF1307">
        <v>3.47</v>
      </c>
      <c r="AG1307" s="5">
        <v>-52.769780397169043</v>
      </c>
      <c r="AH1307" s="7">
        <v>1.7909501693901302E-2</v>
      </c>
      <c r="AI1307" s="8"/>
      <c r="AJ1307">
        <v>134664.03</v>
      </c>
      <c r="AK1307">
        <v>134664030000</v>
      </c>
      <c r="AL1307">
        <f>IF(AJ1307&lt;29957,1,0)</f>
        <v>0</v>
      </c>
      <c r="AM1307">
        <f>IF(AND(AJ1307&gt;29957,AJ1307&lt;96525),1,0)</f>
        <v>0</v>
      </c>
      <c r="AN1307">
        <f>IF(AJ1307&gt;96525,1,0)</f>
        <v>1</v>
      </c>
      <c r="AO1307" s="9">
        <v>86</v>
      </c>
      <c r="AP1307" s="5">
        <v>1.9344984512435675</v>
      </c>
      <c r="AQ1307">
        <v>74630000</v>
      </c>
      <c r="AR1307" s="5">
        <v>64.3</v>
      </c>
      <c r="AT1307">
        <v>62740000</v>
      </c>
      <c r="AU1307">
        <v>137370000</v>
      </c>
      <c r="AW1307">
        <v>270095.5</v>
      </c>
      <c r="AX1307">
        <v>270095500000</v>
      </c>
      <c r="CG1307" s="13"/>
    </row>
    <row r="1308" spans="1:85" x14ac:dyDescent="0.3">
      <c r="A1308">
        <v>2015</v>
      </c>
      <c r="B1308" t="s">
        <v>263</v>
      </c>
      <c r="C1308">
        <v>0</v>
      </c>
      <c r="D1308">
        <v>5</v>
      </c>
      <c r="E1308">
        <v>4</v>
      </c>
      <c r="L1308">
        <v>1</v>
      </c>
      <c r="M1308">
        <v>0</v>
      </c>
      <c r="N1308">
        <v>0</v>
      </c>
      <c r="O1308" s="11">
        <v>13</v>
      </c>
      <c r="P1308" s="11">
        <v>8</v>
      </c>
      <c r="Q1308" s="12">
        <v>61.54</v>
      </c>
      <c r="R1308" s="11">
        <v>1</v>
      </c>
      <c r="S1308" s="12">
        <v>7.69</v>
      </c>
      <c r="T1308" s="14">
        <v>4</v>
      </c>
      <c r="U1308" s="12">
        <v>30.77</v>
      </c>
      <c r="V1308" s="12">
        <v>44.5</v>
      </c>
      <c r="W1308" s="13">
        <v>4</v>
      </c>
      <c r="X1308" s="11">
        <v>99.66</v>
      </c>
      <c r="Y1308" s="11">
        <v>-39.51</v>
      </c>
      <c r="Z1308" s="11">
        <v>1.9</v>
      </c>
      <c r="AA1308" s="11">
        <v>122574.9</v>
      </c>
      <c r="AB1308" s="13">
        <v>122574900000</v>
      </c>
      <c r="AC1308" s="5">
        <v>1.8952949608870353</v>
      </c>
      <c r="AD1308">
        <v>-15.14</v>
      </c>
      <c r="AE1308">
        <v>-3.32</v>
      </c>
      <c r="AF1308">
        <v>-4.28</v>
      </c>
      <c r="AG1308" s="5">
        <v>-63.773528650226361</v>
      </c>
      <c r="AH1308" s="7"/>
      <c r="AI1308" s="8">
        <v>0.18193238179809837</v>
      </c>
      <c r="AJ1308">
        <v>29595.49</v>
      </c>
      <c r="AK1308">
        <v>29595490000</v>
      </c>
      <c r="AL1308">
        <f>IF(AJ1308&lt;29957,1,0)</f>
        <v>1</v>
      </c>
      <c r="AM1308">
        <f>IF(AND(AJ1308&gt;29957,AJ1308&lt;96525),1,0)</f>
        <v>0</v>
      </c>
      <c r="AN1308">
        <f>IF(AJ1308&gt;96525,1,0)</f>
        <v>0</v>
      </c>
      <c r="AO1308" s="9">
        <v>18</v>
      </c>
      <c r="AP1308" s="5">
        <v>1.2552725051033058</v>
      </c>
      <c r="AQ1308">
        <v>30040000</v>
      </c>
      <c r="AT1308">
        <v>4460000</v>
      </c>
      <c r="AU1308">
        <v>34500000</v>
      </c>
      <c r="AW1308">
        <v>3230.7</v>
      </c>
      <c r="AX1308">
        <v>3230700000</v>
      </c>
      <c r="CG1308" s="13"/>
    </row>
    <row r="1309" spans="1:85" x14ac:dyDescent="0.3">
      <c r="A1309">
        <v>2015</v>
      </c>
      <c r="B1309" t="s">
        <v>264</v>
      </c>
      <c r="C1309">
        <v>0</v>
      </c>
      <c r="D1309">
        <v>7</v>
      </c>
      <c r="E1309">
        <v>4</v>
      </c>
      <c r="F1309">
        <v>2.4</v>
      </c>
      <c r="G1309">
        <v>2400000</v>
      </c>
      <c r="H1309">
        <v>2.4</v>
      </c>
      <c r="I1309">
        <v>2400000</v>
      </c>
      <c r="J1309">
        <v>0</v>
      </c>
      <c r="L1309">
        <v>1</v>
      </c>
      <c r="M1309">
        <v>0</v>
      </c>
      <c r="N1309">
        <v>0</v>
      </c>
      <c r="O1309" s="11">
        <v>12</v>
      </c>
      <c r="P1309" s="11">
        <v>5</v>
      </c>
      <c r="Q1309" s="12">
        <v>41.67</v>
      </c>
      <c r="R1309" s="11">
        <v>5</v>
      </c>
      <c r="S1309" s="12">
        <v>41.67</v>
      </c>
      <c r="T1309" s="14">
        <v>2</v>
      </c>
      <c r="U1309" s="12">
        <v>16.670000000000002</v>
      </c>
      <c r="V1309" s="12">
        <v>74.930000000000007</v>
      </c>
      <c r="W1309" s="13">
        <v>4</v>
      </c>
      <c r="X1309" s="11"/>
      <c r="Y1309" s="11">
        <v>6.19</v>
      </c>
      <c r="Z1309" s="11"/>
      <c r="AA1309" s="11">
        <v>7422.5</v>
      </c>
      <c r="AB1309" s="13">
        <v>7422500000</v>
      </c>
      <c r="AD1309">
        <v>21.16</v>
      </c>
      <c r="AE1309">
        <v>9.26</v>
      </c>
      <c r="AF1309">
        <v>12.68</v>
      </c>
      <c r="AG1309" s="5">
        <v>8.628726511839897</v>
      </c>
      <c r="AH1309" s="7"/>
      <c r="AI1309" s="8">
        <v>6.7303657931876257</v>
      </c>
      <c r="AJ1309">
        <v>18286.669999999998</v>
      </c>
      <c r="AK1309">
        <v>18286670000</v>
      </c>
      <c r="AL1309">
        <f>IF(AJ1309&lt;29957,1,0)</f>
        <v>1</v>
      </c>
      <c r="AM1309">
        <f>IF(AND(AJ1309&gt;29957,AJ1309&lt;96525),1,0)</f>
        <v>0</v>
      </c>
      <c r="AN1309">
        <f>IF(AJ1309&gt;96525,1,0)</f>
        <v>0</v>
      </c>
      <c r="AO1309" s="9">
        <v>30</v>
      </c>
      <c r="AP1309" s="5">
        <v>1.4771212547196624</v>
      </c>
      <c r="AQ1309">
        <v>40103868</v>
      </c>
      <c r="AT1309">
        <v>32045000</v>
      </c>
      <c r="AU1309">
        <v>72148868</v>
      </c>
      <c r="AW1309">
        <v>10884.3</v>
      </c>
      <c r="AX1309">
        <v>10884300000</v>
      </c>
      <c r="CG1309" s="13"/>
    </row>
    <row r="1310" spans="1:85" x14ac:dyDescent="0.3">
      <c r="A1310">
        <v>2015</v>
      </c>
      <c r="B1310" t="s">
        <v>265</v>
      </c>
      <c r="C1310">
        <v>0</v>
      </c>
      <c r="M1310">
        <v>0</v>
      </c>
      <c r="N1310">
        <v>0</v>
      </c>
      <c r="O1310" s="11"/>
      <c r="P1310" s="11"/>
      <c r="Q1310" s="12"/>
      <c r="R1310" s="11"/>
      <c r="S1310" s="12"/>
      <c r="T1310" s="14">
        <v>0</v>
      </c>
      <c r="U1310" s="12"/>
      <c r="V1310" s="12" t="s">
        <v>366</v>
      </c>
      <c r="W1310" s="13"/>
      <c r="X1310" s="11"/>
      <c r="Y1310" s="11"/>
      <c r="Z1310" s="11"/>
      <c r="AA1310" s="11">
        <v>9709.7999999999993</v>
      </c>
      <c r="AB1310" s="13">
        <v>9709800000</v>
      </c>
      <c r="AG1310" s="5"/>
      <c r="AH1310" s="7"/>
      <c r="AI1310" s="8"/>
      <c r="AO1310" s="9">
        <v>60</v>
      </c>
      <c r="AP1310" s="5">
        <v>1.7781512503836434</v>
      </c>
      <c r="CG1310" s="13"/>
    </row>
    <row r="1311" spans="1:85" x14ac:dyDescent="0.3">
      <c r="A1311">
        <v>2015</v>
      </c>
      <c r="B1311" t="s">
        <v>266</v>
      </c>
      <c r="C1311">
        <v>0</v>
      </c>
      <c r="M1311">
        <v>0</v>
      </c>
      <c r="N1311">
        <v>0</v>
      </c>
      <c r="O1311" s="11">
        <v>11</v>
      </c>
      <c r="P1311" s="11">
        <v>4</v>
      </c>
      <c r="Q1311" s="12">
        <v>36.36</v>
      </c>
      <c r="R1311" s="11">
        <v>2</v>
      </c>
      <c r="S1311" s="12">
        <v>18.18</v>
      </c>
      <c r="T1311" s="14">
        <v>5</v>
      </c>
      <c r="U1311" s="12">
        <v>45.45</v>
      </c>
      <c r="V1311" s="12">
        <v>53.58</v>
      </c>
      <c r="W1311" s="13">
        <v>5</v>
      </c>
      <c r="X1311" s="11"/>
      <c r="Y1311" s="11">
        <v>7.78</v>
      </c>
      <c r="Z1311" s="11">
        <v>5.07</v>
      </c>
      <c r="AA1311" s="11"/>
      <c r="AB1311" s="13"/>
      <c r="AC1311" s="5">
        <v>5.0670191565852525</v>
      </c>
      <c r="AD1311">
        <v>15.29</v>
      </c>
      <c r="AE1311">
        <v>11.27</v>
      </c>
      <c r="AF1311">
        <v>15.29</v>
      </c>
      <c r="AG1311" s="5">
        <v>5.0913699358162035</v>
      </c>
      <c r="AH1311" s="7"/>
      <c r="AI1311" s="8"/>
      <c r="AO1311" s="9">
        <v>54</v>
      </c>
      <c r="AP1311" s="5">
        <v>1.7323937598229684</v>
      </c>
      <c r="AV1311">
        <v>53.58</v>
      </c>
      <c r="CG1311" s="13"/>
    </row>
    <row r="1312" spans="1:85" x14ac:dyDescent="0.3">
      <c r="A1312">
        <v>2015</v>
      </c>
      <c r="B1312" t="s">
        <v>267</v>
      </c>
      <c r="C1312">
        <v>0</v>
      </c>
      <c r="D1312">
        <v>3</v>
      </c>
      <c r="E1312">
        <v>4</v>
      </c>
      <c r="F1312">
        <v>20.5</v>
      </c>
      <c r="G1312">
        <v>20500000</v>
      </c>
      <c r="H1312">
        <v>18.899999999999999</v>
      </c>
      <c r="I1312">
        <v>18900000</v>
      </c>
      <c r="J1312">
        <v>1.6000000000000014</v>
      </c>
      <c r="K1312">
        <v>1600000.0000000014</v>
      </c>
      <c r="L1312">
        <v>1</v>
      </c>
      <c r="M1312">
        <v>1</v>
      </c>
      <c r="N1312">
        <v>0</v>
      </c>
      <c r="O1312" s="11">
        <v>10</v>
      </c>
      <c r="P1312" s="11">
        <v>5</v>
      </c>
      <c r="Q1312" s="12">
        <v>50</v>
      </c>
      <c r="R1312" s="11">
        <v>4</v>
      </c>
      <c r="S1312" s="12">
        <v>40</v>
      </c>
      <c r="T1312" s="14">
        <v>1</v>
      </c>
      <c r="U1312" s="12">
        <v>10</v>
      </c>
      <c r="V1312" s="12">
        <v>52.38</v>
      </c>
      <c r="W1312" s="13">
        <v>5</v>
      </c>
      <c r="X1312" s="11"/>
      <c r="Y1312" s="11">
        <v>5.14</v>
      </c>
      <c r="Z1312" s="11">
        <v>2.41</v>
      </c>
      <c r="AA1312" s="11">
        <v>59642.2</v>
      </c>
      <c r="AB1312" s="13">
        <v>59642200000</v>
      </c>
      <c r="AC1312" s="5">
        <v>2.4057818054555269</v>
      </c>
      <c r="AD1312">
        <v>11.74</v>
      </c>
      <c r="AE1312">
        <v>4.41</v>
      </c>
      <c r="AF1312">
        <v>5.65</v>
      </c>
      <c r="AG1312" s="5">
        <v>12.65137922652189</v>
      </c>
      <c r="AH1312" s="7">
        <v>0.90383730106536908</v>
      </c>
      <c r="AI1312" s="8"/>
      <c r="AJ1312">
        <v>50251.55</v>
      </c>
      <c r="AK1312">
        <v>50251550000</v>
      </c>
      <c r="AL1312">
        <f>IF(AJ1312&lt;29957,1,0)</f>
        <v>0</v>
      </c>
      <c r="AM1312">
        <f>IF(AND(AJ1312&gt;29957,AJ1312&lt;96525),1,0)</f>
        <v>1</v>
      </c>
      <c r="AN1312">
        <f>IF(AJ1312&gt;96525,1,0)</f>
        <v>0</v>
      </c>
      <c r="AO1312" s="9">
        <v>45</v>
      </c>
      <c r="AP1312" s="5">
        <v>1.6532125137753435</v>
      </c>
      <c r="AQ1312">
        <v>176425000</v>
      </c>
      <c r="AS1312">
        <f>19069000+13416000+13072000+13499000</f>
        <v>59056000</v>
      </c>
      <c r="AT1312">
        <v>26187000</v>
      </c>
      <c r="AU1312">
        <v>202612000</v>
      </c>
      <c r="AW1312">
        <v>48962.8</v>
      </c>
      <c r="AX1312">
        <v>48962800000</v>
      </c>
      <c r="CG1312" s="13"/>
    </row>
    <row r="1313" spans="1:85" x14ac:dyDescent="0.3">
      <c r="A1313">
        <v>2015</v>
      </c>
      <c r="B1313" t="s">
        <v>268</v>
      </c>
      <c r="C1313">
        <v>0</v>
      </c>
      <c r="D1313">
        <v>5</v>
      </c>
      <c r="E1313">
        <v>5</v>
      </c>
      <c r="F1313">
        <v>9.8000000000000007</v>
      </c>
      <c r="G1313">
        <v>9800000</v>
      </c>
      <c r="H1313">
        <v>9.8000000000000007</v>
      </c>
      <c r="I1313">
        <v>9800000</v>
      </c>
      <c r="J1313">
        <v>0</v>
      </c>
      <c r="L1313">
        <v>1</v>
      </c>
      <c r="M1313">
        <v>0</v>
      </c>
      <c r="N1313">
        <v>0</v>
      </c>
      <c r="O1313" s="11">
        <v>11</v>
      </c>
      <c r="P1313" s="11">
        <v>5</v>
      </c>
      <c r="Q1313" s="12">
        <v>45.45</v>
      </c>
      <c r="R1313" s="11">
        <v>5</v>
      </c>
      <c r="S1313" s="12">
        <v>45.45</v>
      </c>
      <c r="T1313" s="14">
        <v>1</v>
      </c>
      <c r="U1313" s="12">
        <v>9.09</v>
      </c>
      <c r="V1313" s="12">
        <v>47.12</v>
      </c>
      <c r="W1313" s="13">
        <v>5</v>
      </c>
      <c r="X1313" s="11">
        <v>30.09</v>
      </c>
      <c r="Y1313" s="11">
        <v>-6.8</v>
      </c>
      <c r="Z1313" s="11">
        <v>4.22</v>
      </c>
      <c r="AA1313" s="11">
        <v>119330.3</v>
      </c>
      <c r="AB1313" s="13">
        <v>119330300000</v>
      </c>
      <c r="AC1313" s="5">
        <v>4.2243783815770888</v>
      </c>
      <c r="AD1313">
        <v>-15.09</v>
      </c>
      <c r="AE1313">
        <v>-2.41</v>
      </c>
      <c r="AF1313">
        <v>-3.02</v>
      </c>
      <c r="AG1313" s="5">
        <v>26.138779812115526</v>
      </c>
      <c r="AH1313" s="7"/>
      <c r="AI1313" s="8"/>
      <c r="AJ1313">
        <v>44875.48</v>
      </c>
      <c r="AK1313">
        <v>44875480000</v>
      </c>
      <c r="AL1313">
        <f>IF(AJ1313&lt;29957,1,0)</f>
        <v>0</v>
      </c>
      <c r="AM1313">
        <f>IF(AND(AJ1313&gt;29957,AJ1313&lt;96525),1,0)</f>
        <v>1</v>
      </c>
      <c r="AN1313">
        <f>IF(AJ1313&gt;96525,1,0)</f>
        <v>0</v>
      </c>
      <c r="AO1313" s="9">
        <v>27</v>
      </c>
      <c r="AP1313" s="5">
        <v>1.4313637641589871</v>
      </c>
      <c r="AQ1313">
        <v>37814000</v>
      </c>
      <c r="AR1313" s="5">
        <v>8.6</v>
      </c>
      <c r="AT1313">
        <v>465000</v>
      </c>
      <c r="AU1313">
        <v>38279000</v>
      </c>
      <c r="AW1313">
        <v>39833.4</v>
      </c>
      <c r="AX1313">
        <v>39833400000</v>
      </c>
      <c r="CG1313" s="13"/>
    </row>
    <row r="1314" spans="1:85" x14ac:dyDescent="0.3">
      <c r="A1314">
        <v>2015</v>
      </c>
      <c r="B1314" t="s">
        <v>269</v>
      </c>
      <c r="C1314">
        <v>0</v>
      </c>
      <c r="M1314">
        <v>0</v>
      </c>
      <c r="N1314">
        <v>0</v>
      </c>
      <c r="O1314" s="11"/>
      <c r="P1314" s="11"/>
      <c r="Q1314" s="12"/>
      <c r="R1314" s="11"/>
      <c r="S1314" s="12"/>
      <c r="T1314" s="14">
        <v>0</v>
      </c>
      <c r="U1314" s="12"/>
      <c r="V1314" s="12">
        <v>60.4</v>
      </c>
      <c r="W1314" s="13"/>
      <c r="X1314" s="11"/>
      <c r="Y1314" s="11">
        <v>-66.27</v>
      </c>
      <c r="Z1314" s="11"/>
      <c r="AA1314" s="11">
        <v>99715.1</v>
      </c>
      <c r="AB1314" s="13">
        <v>99715100000</v>
      </c>
      <c r="AD1314">
        <v>-39.56</v>
      </c>
      <c r="AE1314">
        <v>-4.3600000000000003</v>
      </c>
      <c r="AF1314">
        <v>-5.34</v>
      </c>
      <c r="AG1314" s="5">
        <v>36.39155982905983</v>
      </c>
      <c r="AH1314" s="7"/>
      <c r="AI1314" s="8"/>
      <c r="AO1314" s="9">
        <v>8</v>
      </c>
      <c r="AP1314" s="5">
        <v>0.90308998699194343</v>
      </c>
      <c r="CG1314" s="13"/>
    </row>
    <row r="1315" spans="1:85" x14ac:dyDescent="0.3">
      <c r="A1315">
        <v>2015</v>
      </c>
      <c r="B1315" t="s">
        <v>270</v>
      </c>
      <c r="C1315">
        <v>0</v>
      </c>
      <c r="D1315">
        <v>4</v>
      </c>
      <c r="E1315">
        <v>7</v>
      </c>
      <c r="L1315">
        <v>1</v>
      </c>
      <c r="M1315">
        <v>0</v>
      </c>
      <c r="N1315">
        <v>0</v>
      </c>
      <c r="O1315" s="11">
        <v>13</v>
      </c>
      <c r="P1315" s="11">
        <v>3</v>
      </c>
      <c r="Q1315" s="12">
        <v>23.08</v>
      </c>
      <c r="R1315" s="11">
        <v>5</v>
      </c>
      <c r="S1315" s="12">
        <v>38.46</v>
      </c>
      <c r="T1315" s="14">
        <v>5</v>
      </c>
      <c r="U1315" s="12">
        <v>38.46</v>
      </c>
      <c r="V1315" s="12" t="s">
        <v>366</v>
      </c>
      <c r="W1315" s="13">
        <v>4</v>
      </c>
      <c r="X1315" s="11"/>
      <c r="Y1315" s="11">
        <v>7.39</v>
      </c>
      <c r="Z1315" s="11">
        <v>5.04</v>
      </c>
      <c r="AA1315" s="11"/>
      <c r="AB1315" s="13"/>
      <c r="AC1315" s="5">
        <v>5.0410920234117222</v>
      </c>
      <c r="AD1315">
        <v>11.38</v>
      </c>
      <c r="AE1315">
        <v>7.72</v>
      </c>
      <c r="AF1315">
        <v>11.38</v>
      </c>
      <c r="AG1315" s="5">
        <v>9.7749144135644315</v>
      </c>
      <c r="AH1315" s="7"/>
      <c r="AI1315" s="8"/>
      <c r="AO1315" s="9">
        <v>59</v>
      </c>
      <c r="AP1315" s="5">
        <v>1.7708520116421442</v>
      </c>
      <c r="AQ1315">
        <v>2477000</v>
      </c>
      <c r="AT1315">
        <v>21911784</v>
      </c>
      <c r="AU1315">
        <v>24388784</v>
      </c>
      <c r="AV1315">
        <v>60.4</v>
      </c>
      <c r="CG1315" s="13"/>
    </row>
    <row r="1316" spans="1:85" x14ac:dyDescent="0.3">
      <c r="A1316">
        <v>2015</v>
      </c>
      <c r="B1316" t="s">
        <v>271</v>
      </c>
      <c r="C1316">
        <v>0</v>
      </c>
      <c r="D1316">
        <v>4</v>
      </c>
      <c r="E1316">
        <v>4</v>
      </c>
      <c r="L1316">
        <v>1</v>
      </c>
      <c r="M1316">
        <v>0</v>
      </c>
      <c r="N1316">
        <v>1</v>
      </c>
      <c r="O1316" s="11">
        <v>17</v>
      </c>
      <c r="P1316" s="11">
        <v>6</v>
      </c>
      <c r="Q1316" s="12">
        <v>35.29</v>
      </c>
      <c r="R1316" s="11">
        <v>3</v>
      </c>
      <c r="S1316" s="12">
        <v>17.649999999999999</v>
      </c>
      <c r="T1316" s="14">
        <v>8</v>
      </c>
      <c r="U1316" s="12">
        <v>47.06</v>
      </c>
      <c r="V1316" s="12">
        <v>51.33</v>
      </c>
      <c r="W1316" s="13">
        <v>4</v>
      </c>
      <c r="X1316" s="11"/>
      <c r="Y1316" s="11">
        <v>8.6</v>
      </c>
      <c r="Z1316" s="11">
        <v>6.05</v>
      </c>
      <c r="AA1316" s="11"/>
      <c r="AB1316" s="13"/>
      <c r="AC1316" s="5">
        <v>6.0465232443071928</v>
      </c>
      <c r="AD1316">
        <v>14.69</v>
      </c>
      <c r="AE1316">
        <v>11.05</v>
      </c>
      <c r="AF1316">
        <v>14.69</v>
      </c>
      <c r="AG1316" s="5">
        <v>14.870098700000641</v>
      </c>
      <c r="AH1316" s="7"/>
      <c r="AI1316" s="8"/>
      <c r="AO1316" s="9">
        <v>53</v>
      </c>
      <c r="AP1316" s="5">
        <v>1.7242758696007889</v>
      </c>
      <c r="AQ1316">
        <v>21782167</v>
      </c>
      <c r="AS1316">
        <v>11304908</v>
      </c>
      <c r="AT1316">
        <v>2000000</v>
      </c>
      <c r="AU1316">
        <v>23782167</v>
      </c>
      <c r="AV1316">
        <v>51.33</v>
      </c>
      <c r="CG1316" s="13"/>
    </row>
    <row r="1317" spans="1:85" x14ac:dyDescent="0.3">
      <c r="A1317">
        <v>2015</v>
      </c>
      <c r="B1317" t="s">
        <v>272</v>
      </c>
      <c r="C1317">
        <v>1</v>
      </c>
      <c r="M1317">
        <v>0</v>
      </c>
      <c r="N1317">
        <v>0</v>
      </c>
      <c r="O1317" s="11"/>
      <c r="P1317" s="11"/>
      <c r="Q1317" s="12"/>
      <c r="R1317" s="11"/>
      <c r="S1317" s="12"/>
      <c r="T1317" s="14">
        <v>0</v>
      </c>
      <c r="U1317" s="12"/>
      <c r="V1317" s="12">
        <v>53.06</v>
      </c>
      <c r="W1317" s="13"/>
      <c r="X1317" s="11"/>
      <c r="Y1317" s="11">
        <v>2.81</v>
      </c>
      <c r="Z1317" s="11"/>
      <c r="AA1317" s="11"/>
      <c r="AB1317" s="13"/>
      <c r="AD1317">
        <v>21.92</v>
      </c>
      <c r="AE1317">
        <v>7.43</v>
      </c>
      <c r="AF1317">
        <v>11.06</v>
      </c>
      <c r="AG1317" s="5">
        <v>14.373251042461646</v>
      </c>
      <c r="AH1317" s="7"/>
      <c r="AI1317" s="8"/>
      <c r="AO1317" s="9">
        <v>30</v>
      </c>
      <c r="AP1317" s="5">
        <v>1.4771212547196624</v>
      </c>
      <c r="CG1317" s="13"/>
    </row>
    <row r="1318" spans="1:85" x14ac:dyDescent="0.3">
      <c r="A1318">
        <v>2015</v>
      </c>
      <c r="B1318" t="s">
        <v>273</v>
      </c>
      <c r="C1318">
        <v>1</v>
      </c>
      <c r="D1318">
        <v>4</v>
      </c>
      <c r="M1318">
        <v>0</v>
      </c>
      <c r="N1318">
        <v>0</v>
      </c>
      <c r="O1318" s="11"/>
      <c r="P1318" s="11"/>
      <c r="Q1318" s="12"/>
      <c r="R1318" s="11"/>
      <c r="S1318" s="12"/>
      <c r="T1318" s="14">
        <v>0</v>
      </c>
      <c r="U1318" s="12"/>
      <c r="V1318" s="12" t="s">
        <v>366</v>
      </c>
      <c r="W1318" s="13"/>
      <c r="X1318" s="11"/>
      <c r="Y1318" s="11">
        <v>1.1599999999999999</v>
      </c>
      <c r="Z1318" s="11"/>
      <c r="AA1318" s="11">
        <v>7264.6</v>
      </c>
      <c r="AB1318" s="13">
        <v>7264600000</v>
      </c>
      <c r="AD1318">
        <v>9.41</v>
      </c>
      <c r="AE1318">
        <v>3.27</v>
      </c>
      <c r="AF1318">
        <v>4.3099999999999996</v>
      </c>
      <c r="AG1318" s="5">
        <v>2.5603283854382619</v>
      </c>
      <c r="AH1318" s="7"/>
      <c r="AI1318" s="8"/>
      <c r="AO1318" s="9">
        <v>20</v>
      </c>
      <c r="AP1318" s="5">
        <v>1.301029995663981</v>
      </c>
      <c r="AR1318" s="5">
        <v>44.6</v>
      </c>
      <c r="CG1318" s="13"/>
    </row>
    <row r="1319" spans="1:85" x14ac:dyDescent="0.3">
      <c r="A1319">
        <v>2015</v>
      </c>
      <c r="B1319" t="s">
        <v>274</v>
      </c>
      <c r="C1319">
        <v>0</v>
      </c>
      <c r="D1319">
        <v>4</v>
      </c>
      <c r="E1319">
        <v>4</v>
      </c>
      <c r="F1319">
        <v>1.3</v>
      </c>
      <c r="G1319">
        <v>1300000</v>
      </c>
      <c r="H1319">
        <v>1.3</v>
      </c>
      <c r="I1319">
        <v>1300000</v>
      </c>
      <c r="J1319">
        <v>0</v>
      </c>
      <c r="L1319">
        <v>0</v>
      </c>
      <c r="M1319">
        <v>0</v>
      </c>
      <c r="N1319">
        <v>0</v>
      </c>
      <c r="O1319" s="11">
        <v>9</v>
      </c>
      <c r="P1319" s="11">
        <v>6</v>
      </c>
      <c r="Q1319" s="12">
        <v>66.67</v>
      </c>
      <c r="R1319" s="11">
        <v>1</v>
      </c>
      <c r="S1319" s="12">
        <v>11.11</v>
      </c>
      <c r="T1319" s="14">
        <v>2</v>
      </c>
      <c r="U1319" s="12">
        <v>22.22</v>
      </c>
      <c r="V1319" s="12" t="s">
        <v>366</v>
      </c>
      <c r="W1319" s="13">
        <v>5</v>
      </c>
      <c r="X1319" s="11"/>
      <c r="Y1319" s="11">
        <v>11.59</v>
      </c>
      <c r="Z1319" s="11">
        <v>6.8</v>
      </c>
      <c r="AA1319" s="11">
        <v>9084.5</v>
      </c>
      <c r="AB1319" s="13">
        <v>9084500000</v>
      </c>
      <c r="AC1319" s="5">
        <v>6.7991377588095769</v>
      </c>
      <c r="AD1319">
        <v>15</v>
      </c>
      <c r="AE1319">
        <v>9.14</v>
      </c>
      <c r="AF1319">
        <v>11.28</v>
      </c>
      <c r="AG1319" s="5">
        <v>7.0839599647357812</v>
      </c>
      <c r="AH1319" s="7">
        <v>4.3246646326698626</v>
      </c>
      <c r="AI1319" s="8"/>
      <c r="AJ1319">
        <v>27440.57</v>
      </c>
      <c r="AK1319">
        <v>27440570000</v>
      </c>
      <c r="AL1319">
        <f>IF(AJ1319&lt;29957,1,0)</f>
        <v>1</v>
      </c>
      <c r="AM1319">
        <f>IF(AND(AJ1319&gt;29957,AJ1319&lt;96525),1,0)</f>
        <v>0</v>
      </c>
      <c r="AN1319">
        <f>IF(AJ1319&gt;96525,1,0)</f>
        <v>0</v>
      </c>
      <c r="AO1319" s="9">
        <v>17</v>
      </c>
      <c r="AP1319" s="5">
        <v>1.2304489213782739</v>
      </c>
      <c r="AQ1319">
        <v>60039600</v>
      </c>
      <c r="AT1319">
        <v>170000</v>
      </c>
      <c r="AU1319">
        <v>60209600</v>
      </c>
      <c r="AW1319">
        <v>7221.7</v>
      </c>
      <c r="AX1319">
        <v>7221700000</v>
      </c>
      <c r="CG1319" s="13"/>
    </row>
    <row r="1320" spans="1:85" x14ac:dyDescent="0.3">
      <c r="A1320">
        <v>2015</v>
      </c>
      <c r="B1320" t="s">
        <v>275</v>
      </c>
      <c r="C1320">
        <v>1</v>
      </c>
      <c r="D1320">
        <v>4</v>
      </c>
      <c r="E1320">
        <v>4</v>
      </c>
      <c r="L1320">
        <v>1</v>
      </c>
      <c r="M1320">
        <v>1</v>
      </c>
      <c r="N1320">
        <v>0</v>
      </c>
      <c r="O1320" s="11">
        <v>12</v>
      </c>
      <c r="P1320" s="11">
        <v>5</v>
      </c>
      <c r="Q1320" s="12">
        <v>41.67</v>
      </c>
      <c r="R1320" s="11">
        <v>1</v>
      </c>
      <c r="S1320" s="12">
        <v>8.33</v>
      </c>
      <c r="T1320" s="14">
        <v>6</v>
      </c>
      <c r="U1320" s="12">
        <v>50</v>
      </c>
      <c r="V1320" s="12">
        <v>67.23</v>
      </c>
      <c r="W1320" s="13">
        <v>4</v>
      </c>
      <c r="X1320" s="11">
        <v>12.63</v>
      </c>
      <c r="Y1320" s="11">
        <v>1.04</v>
      </c>
      <c r="Z1320" s="11">
        <v>4.4800000000000004</v>
      </c>
      <c r="AA1320" s="11">
        <v>19911.7</v>
      </c>
      <c r="AB1320" s="13">
        <v>19911700000</v>
      </c>
      <c r="AC1320" s="5">
        <v>4.4771244632827534</v>
      </c>
      <c r="AD1320">
        <v>9.3800000000000008</v>
      </c>
      <c r="AE1320">
        <v>2.6</v>
      </c>
      <c r="AF1320">
        <v>4.0199999999999996</v>
      </c>
      <c r="AG1320" s="5">
        <v>12.72249481124407</v>
      </c>
      <c r="AH1320" s="7"/>
      <c r="AI1320" s="8">
        <v>1.1660539774595424</v>
      </c>
      <c r="AJ1320">
        <v>41351.5</v>
      </c>
      <c r="AK1320">
        <v>41351500000</v>
      </c>
      <c r="AL1320">
        <f>IF(AJ1320&lt;29957,1,0)</f>
        <v>0</v>
      </c>
      <c r="AM1320">
        <f>IF(AND(AJ1320&gt;29957,AJ1320&lt;96525),1,0)</f>
        <v>1</v>
      </c>
      <c r="AN1320">
        <f>IF(AJ1320&gt;96525,1,0)</f>
        <v>0</v>
      </c>
      <c r="AO1320" s="9">
        <v>18</v>
      </c>
      <c r="AP1320" s="5">
        <v>1.2552725051033058</v>
      </c>
      <c r="AQ1320">
        <v>41534824</v>
      </c>
      <c r="AT1320">
        <v>4885000</v>
      </c>
      <c r="AU1320">
        <v>46419824</v>
      </c>
      <c r="AW1320">
        <v>49274.1</v>
      </c>
      <c r="AX1320">
        <v>49274100000</v>
      </c>
      <c r="CG1320" s="13"/>
    </row>
    <row r="1321" spans="1:85" x14ac:dyDescent="0.3">
      <c r="A1321">
        <v>2015</v>
      </c>
      <c r="B1321" t="s">
        <v>276</v>
      </c>
      <c r="C1321">
        <v>0</v>
      </c>
      <c r="D1321">
        <v>4</v>
      </c>
      <c r="E1321">
        <v>4</v>
      </c>
      <c r="F1321">
        <v>4.8</v>
      </c>
      <c r="G1321">
        <v>4800000</v>
      </c>
      <c r="H1321">
        <v>3</v>
      </c>
      <c r="I1321">
        <v>3000000</v>
      </c>
      <c r="J1321">
        <v>1.7999999999999998</v>
      </c>
      <c r="K1321">
        <v>1799999.9999999998</v>
      </c>
      <c r="L1321">
        <v>1</v>
      </c>
      <c r="M1321">
        <v>0</v>
      </c>
      <c r="N1321">
        <v>0</v>
      </c>
      <c r="O1321" s="11">
        <v>12</v>
      </c>
      <c r="P1321" s="11">
        <v>6</v>
      </c>
      <c r="Q1321" s="12">
        <v>50</v>
      </c>
      <c r="R1321" s="11">
        <v>3</v>
      </c>
      <c r="S1321" s="12">
        <v>25</v>
      </c>
      <c r="T1321" s="14">
        <v>3</v>
      </c>
      <c r="U1321" s="12">
        <v>25</v>
      </c>
      <c r="V1321" s="12">
        <v>64.790000000000006</v>
      </c>
      <c r="W1321" s="13">
        <v>4</v>
      </c>
      <c r="X1321" s="11"/>
      <c r="Y1321" s="11">
        <v>5.24</v>
      </c>
      <c r="Z1321" s="11">
        <v>7.47</v>
      </c>
      <c r="AA1321" s="11">
        <v>80101.2</v>
      </c>
      <c r="AB1321" s="13">
        <v>80101200000</v>
      </c>
      <c r="AC1321" s="5">
        <v>7.4711020826033865</v>
      </c>
      <c r="AD1321">
        <v>7.85</v>
      </c>
      <c r="AE1321">
        <v>5.0999999999999996</v>
      </c>
      <c r="AF1321">
        <v>6.48</v>
      </c>
      <c r="AG1321" s="5">
        <v>10.403844304466995</v>
      </c>
      <c r="AH1321" s="7">
        <v>0.1815603300206059</v>
      </c>
      <c r="AI1321" s="8">
        <v>0.58333401384431549</v>
      </c>
      <c r="AJ1321">
        <v>327666.75</v>
      </c>
      <c r="AK1321">
        <v>327666750000</v>
      </c>
      <c r="AL1321">
        <f>IF(AJ1321&lt;29957,1,0)</f>
        <v>0</v>
      </c>
      <c r="AM1321">
        <f>IF(AND(AJ1321&gt;29957,AJ1321&lt;96525),1,0)</f>
        <v>0</v>
      </c>
      <c r="AN1321">
        <f>IF(AJ1321&gt;96525,1,0)</f>
        <v>1</v>
      </c>
      <c r="AO1321" s="9">
        <v>36</v>
      </c>
      <c r="AP1321" s="5">
        <v>1.556302500767287</v>
      </c>
      <c r="AQ1321">
        <v>372869000</v>
      </c>
      <c r="AT1321">
        <v>17400000</v>
      </c>
      <c r="AU1321">
        <v>390269000</v>
      </c>
      <c r="AW1321">
        <v>68111.100000000006</v>
      </c>
      <c r="AX1321">
        <v>68111100000.000008</v>
      </c>
      <c r="CG1321" s="13"/>
    </row>
    <row r="1322" spans="1:85" x14ac:dyDescent="0.3">
      <c r="A1322">
        <v>2015</v>
      </c>
      <c r="B1322" t="s">
        <v>277</v>
      </c>
      <c r="C1322">
        <v>0</v>
      </c>
      <c r="D1322">
        <v>3</v>
      </c>
      <c r="E1322">
        <v>4</v>
      </c>
      <c r="L1322">
        <v>1</v>
      </c>
      <c r="M1322">
        <v>0</v>
      </c>
      <c r="N1322">
        <v>0</v>
      </c>
      <c r="O1322" s="11">
        <v>11</v>
      </c>
      <c r="P1322" s="11">
        <v>5</v>
      </c>
      <c r="Q1322" s="12">
        <v>45.45</v>
      </c>
      <c r="R1322" s="11">
        <v>4</v>
      </c>
      <c r="S1322" s="12">
        <v>36.36</v>
      </c>
      <c r="T1322" s="14">
        <v>2</v>
      </c>
      <c r="U1322" s="12">
        <v>18.18</v>
      </c>
      <c r="V1322" s="12">
        <v>55.45</v>
      </c>
      <c r="W1322" s="13">
        <v>7</v>
      </c>
      <c r="X1322" s="11">
        <v>21.51</v>
      </c>
      <c r="Y1322" s="11">
        <v>-17.28</v>
      </c>
      <c r="Z1322" s="11">
        <v>0.78</v>
      </c>
      <c r="AA1322" s="11">
        <v>114719.5</v>
      </c>
      <c r="AB1322" s="13">
        <v>114719500000</v>
      </c>
      <c r="AC1322" s="5">
        <v>0.77596589362839352</v>
      </c>
      <c r="AE1322">
        <v>-14.48</v>
      </c>
      <c r="AF1322">
        <v>-23.15</v>
      </c>
      <c r="AG1322" s="5">
        <v>-12.735464247706204</v>
      </c>
      <c r="AH1322" s="7">
        <v>9.7140043241745969E-3</v>
      </c>
      <c r="AI1322" s="8">
        <v>3.5874491217001238E-2</v>
      </c>
      <c r="AJ1322">
        <v>14210.81</v>
      </c>
      <c r="AK1322">
        <v>14210810000</v>
      </c>
      <c r="AL1322">
        <f>IF(AJ1322&lt;29957,1,0)</f>
        <v>1</v>
      </c>
      <c r="AM1322">
        <f>IF(AND(AJ1322&gt;29957,AJ1322&lt;96525),1,0)</f>
        <v>0</v>
      </c>
      <c r="AN1322">
        <f>IF(AJ1322&gt;96525,1,0)</f>
        <v>0</v>
      </c>
      <c r="AO1322" s="9">
        <v>20</v>
      </c>
      <c r="AP1322" s="5">
        <v>1.301029995663981</v>
      </c>
      <c r="AQ1322">
        <v>47300000</v>
      </c>
      <c r="AT1322">
        <v>1290000</v>
      </c>
      <c r="AU1322">
        <v>48590000</v>
      </c>
      <c r="AV1322">
        <v>27.86</v>
      </c>
      <c r="AW1322">
        <v>99670.399999999994</v>
      </c>
      <c r="AX1322">
        <v>99670400000</v>
      </c>
      <c r="CG1322" s="13"/>
    </row>
    <row r="1323" spans="1:85" x14ac:dyDescent="0.3">
      <c r="A1323">
        <v>2015</v>
      </c>
      <c r="B1323" t="s">
        <v>278</v>
      </c>
      <c r="C1323">
        <v>0</v>
      </c>
      <c r="D1323">
        <v>4</v>
      </c>
      <c r="E1323">
        <v>5</v>
      </c>
      <c r="L1323">
        <v>1</v>
      </c>
      <c r="M1323">
        <v>0</v>
      </c>
      <c r="N1323">
        <v>1</v>
      </c>
      <c r="O1323" s="11">
        <v>14</v>
      </c>
      <c r="P1323" s="11">
        <v>6</v>
      </c>
      <c r="Q1323" s="12">
        <v>42.86</v>
      </c>
      <c r="R1323" s="11">
        <v>4</v>
      </c>
      <c r="S1323" s="12">
        <v>28.57</v>
      </c>
      <c r="T1323" s="14">
        <v>4</v>
      </c>
      <c r="U1323" s="12">
        <v>28.57</v>
      </c>
      <c r="V1323" s="12">
        <v>75</v>
      </c>
      <c r="W1323" s="13">
        <v>8</v>
      </c>
      <c r="X1323" s="11"/>
      <c r="Y1323" s="11">
        <v>2.87</v>
      </c>
      <c r="Z1323" s="11">
        <v>9.6199999999999992</v>
      </c>
      <c r="AA1323" s="11">
        <v>137963</v>
      </c>
      <c r="AB1323" s="13">
        <v>137963000000</v>
      </c>
      <c r="AC1323" s="5">
        <v>9.620152857328149</v>
      </c>
      <c r="AG1323" s="5"/>
      <c r="AH1323" s="7"/>
      <c r="AI1323" s="8"/>
      <c r="AO1323" s="9">
        <v>58</v>
      </c>
      <c r="AP1323" s="5">
        <v>1.7634279935629371</v>
      </c>
      <c r="AQ1323">
        <v>143273184</v>
      </c>
      <c r="AS1323">
        <v>86879885</v>
      </c>
      <c r="AT1323">
        <v>21776667</v>
      </c>
      <c r="AU1323">
        <v>165049851</v>
      </c>
      <c r="AV1323">
        <v>75</v>
      </c>
      <c r="CG1323" s="13"/>
    </row>
    <row r="1324" spans="1:85" x14ac:dyDescent="0.3">
      <c r="A1324">
        <v>2015</v>
      </c>
      <c r="B1324" t="s">
        <v>279</v>
      </c>
      <c r="C1324">
        <v>1</v>
      </c>
      <c r="M1324">
        <v>0</v>
      </c>
      <c r="N1324">
        <v>0</v>
      </c>
      <c r="O1324" s="11"/>
      <c r="P1324" s="11"/>
      <c r="Q1324" s="12"/>
      <c r="R1324" s="11"/>
      <c r="S1324" s="12"/>
      <c r="T1324" s="14">
        <v>0</v>
      </c>
      <c r="U1324" s="12"/>
      <c r="V1324" s="12">
        <v>60.58</v>
      </c>
      <c r="W1324" s="13"/>
      <c r="X1324" s="11"/>
      <c r="Y1324" s="11"/>
      <c r="Z1324" s="11"/>
      <c r="AA1324" s="11"/>
      <c r="AB1324" s="13"/>
      <c r="AG1324" s="5"/>
      <c r="AH1324" s="7"/>
      <c r="AI1324" s="8"/>
      <c r="AO1324" s="9"/>
      <c r="CG1324" s="13"/>
    </row>
    <row r="1325" spans="1:85" x14ac:dyDescent="0.3">
      <c r="A1325">
        <v>2015</v>
      </c>
      <c r="B1325" t="s">
        <v>280</v>
      </c>
      <c r="C1325">
        <v>0</v>
      </c>
      <c r="D1325">
        <v>5</v>
      </c>
      <c r="E1325">
        <v>4</v>
      </c>
      <c r="F1325">
        <v>11.6</v>
      </c>
      <c r="G1325">
        <v>11600000</v>
      </c>
      <c r="H1325">
        <v>10.9</v>
      </c>
      <c r="I1325">
        <v>10900000</v>
      </c>
      <c r="J1325">
        <v>0.69999999999999929</v>
      </c>
      <c r="K1325">
        <v>699999.9999999993</v>
      </c>
      <c r="L1325">
        <v>1</v>
      </c>
      <c r="M1325">
        <v>0</v>
      </c>
      <c r="N1325">
        <v>0</v>
      </c>
      <c r="O1325" s="11">
        <v>8</v>
      </c>
      <c r="P1325" s="11">
        <v>4</v>
      </c>
      <c r="Q1325" s="12">
        <v>50</v>
      </c>
      <c r="R1325" s="11">
        <v>3</v>
      </c>
      <c r="S1325" s="12">
        <v>37.5</v>
      </c>
      <c r="T1325" s="14">
        <v>1</v>
      </c>
      <c r="U1325" s="12">
        <v>12.5</v>
      </c>
      <c r="V1325" s="12" t="s">
        <v>366</v>
      </c>
      <c r="W1325" s="13">
        <v>5</v>
      </c>
      <c r="X1325" s="11">
        <v>18.010000000000002</v>
      </c>
      <c r="Y1325" s="11">
        <v>9.33</v>
      </c>
      <c r="Z1325" s="11">
        <v>1.68</v>
      </c>
      <c r="AA1325" s="11">
        <v>61658.5</v>
      </c>
      <c r="AB1325" s="13">
        <v>61658500000</v>
      </c>
      <c r="AC1325" s="5">
        <v>1.6807408514498701</v>
      </c>
      <c r="AD1325">
        <v>9.69</v>
      </c>
      <c r="AE1325">
        <v>3.93</v>
      </c>
      <c r="AF1325">
        <v>5.6</v>
      </c>
      <c r="AG1325" s="5">
        <v>12.248765282348687</v>
      </c>
      <c r="AH1325" s="7"/>
      <c r="AI1325" s="8">
        <v>1.9145214104252726</v>
      </c>
      <c r="AJ1325">
        <v>47281.49</v>
      </c>
      <c r="AK1325">
        <v>47281490000</v>
      </c>
      <c r="AL1325">
        <f>IF(AJ1325&lt;29957,1,0)</f>
        <v>0</v>
      </c>
      <c r="AM1325">
        <f>IF(AND(AJ1325&gt;29957,AJ1325&lt;96525),1,0)</f>
        <v>1</v>
      </c>
      <c r="AN1325">
        <f>IF(AJ1325&gt;96525,1,0)</f>
        <v>0</v>
      </c>
      <c r="AO1325" s="9">
        <v>20</v>
      </c>
      <c r="AP1325" s="5">
        <v>1.301029995663981</v>
      </c>
      <c r="AQ1325">
        <v>164320000</v>
      </c>
      <c r="AT1325">
        <v>7400000</v>
      </c>
      <c r="AU1325">
        <v>171720000</v>
      </c>
      <c r="AV1325">
        <v>60.54</v>
      </c>
      <c r="AW1325">
        <v>19516.400000000001</v>
      </c>
      <c r="AX1325">
        <v>19516400000</v>
      </c>
      <c r="CG1325" s="13"/>
    </row>
    <row r="1326" spans="1:85" x14ac:dyDescent="0.3">
      <c r="A1326">
        <v>2015</v>
      </c>
      <c r="B1326" t="s">
        <v>281</v>
      </c>
      <c r="C1326">
        <v>0</v>
      </c>
      <c r="D1326">
        <v>5</v>
      </c>
      <c r="E1326">
        <v>5</v>
      </c>
      <c r="M1326">
        <v>0</v>
      </c>
      <c r="N1326">
        <v>1</v>
      </c>
      <c r="O1326" s="11">
        <v>11</v>
      </c>
      <c r="P1326" s="11">
        <v>5</v>
      </c>
      <c r="Q1326" s="12">
        <v>45.45</v>
      </c>
      <c r="R1326" s="11">
        <v>5</v>
      </c>
      <c r="S1326" s="12">
        <v>45.45</v>
      </c>
      <c r="T1326" s="14">
        <v>1</v>
      </c>
      <c r="U1326" s="12">
        <v>9.09</v>
      </c>
      <c r="V1326" s="12">
        <v>72.91</v>
      </c>
      <c r="W1326" s="13">
        <v>6</v>
      </c>
      <c r="X1326" s="11"/>
      <c r="Y1326" s="11">
        <v>10.5</v>
      </c>
      <c r="Z1326" s="11">
        <v>11.76</v>
      </c>
      <c r="AA1326" s="11">
        <v>13950.5</v>
      </c>
      <c r="AB1326" s="13">
        <v>13950500000</v>
      </c>
      <c r="AC1326" s="5">
        <v>11.760914408896239</v>
      </c>
      <c r="AG1326" s="5">
        <v>19.79069424654843</v>
      </c>
      <c r="AH1326" s="7">
        <v>0.17226528854435832</v>
      </c>
      <c r="AI1326" s="8"/>
      <c r="AJ1326">
        <v>48799.48</v>
      </c>
      <c r="AK1326">
        <v>48799480000</v>
      </c>
      <c r="AL1326">
        <f>IF(AJ1326&lt;29957,1,0)</f>
        <v>0</v>
      </c>
      <c r="AM1326">
        <f>IF(AND(AJ1326&gt;29957,AJ1326&lt;96525),1,0)</f>
        <v>1</v>
      </c>
      <c r="AN1326">
        <f>IF(AJ1326&gt;96525,1,0)</f>
        <v>0</v>
      </c>
      <c r="AO1326" s="9">
        <v>20</v>
      </c>
      <c r="AP1326" s="5">
        <v>1.301029995663981</v>
      </c>
      <c r="AQ1326">
        <v>73303195</v>
      </c>
      <c r="AS1326">
        <v>21288461</v>
      </c>
      <c r="AT1326">
        <v>620000</v>
      </c>
      <c r="AU1326">
        <v>73923195</v>
      </c>
      <c r="AW1326">
        <v>15740.1</v>
      </c>
      <c r="AX1326">
        <v>15740100000</v>
      </c>
      <c r="CG1326" s="13"/>
    </row>
    <row r="1327" spans="1:85" x14ac:dyDescent="0.3">
      <c r="A1327">
        <v>2015</v>
      </c>
      <c r="B1327" t="s">
        <v>282</v>
      </c>
      <c r="C1327">
        <v>1</v>
      </c>
      <c r="D1327">
        <v>3</v>
      </c>
      <c r="E1327">
        <v>5</v>
      </c>
      <c r="F1327">
        <v>11.2</v>
      </c>
      <c r="G1327">
        <v>11200000</v>
      </c>
      <c r="H1327">
        <v>10.7</v>
      </c>
      <c r="I1327">
        <v>10700000</v>
      </c>
      <c r="J1327">
        <v>0.5</v>
      </c>
      <c r="K1327">
        <v>500000</v>
      </c>
      <c r="L1327">
        <v>0</v>
      </c>
      <c r="M1327">
        <v>1</v>
      </c>
      <c r="N1327">
        <v>1</v>
      </c>
      <c r="O1327" s="11">
        <v>8</v>
      </c>
      <c r="P1327" s="11">
        <v>3</v>
      </c>
      <c r="Q1327" s="12">
        <v>37.5</v>
      </c>
      <c r="R1327" s="11">
        <v>2</v>
      </c>
      <c r="S1327" s="12">
        <v>25</v>
      </c>
      <c r="T1327" s="14">
        <v>3</v>
      </c>
      <c r="U1327" s="12">
        <v>37.5</v>
      </c>
      <c r="V1327" s="12">
        <v>32.56</v>
      </c>
      <c r="W1327" s="13">
        <v>4</v>
      </c>
      <c r="X1327" s="11">
        <v>5.48</v>
      </c>
      <c r="Y1327" s="11">
        <v>7.13</v>
      </c>
      <c r="Z1327" s="11">
        <v>5.25</v>
      </c>
      <c r="AA1327" s="11">
        <v>9575</v>
      </c>
      <c r="AB1327" s="13">
        <v>9575000000</v>
      </c>
      <c r="AC1327" s="5">
        <v>5.2516191153076237</v>
      </c>
      <c r="AD1327">
        <v>30.18</v>
      </c>
      <c r="AE1327">
        <v>14.02</v>
      </c>
      <c r="AF1327">
        <v>29.09</v>
      </c>
      <c r="AG1327" s="5">
        <v>7.4300676970238957</v>
      </c>
      <c r="AH1327" s="7"/>
      <c r="AI1327" s="8"/>
      <c r="AJ1327">
        <v>13281.62</v>
      </c>
      <c r="AK1327">
        <v>13281620000</v>
      </c>
      <c r="AL1327">
        <f>IF(AJ1327&lt;29957,1,0)</f>
        <v>1</v>
      </c>
      <c r="AM1327">
        <f>IF(AND(AJ1327&gt;29957,AJ1327&lt;96525),1,0)</f>
        <v>0</v>
      </c>
      <c r="AN1327">
        <f>IF(AJ1327&gt;96525,1,0)</f>
        <v>0</v>
      </c>
      <c r="AO1327" s="9">
        <v>21</v>
      </c>
      <c r="AP1327" s="5">
        <v>1.3222192947339191</v>
      </c>
      <c r="AQ1327">
        <v>38373366</v>
      </c>
      <c r="AS1327">
        <v>37123366</v>
      </c>
      <c r="AT1327">
        <v>17234970</v>
      </c>
      <c r="AU1327">
        <v>55608336</v>
      </c>
      <c r="AW1327">
        <v>19405</v>
      </c>
      <c r="AX1327">
        <v>19405000000</v>
      </c>
      <c r="CG1327" s="13"/>
    </row>
    <row r="1328" spans="1:85" x14ac:dyDescent="0.3">
      <c r="A1328">
        <v>2015</v>
      </c>
      <c r="B1328" t="s">
        <v>283</v>
      </c>
      <c r="C1328">
        <v>0</v>
      </c>
      <c r="M1328">
        <v>0</v>
      </c>
      <c r="N1328">
        <v>0</v>
      </c>
      <c r="O1328" s="11"/>
      <c r="P1328" s="11"/>
      <c r="Q1328" s="12"/>
      <c r="R1328" s="11"/>
      <c r="S1328" s="12"/>
      <c r="T1328" s="14">
        <v>0</v>
      </c>
      <c r="U1328" s="12"/>
      <c r="V1328" s="12">
        <v>58.6</v>
      </c>
      <c r="W1328" s="13"/>
      <c r="X1328" s="11"/>
      <c r="Y1328" s="11">
        <v>8.2200000000000006</v>
      </c>
      <c r="Z1328" s="11"/>
      <c r="AA1328" s="11">
        <v>21915.9</v>
      </c>
      <c r="AB1328" s="13">
        <v>21915900000</v>
      </c>
      <c r="AD1328">
        <v>13.05</v>
      </c>
      <c r="AE1328">
        <v>5.62</v>
      </c>
      <c r="AF1328">
        <v>6.54</v>
      </c>
      <c r="AG1328" s="5">
        <v>43.309584987931181</v>
      </c>
      <c r="AH1328" s="7"/>
      <c r="AI1328" s="8"/>
      <c r="AO1328" s="9">
        <v>14</v>
      </c>
      <c r="AP1328" s="5">
        <v>1.1461280356782377</v>
      </c>
      <c r="AR1328" s="5">
        <v>16.7</v>
      </c>
      <c r="CG1328" s="13"/>
    </row>
    <row r="1329" spans="1:85" x14ac:dyDescent="0.3">
      <c r="A1329">
        <v>2015</v>
      </c>
      <c r="B1329" t="s">
        <v>284</v>
      </c>
      <c r="C1329">
        <v>0</v>
      </c>
      <c r="D1329">
        <v>5</v>
      </c>
      <c r="E1329">
        <v>5</v>
      </c>
      <c r="F1329">
        <v>20.2</v>
      </c>
      <c r="G1329">
        <v>20200000</v>
      </c>
      <c r="H1329">
        <v>20.2</v>
      </c>
      <c r="I1329">
        <v>20200000</v>
      </c>
      <c r="J1329">
        <v>0</v>
      </c>
      <c r="L1329">
        <v>1</v>
      </c>
      <c r="M1329">
        <v>0</v>
      </c>
      <c r="N1329">
        <v>1</v>
      </c>
      <c r="O1329" s="11">
        <v>9</v>
      </c>
      <c r="P1329" s="11">
        <v>4</v>
      </c>
      <c r="Q1329" s="12">
        <v>44.44</v>
      </c>
      <c r="R1329" s="11">
        <v>2</v>
      </c>
      <c r="S1329" s="12">
        <v>22.22</v>
      </c>
      <c r="T1329" s="14">
        <v>3</v>
      </c>
      <c r="U1329" s="12">
        <v>33.33</v>
      </c>
      <c r="V1329" s="12">
        <v>54.7</v>
      </c>
      <c r="W1329" s="13">
        <v>8</v>
      </c>
      <c r="X1329" s="11"/>
      <c r="Y1329" s="11">
        <v>-0.57999999999999996</v>
      </c>
      <c r="Z1329" s="11">
        <v>1.74</v>
      </c>
      <c r="AA1329" s="11">
        <v>84593.1</v>
      </c>
      <c r="AB1329" s="13">
        <v>84593100000</v>
      </c>
      <c r="AC1329" s="5">
        <v>1.7427844801232866</v>
      </c>
      <c r="AD1329">
        <v>-1.75</v>
      </c>
      <c r="AE1329">
        <v>-0.25</v>
      </c>
      <c r="AF1329">
        <v>-0.31</v>
      </c>
      <c r="AG1329" s="5">
        <v>22.482304033556797</v>
      </c>
      <c r="AH1329" s="7">
        <v>0.24003180039138941</v>
      </c>
      <c r="AI1329" s="8"/>
      <c r="AJ1329">
        <v>24524.79</v>
      </c>
      <c r="AK1329">
        <v>24524790000</v>
      </c>
      <c r="AL1329">
        <f>IF(AJ1329&lt;29957,1,0)</f>
        <v>1</v>
      </c>
      <c r="AM1329">
        <f>IF(AND(AJ1329&gt;29957,AJ1329&lt;96525),1,0)</f>
        <v>0</v>
      </c>
      <c r="AN1329">
        <f>IF(AJ1329&gt;96525,1,0)</f>
        <v>0</v>
      </c>
      <c r="AO1329" s="9">
        <v>15</v>
      </c>
      <c r="AP1329" s="5">
        <v>1.1760912590556811</v>
      </c>
      <c r="AQ1329">
        <v>107700000</v>
      </c>
      <c r="AS1329">
        <v>31600000</v>
      </c>
      <c r="AT1329">
        <v>5550000</v>
      </c>
      <c r="AU1329">
        <v>113250000</v>
      </c>
      <c r="AV1329">
        <v>53.14</v>
      </c>
      <c r="AW1329">
        <v>22788.9</v>
      </c>
      <c r="AX1329">
        <v>22788900000</v>
      </c>
      <c r="CG1329" s="13"/>
    </row>
    <row r="1330" spans="1:85" x14ac:dyDescent="0.3">
      <c r="A1330">
        <v>2015</v>
      </c>
      <c r="B1330" t="s">
        <v>285</v>
      </c>
      <c r="C1330">
        <v>0</v>
      </c>
      <c r="M1330">
        <v>0</v>
      </c>
      <c r="N1330">
        <v>0</v>
      </c>
      <c r="O1330" s="11"/>
      <c r="P1330" s="11"/>
      <c r="Q1330" s="12"/>
      <c r="R1330" s="11"/>
      <c r="S1330" s="12"/>
      <c r="T1330" s="14">
        <v>0</v>
      </c>
      <c r="U1330" s="12"/>
      <c r="V1330" s="12">
        <v>27.67</v>
      </c>
      <c r="W1330" s="13"/>
      <c r="X1330" s="11"/>
      <c r="Y1330" s="11">
        <v>-1.07</v>
      </c>
      <c r="Z1330" s="11">
        <v>4.7699999999999996</v>
      </c>
      <c r="AA1330" s="11">
        <v>25005.9</v>
      </c>
      <c r="AB1330" s="13">
        <v>25005900000</v>
      </c>
      <c r="AC1330" s="5">
        <v>4.7745838028712795</v>
      </c>
      <c r="AD1330">
        <v>-1.18</v>
      </c>
      <c r="AE1330">
        <v>-0.56999999999999995</v>
      </c>
      <c r="AF1330">
        <v>-0.72</v>
      </c>
      <c r="AG1330" s="5">
        <v>-10.938033648634606</v>
      </c>
      <c r="AH1330" s="7">
        <v>3.2837587741967753</v>
      </c>
      <c r="AI1330" s="8"/>
      <c r="AJ1330">
        <v>57183</v>
      </c>
      <c r="AK1330">
        <v>57183000000</v>
      </c>
      <c r="AL1330">
        <f>IF(AJ1330&lt;29957,1,0)</f>
        <v>0</v>
      </c>
      <c r="AM1330">
        <f>IF(AND(AJ1330&gt;29957,AJ1330&lt;96525),1,0)</f>
        <v>1</v>
      </c>
      <c r="AN1330">
        <f>IF(AJ1330&gt;96525,1,0)</f>
        <v>0</v>
      </c>
      <c r="AO1330" s="9">
        <v>2</v>
      </c>
      <c r="AP1330" s="5">
        <v>0.30102999566398114</v>
      </c>
      <c r="AR1330" s="5">
        <v>9</v>
      </c>
      <c r="AW1330">
        <v>28696.9</v>
      </c>
      <c r="AX1330">
        <v>28696900000</v>
      </c>
      <c r="CG1330" s="13"/>
    </row>
    <row r="1331" spans="1:85" x14ac:dyDescent="0.3">
      <c r="A1331">
        <v>2015</v>
      </c>
      <c r="B1331" t="s">
        <v>286</v>
      </c>
      <c r="C1331">
        <v>0</v>
      </c>
      <c r="D1331">
        <v>4</v>
      </c>
      <c r="E1331">
        <v>5</v>
      </c>
      <c r="L1331">
        <v>1</v>
      </c>
      <c r="M1331">
        <v>0</v>
      </c>
      <c r="N1331">
        <v>0</v>
      </c>
      <c r="O1331" s="11">
        <v>12</v>
      </c>
      <c r="P1331" s="11">
        <v>7</v>
      </c>
      <c r="Q1331" s="12">
        <v>58.33</v>
      </c>
      <c r="R1331" s="11">
        <v>2</v>
      </c>
      <c r="S1331" s="12">
        <v>16.670000000000002</v>
      </c>
      <c r="T1331" s="14">
        <v>3</v>
      </c>
      <c r="U1331" s="12">
        <v>25</v>
      </c>
      <c r="V1331" s="12">
        <v>52.89</v>
      </c>
      <c r="W1331" s="13">
        <v>6</v>
      </c>
      <c r="X1331" s="11"/>
      <c r="Y1331" s="11">
        <v>4.07</v>
      </c>
      <c r="Z1331" s="11">
        <v>1.98</v>
      </c>
      <c r="AA1331" s="11">
        <v>11374.5</v>
      </c>
      <c r="AB1331" s="13">
        <v>11374500000</v>
      </c>
      <c r="AC1331" s="5">
        <v>1.9775192766414023</v>
      </c>
      <c r="AD1331">
        <v>22.55</v>
      </c>
      <c r="AE1331">
        <v>5.12</v>
      </c>
      <c r="AF1331">
        <v>8.02</v>
      </c>
      <c r="AG1331" s="5">
        <v>9.1668398088510283</v>
      </c>
      <c r="AH1331" s="7">
        <v>0.93106467207186627</v>
      </c>
      <c r="AI1331" s="8">
        <v>0.11191047162270183</v>
      </c>
      <c r="AJ1331">
        <v>8321.1200000000008</v>
      </c>
      <c r="AK1331">
        <v>8321120000.000001</v>
      </c>
      <c r="AL1331">
        <f>IF(AJ1331&lt;29957,1,0)</f>
        <v>1</v>
      </c>
      <c r="AM1331">
        <f>IF(AND(AJ1331&gt;29957,AJ1331&lt;96525),1,0)</f>
        <v>0</v>
      </c>
      <c r="AN1331">
        <f>IF(AJ1331&gt;96525,1,0)</f>
        <v>0</v>
      </c>
      <c r="AO1331" s="9">
        <v>64</v>
      </c>
      <c r="AP1331" s="5">
        <v>1.8061799739838869</v>
      </c>
      <c r="AQ1331">
        <v>48896893</v>
      </c>
      <c r="AR1331" s="5">
        <v>100</v>
      </c>
      <c r="AT1331">
        <v>2155000</v>
      </c>
      <c r="AU1331">
        <v>51051893</v>
      </c>
      <c r="AW1331">
        <v>15163.2</v>
      </c>
      <c r="AX1331">
        <v>15163200000</v>
      </c>
      <c r="CG1331" s="13"/>
    </row>
    <row r="1332" spans="1:85" x14ac:dyDescent="0.3">
      <c r="A1332">
        <v>2015</v>
      </c>
      <c r="B1332" t="s">
        <v>287</v>
      </c>
      <c r="C1332">
        <v>1</v>
      </c>
      <c r="D1332">
        <v>4</v>
      </c>
      <c r="E1332">
        <v>4</v>
      </c>
      <c r="F1332">
        <v>1.1000000000000001</v>
      </c>
      <c r="G1332">
        <v>1100000</v>
      </c>
      <c r="H1332">
        <v>0.8</v>
      </c>
      <c r="I1332">
        <v>800000</v>
      </c>
      <c r="J1332">
        <v>0.30000000000000004</v>
      </c>
      <c r="K1332">
        <v>300000.00000000006</v>
      </c>
      <c r="L1332">
        <v>1</v>
      </c>
      <c r="M1332">
        <v>1</v>
      </c>
      <c r="N1332">
        <v>0</v>
      </c>
      <c r="O1332" s="11">
        <v>7</v>
      </c>
      <c r="P1332" s="11">
        <v>3</v>
      </c>
      <c r="Q1332" s="12">
        <v>42.86</v>
      </c>
      <c r="R1332" s="11">
        <v>2</v>
      </c>
      <c r="S1332" s="12">
        <v>28.57</v>
      </c>
      <c r="T1332" s="14">
        <v>2</v>
      </c>
      <c r="U1332" s="12">
        <v>28.57</v>
      </c>
      <c r="V1332" s="12">
        <v>67.13</v>
      </c>
      <c r="W1332" s="13">
        <v>4</v>
      </c>
      <c r="X1332" s="11">
        <v>0.42</v>
      </c>
      <c r="Y1332" s="11">
        <v>-25</v>
      </c>
      <c r="Z1332" s="11">
        <v>116.7</v>
      </c>
      <c r="AA1332" s="11"/>
      <c r="AB1332" s="13"/>
      <c r="AC1332" s="5">
        <v>116.59952291651311</v>
      </c>
      <c r="AD1332">
        <v>-33.36</v>
      </c>
      <c r="AE1332">
        <v>-21.25</v>
      </c>
      <c r="AF1332">
        <v>-32.090000000000003</v>
      </c>
      <c r="AG1332" s="5">
        <v>-6.7592648027300406</v>
      </c>
      <c r="AH1332" s="7"/>
      <c r="AI1332" s="8"/>
      <c r="AO1332" s="9">
        <v>9</v>
      </c>
      <c r="AP1332" s="5">
        <v>0.95424250943932487</v>
      </c>
      <c r="AQ1332">
        <v>120000</v>
      </c>
      <c r="AR1332" s="5">
        <v>11.6</v>
      </c>
      <c r="AT1332">
        <v>4040000</v>
      </c>
      <c r="AU1332">
        <v>4160000</v>
      </c>
      <c r="CG1332" s="13"/>
    </row>
    <row r="1333" spans="1:85" x14ac:dyDescent="0.3">
      <c r="A1333">
        <v>2015</v>
      </c>
      <c r="B1333" t="s">
        <v>288</v>
      </c>
      <c r="C1333">
        <v>0</v>
      </c>
      <c r="D1333">
        <v>4</v>
      </c>
      <c r="E1333">
        <v>7</v>
      </c>
      <c r="L1333">
        <v>1</v>
      </c>
      <c r="M1333">
        <v>1</v>
      </c>
      <c r="N1333">
        <v>0</v>
      </c>
      <c r="O1333" s="11">
        <v>10</v>
      </c>
      <c r="P1333" s="11">
        <v>5</v>
      </c>
      <c r="Q1333" s="12">
        <v>50</v>
      </c>
      <c r="R1333" s="11">
        <v>3</v>
      </c>
      <c r="S1333" s="12">
        <v>30</v>
      </c>
      <c r="T1333" s="14">
        <v>2</v>
      </c>
      <c r="U1333" s="12">
        <v>20</v>
      </c>
      <c r="V1333" s="12">
        <v>63.65</v>
      </c>
      <c r="W1333" s="13">
        <v>5</v>
      </c>
      <c r="X1333" s="11">
        <v>0.53</v>
      </c>
      <c r="Y1333" s="11">
        <v>20.48</v>
      </c>
      <c r="Z1333" s="11">
        <v>9.33</v>
      </c>
      <c r="AA1333" s="11">
        <v>493450.7</v>
      </c>
      <c r="AB1333" s="13">
        <v>493450700000</v>
      </c>
      <c r="AC1333" s="5">
        <v>9.3268355003796213</v>
      </c>
      <c r="AD1333">
        <v>23.69</v>
      </c>
      <c r="AE1333">
        <v>14.72</v>
      </c>
      <c r="AF1333">
        <v>19.16</v>
      </c>
      <c r="AG1333" s="5">
        <v>70.004572277533555</v>
      </c>
      <c r="AH1333" s="7">
        <v>6.6238196922790715</v>
      </c>
      <c r="AI1333" s="8"/>
      <c r="AJ1333">
        <v>1711920.53</v>
      </c>
      <c r="AK1333">
        <v>1711920530000</v>
      </c>
      <c r="AL1333">
        <f>IF(AJ1333&lt;29957,1,0)</f>
        <v>0</v>
      </c>
      <c r="AM1333">
        <f>IF(AND(AJ1333&gt;29957,AJ1333&lt;96525),1,0)</f>
        <v>0</v>
      </c>
      <c r="AN1333">
        <f>IF(AJ1333&gt;96525,1,0)</f>
        <v>1</v>
      </c>
      <c r="AO1333" s="9">
        <v>22</v>
      </c>
      <c r="AP1333" s="5">
        <v>1.3424226808222062</v>
      </c>
      <c r="AQ1333">
        <v>107104189</v>
      </c>
      <c r="AT1333">
        <v>3949835</v>
      </c>
      <c r="AU1333">
        <v>111054024</v>
      </c>
      <c r="AW1333">
        <v>284175.59999999998</v>
      </c>
      <c r="AX1333">
        <v>284175600000</v>
      </c>
      <c r="CG1333" s="13"/>
    </row>
    <row r="1334" spans="1:85" x14ac:dyDescent="0.3">
      <c r="A1334">
        <v>2015</v>
      </c>
      <c r="B1334" t="s">
        <v>289</v>
      </c>
      <c r="C1334">
        <v>1</v>
      </c>
      <c r="D1334">
        <v>4</v>
      </c>
      <c r="E1334">
        <v>4</v>
      </c>
      <c r="F1334">
        <v>6.4</v>
      </c>
      <c r="G1334">
        <v>6400000</v>
      </c>
      <c r="H1334">
        <v>5.9</v>
      </c>
      <c r="I1334">
        <v>5900000</v>
      </c>
      <c r="J1334">
        <v>0.5</v>
      </c>
      <c r="K1334">
        <v>500000</v>
      </c>
      <c r="L1334">
        <v>1</v>
      </c>
      <c r="M1334">
        <v>0</v>
      </c>
      <c r="N1334">
        <v>1</v>
      </c>
      <c r="O1334" s="11">
        <v>9</v>
      </c>
      <c r="P1334" s="11">
        <v>4</v>
      </c>
      <c r="Q1334" s="12">
        <v>44.44</v>
      </c>
      <c r="R1334" s="11">
        <v>3</v>
      </c>
      <c r="S1334" s="12">
        <v>33.33</v>
      </c>
      <c r="T1334" s="14">
        <v>2</v>
      </c>
      <c r="U1334" s="12">
        <v>22.22</v>
      </c>
      <c r="V1334" s="12">
        <v>75</v>
      </c>
      <c r="W1334" s="13">
        <v>4</v>
      </c>
      <c r="X1334" s="11">
        <v>6.39</v>
      </c>
      <c r="Y1334" s="11">
        <v>31.34</v>
      </c>
      <c r="Z1334" s="11">
        <v>5.15</v>
      </c>
      <c r="AA1334" s="11">
        <v>38619.599999999999</v>
      </c>
      <c r="AB1334" s="13">
        <v>38619600000</v>
      </c>
      <c r="AC1334" s="5">
        <v>5.1521688626049968</v>
      </c>
      <c r="AD1334">
        <v>23.22</v>
      </c>
      <c r="AE1334">
        <v>20.74</v>
      </c>
      <c r="AF1334">
        <v>23.22</v>
      </c>
      <c r="AG1334" s="5">
        <v>7.6992546064780427</v>
      </c>
      <c r="AH1334" s="7"/>
      <c r="AI1334" s="8">
        <v>0.18689795288335981</v>
      </c>
      <c r="AJ1334">
        <v>150146.23999999999</v>
      </c>
      <c r="AK1334">
        <v>150146240000</v>
      </c>
      <c r="AL1334">
        <f>IF(AJ1334&lt;29957,1,0)</f>
        <v>0</v>
      </c>
      <c r="AM1334">
        <f>IF(AND(AJ1334&gt;29957,AJ1334&lt;96525),1,0)</f>
        <v>0</v>
      </c>
      <c r="AN1334">
        <f>IF(AJ1334&gt;96525,1,0)</f>
        <v>1</v>
      </c>
      <c r="AO1334" s="9">
        <v>30</v>
      </c>
      <c r="AP1334" s="5">
        <v>1.4771212547196624</v>
      </c>
      <c r="AQ1334">
        <v>1243090000</v>
      </c>
      <c r="AS1334">
        <v>8710800</v>
      </c>
      <c r="AT1334">
        <v>94000</v>
      </c>
      <c r="AU1334">
        <v>1243184000</v>
      </c>
      <c r="AW1334">
        <v>24786.7</v>
      </c>
      <c r="AX1334">
        <v>24786700000</v>
      </c>
      <c r="CG1334" s="13"/>
    </row>
    <row r="1335" spans="1:85" x14ac:dyDescent="0.3">
      <c r="A1335">
        <v>2015</v>
      </c>
      <c r="B1335" t="s">
        <v>290</v>
      </c>
      <c r="C1335">
        <v>0</v>
      </c>
      <c r="D1335">
        <v>3</v>
      </c>
      <c r="E1335">
        <v>4</v>
      </c>
      <c r="F1335">
        <v>13.7</v>
      </c>
      <c r="G1335">
        <v>13700000</v>
      </c>
      <c r="H1335">
        <v>9.3000000000000007</v>
      </c>
      <c r="I1335">
        <v>9300000</v>
      </c>
      <c r="J1335">
        <v>4.3999999999999986</v>
      </c>
      <c r="K1335">
        <v>4399999.9999999981</v>
      </c>
      <c r="L1335">
        <v>1</v>
      </c>
      <c r="M1335">
        <v>0</v>
      </c>
      <c r="N1335">
        <v>0</v>
      </c>
      <c r="O1335" s="11">
        <v>11</v>
      </c>
      <c r="P1335" s="11">
        <v>5</v>
      </c>
      <c r="Q1335" s="12">
        <v>45.45</v>
      </c>
      <c r="R1335" s="11">
        <v>3</v>
      </c>
      <c r="S1335" s="12">
        <v>27.27</v>
      </c>
      <c r="T1335" s="14">
        <v>3</v>
      </c>
      <c r="U1335" s="12">
        <v>27.27</v>
      </c>
      <c r="V1335" s="12">
        <v>49.53</v>
      </c>
      <c r="W1335" s="13">
        <v>4</v>
      </c>
      <c r="X1335" s="11"/>
      <c r="Y1335" s="11">
        <v>3.82</v>
      </c>
      <c r="Z1335" s="11">
        <v>4.2699999999999996</v>
      </c>
      <c r="AA1335" s="11">
        <v>23514</v>
      </c>
      <c r="AB1335" s="13">
        <v>23514000000</v>
      </c>
      <c r="AC1335" s="5">
        <v>4.2685909322692623</v>
      </c>
      <c r="AD1335">
        <v>15.14</v>
      </c>
      <c r="AE1335">
        <v>5.67</v>
      </c>
      <c r="AF1335">
        <v>7.77</v>
      </c>
      <c r="AG1335" s="5">
        <v>15.184311564883521</v>
      </c>
      <c r="AH1335" s="7">
        <v>0.34020825049850378</v>
      </c>
      <c r="AI1335" s="8"/>
      <c r="AJ1335">
        <v>39609.199999999997</v>
      </c>
      <c r="AK1335">
        <v>39609200000</v>
      </c>
      <c r="AL1335">
        <f>IF(AJ1335&lt;29957,1,0)</f>
        <v>0</v>
      </c>
      <c r="AM1335">
        <f>IF(AND(AJ1335&gt;29957,AJ1335&lt;96525),1,0)</f>
        <v>1</v>
      </c>
      <c r="AN1335">
        <f>IF(AJ1335&gt;96525,1,0)</f>
        <v>0</v>
      </c>
      <c r="AO1335" s="9">
        <v>53</v>
      </c>
      <c r="AP1335" s="5">
        <v>1.7242758696007889</v>
      </c>
      <c r="AQ1335">
        <v>109771000</v>
      </c>
      <c r="AT1335">
        <v>820000</v>
      </c>
      <c r="AU1335">
        <v>110591000</v>
      </c>
      <c r="AW1335">
        <v>34742.1</v>
      </c>
      <c r="AX1335">
        <v>34742100000</v>
      </c>
      <c r="CG1335" s="13"/>
    </row>
    <row r="1336" spans="1:85" x14ac:dyDescent="0.3">
      <c r="A1336">
        <v>2015</v>
      </c>
      <c r="B1336" t="s">
        <v>291</v>
      </c>
      <c r="C1336">
        <v>0</v>
      </c>
      <c r="D1336">
        <v>4</v>
      </c>
      <c r="E1336">
        <v>6</v>
      </c>
      <c r="L1336">
        <v>1</v>
      </c>
      <c r="M1336">
        <v>0</v>
      </c>
      <c r="N1336">
        <v>0</v>
      </c>
      <c r="O1336" s="11">
        <v>10</v>
      </c>
      <c r="P1336" s="11">
        <v>4</v>
      </c>
      <c r="Q1336" s="12">
        <v>40</v>
      </c>
      <c r="R1336" s="11">
        <v>3</v>
      </c>
      <c r="S1336" s="12">
        <v>30</v>
      </c>
      <c r="T1336" s="14">
        <v>3</v>
      </c>
      <c r="U1336" s="12">
        <v>30</v>
      </c>
      <c r="V1336" s="12">
        <v>49.69</v>
      </c>
      <c r="W1336" s="13">
        <v>4</v>
      </c>
      <c r="X1336" s="11"/>
      <c r="Y1336" s="11">
        <v>6.55</v>
      </c>
      <c r="Z1336" s="11">
        <v>7.95</v>
      </c>
      <c r="AA1336" s="11">
        <v>23731.4</v>
      </c>
      <c r="AB1336" s="13">
        <v>23731400000</v>
      </c>
      <c r="AC1336" s="5">
        <v>7.949576296215862</v>
      </c>
      <c r="AD1336">
        <v>27.56</v>
      </c>
      <c r="AE1336">
        <v>13.62</v>
      </c>
      <c r="AF1336">
        <v>19.899999999999999</v>
      </c>
      <c r="AG1336" s="5">
        <v>7.4741172110030032</v>
      </c>
      <c r="AH1336" s="7"/>
      <c r="AI1336" s="8">
        <v>0.78093263371699395</v>
      </c>
      <c r="AJ1336">
        <v>75873.149999999994</v>
      </c>
      <c r="AK1336">
        <v>75873150000</v>
      </c>
      <c r="AL1336">
        <f>IF(AJ1336&lt;29957,1,0)</f>
        <v>0</v>
      </c>
      <c r="AM1336">
        <f>IF(AND(AJ1336&gt;29957,AJ1336&lt;96525),1,0)</f>
        <v>1</v>
      </c>
      <c r="AN1336">
        <f>IF(AJ1336&gt;96525,1,0)</f>
        <v>0</v>
      </c>
      <c r="AO1336" s="9">
        <v>73</v>
      </c>
      <c r="AP1336" s="5">
        <v>1.8633228601204557</v>
      </c>
      <c r="AQ1336">
        <v>212570000</v>
      </c>
      <c r="AT1336">
        <v>4790000</v>
      </c>
      <c r="AU1336">
        <v>217360000</v>
      </c>
      <c r="AW1336">
        <v>33179.699999999997</v>
      </c>
      <c r="AX1336">
        <v>33179699999.999996</v>
      </c>
      <c r="CG1336" s="13"/>
    </row>
    <row r="1337" spans="1:85" x14ac:dyDescent="0.3">
      <c r="A1337">
        <v>2015</v>
      </c>
      <c r="B1337" t="s">
        <v>292</v>
      </c>
      <c r="C1337">
        <v>0</v>
      </c>
      <c r="D1337">
        <v>4</v>
      </c>
      <c r="E1337">
        <v>5</v>
      </c>
      <c r="F1337">
        <v>1.3</v>
      </c>
      <c r="G1337">
        <v>1300000</v>
      </c>
      <c r="H1337">
        <v>1.2</v>
      </c>
      <c r="I1337">
        <v>1200000</v>
      </c>
      <c r="J1337">
        <v>0.10000000000000009</v>
      </c>
      <c r="K1337">
        <v>100000.00000000009</v>
      </c>
      <c r="L1337">
        <v>1</v>
      </c>
      <c r="M1337">
        <v>0</v>
      </c>
      <c r="N1337">
        <v>1</v>
      </c>
      <c r="O1337" s="11">
        <v>8</v>
      </c>
      <c r="P1337" s="11">
        <v>5</v>
      </c>
      <c r="Q1337" s="12">
        <v>62.5</v>
      </c>
      <c r="R1337" s="11">
        <v>2</v>
      </c>
      <c r="S1337" s="12">
        <v>25</v>
      </c>
      <c r="T1337" s="14">
        <v>1</v>
      </c>
      <c r="U1337" s="12">
        <v>12.5</v>
      </c>
      <c r="V1337" s="12">
        <v>59.44</v>
      </c>
      <c r="W1337" s="13">
        <v>4</v>
      </c>
      <c r="X1337" s="11"/>
      <c r="Y1337" s="11">
        <v>20.87</v>
      </c>
      <c r="Z1337" s="11">
        <v>6.53</v>
      </c>
      <c r="AA1337" s="11">
        <v>7758.9</v>
      </c>
      <c r="AB1337" s="13">
        <v>7758900000</v>
      </c>
      <c r="AC1337" s="5">
        <v>6.5327728003632846</v>
      </c>
      <c r="AG1337" s="5">
        <v>1.9800622808907413</v>
      </c>
      <c r="AH1337" s="7"/>
      <c r="AI1337" s="8"/>
      <c r="AO1337" s="9">
        <v>26</v>
      </c>
      <c r="AP1337" s="5">
        <v>1.414973347970818</v>
      </c>
      <c r="AQ1337">
        <v>15603000</v>
      </c>
      <c r="AS1337">
        <v>31991000</v>
      </c>
      <c r="AT1337">
        <v>32448000</v>
      </c>
      <c r="AU1337">
        <v>48051000</v>
      </c>
      <c r="CG1337" s="13"/>
    </row>
    <row r="1338" spans="1:85" x14ac:dyDescent="0.3">
      <c r="A1338">
        <v>2015</v>
      </c>
      <c r="B1338" t="s">
        <v>293</v>
      </c>
      <c r="C1338">
        <v>0</v>
      </c>
      <c r="D1338">
        <v>5</v>
      </c>
      <c r="E1338">
        <v>4</v>
      </c>
      <c r="F1338">
        <v>125.6</v>
      </c>
      <c r="G1338">
        <v>125600000</v>
      </c>
      <c r="H1338">
        <v>125.6</v>
      </c>
      <c r="I1338">
        <v>125600000</v>
      </c>
      <c r="J1338">
        <v>0</v>
      </c>
      <c r="L1338">
        <v>1</v>
      </c>
      <c r="M1338">
        <v>0</v>
      </c>
      <c r="N1338">
        <v>0</v>
      </c>
      <c r="O1338" s="11">
        <v>12</v>
      </c>
      <c r="P1338" s="11">
        <v>6</v>
      </c>
      <c r="Q1338" s="12">
        <v>50</v>
      </c>
      <c r="R1338" s="11">
        <v>1</v>
      </c>
      <c r="S1338" s="12">
        <v>8.33</v>
      </c>
      <c r="T1338" s="14">
        <v>5</v>
      </c>
      <c r="U1338" s="12">
        <v>41.67</v>
      </c>
      <c r="V1338" s="12">
        <v>32.75</v>
      </c>
      <c r="W1338" s="13">
        <v>9</v>
      </c>
      <c r="X1338" s="11">
        <v>98.56</v>
      </c>
      <c r="Y1338" s="11">
        <v>-13.83</v>
      </c>
      <c r="Z1338" s="11"/>
      <c r="AA1338" s="11">
        <v>219499.9</v>
      </c>
      <c r="AB1338" s="13">
        <v>219499900000</v>
      </c>
      <c r="AE1338">
        <v>-10.55</v>
      </c>
      <c r="AF1338">
        <v>-20.13</v>
      </c>
      <c r="AG1338" s="5">
        <v>-2.197829127877176</v>
      </c>
      <c r="AH1338" s="7">
        <v>0.77556674103608014</v>
      </c>
      <c r="AI1338" s="8">
        <v>2.310262778609673E-2</v>
      </c>
      <c r="AJ1338">
        <v>47261.36</v>
      </c>
      <c r="AK1338">
        <v>47261360000</v>
      </c>
      <c r="AL1338">
        <f>IF(AJ1338&lt;29957,1,0)</f>
        <v>0</v>
      </c>
      <c r="AM1338">
        <f>IF(AND(AJ1338&gt;29957,AJ1338&lt;96525),1,0)</f>
        <v>1</v>
      </c>
      <c r="AN1338">
        <f>IF(AJ1338&gt;96525,1,0)</f>
        <v>0</v>
      </c>
      <c r="AO1338" s="9">
        <v>20</v>
      </c>
      <c r="AP1338" s="5">
        <v>1.301029995663981</v>
      </c>
      <c r="AQ1338">
        <v>51850000</v>
      </c>
      <c r="AT1338">
        <v>1880000</v>
      </c>
      <c r="AU1338">
        <v>53730000</v>
      </c>
      <c r="AW1338">
        <v>94834.8</v>
      </c>
      <c r="AX1338">
        <v>94834800000</v>
      </c>
      <c r="CG1338" s="13"/>
    </row>
    <row r="1339" spans="1:85" x14ac:dyDescent="0.3">
      <c r="A1339">
        <v>2015</v>
      </c>
      <c r="B1339" t="s">
        <v>294</v>
      </c>
      <c r="C1339">
        <v>0</v>
      </c>
      <c r="D1339">
        <v>3</v>
      </c>
      <c r="E1339">
        <v>4</v>
      </c>
      <c r="L1339">
        <v>1</v>
      </c>
      <c r="M1339">
        <v>0</v>
      </c>
      <c r="N1339">
        <v>0</v>
      </c>
      <c r="O1339" s="11">
        <v>11</v>
      </c>
      <c r="P1339" s="11">
        <v>5</v>
      </c>
      <c r="Q1339" s="12">
        <v>45.45</v>
      </c>
      <c r="R1339" s="11">
        <v>3</v>
      </c>
      <c r="S1339" s="12">
        <v>27.27</v>
      </c>
      <c r="T1339" s="14">
        <v>3</v>
      </c>
      <c r="U1339" s="12">
        <v>27.27</v>
      </c>
      <c r="V1339" s="12">
        <v>71.66</v>
      </c>
      <c r="W1339" s="13">
        <v>5</v>
      </c>
      <c r="X1339" s="11">
        <v>18.649999999999999</v>
      </c>
      <c r="Y1339" s="11">
        <v>0.92</v>
      </c>
      <c r="Z1339" s="11"/>
      <c r="AA1339" s="11">
        <v>16900.7</v>
      </c>
      <c r="AB1339" s="13">
        <v>16900700000</v>
      </c>
      <c r="AD1339">
        <v>0.7</v>
      </c>
      <c r="AE1339">
        <v>0.19</v>
      </c>
      <c r="AF1339">
        <v>0.28000000000000003</v>
      </c>
      <c r="AG1339" s="5">
        <v>-6.1022144376329264</v>
      </c>
      <c r="AH1339" s="7"/>
      <c r="AI1339" s="8">
        <v>1.3324006528763201E-2</v>
      </c>
      <c r="AJ1339">
        <v>12187.02</v>
      </c>
      <c r="AK1339">
        <v>12187020000</v>
      </c>
      <c r="AL1339">
        <f>IF(AJ1339&lt;29957,1,0)</f>
        <v>1</v>
      </c>
      <c r="AM1339">
        <f>IF(AND(AJ1339&gt;29957,AJ1339&lt;96525),1,0)</f>
        <v>0</v>
      </c>
      <c r="AN1339">
        <f>IF(AJ1339&gt;96525,1,0)</f>
        <v>0</v>
      </c>
      <c r="AO1339" s="9">
        <v>106</v>
      </c>
      <c r="AP1339" s="5">
        <v>2.02530586526477</v>
      </c>
      <c r="AR1339" s="5">
        <v>60</v>
      </c>
      <c r="AW1339">
        <v>3317.5</v>
      </c>
      <c r="AX1339">
        <v>3317500000</v>
      </c>
      <c r="CG1339" s="13"/>
    </row>
    <row r="1340" spans="1:85" x14ac:dyDescent="0.3">
      <c r="A1340">
        <v>2015</v>
      </c>
      <c r="B1340" t="s">
        <v>295</v>
      </c>
      <c r="C1340">
        <v>1</v>
      </c>
      <c r="D1340">
        <v>3</v>
      </c>
      <c r="E1340">
        <v>4</v>
      </c>
      <c r="L1340">
        <v>0</v>
      </c>
      <c r="M1340">
        <v>0</v>
      </c>
      <c r="N1340">
        <v>0</v>
      </c>
      <c r="O1340" s="11">
        <v>5</v>
      </c>
      <c r="P1340" s="11">
        <v>2</v>
      </c>
      <c r="Q1340" s="12">
        <v>40</v>
      </c>
      <c r="R1340" s="11">
        <v>2</v>
      </c>
      <c r="S1340" s="12">
        <v>40</v>
      </c>
      <c r="T1340" s="14">
        <v>1</v>
      </c>
      <c r="U1340" s="12">
        <v>20</v>
      </c>
      <c r="V1340" s="12">
        <v>75</v>
      </c>
      <c r="W1340" s="13">
        <v>4</v>
      </c>
      <c r="X1340" s="11"/>
      <c r="Y1340" s="11">
        <v>18.649999999999999</v>
      </c>
      <c r="Z1340" s="11"/>
      <c r="AA1340" s="11">
        <v>4230.3999999999996</v>
      </c>
      <c r="AB1340" s="13">
        <v>4230399999.9999995</v>
      </c>
      <c r="AD1340">
        <v>40.71</v>
      </c>
      <c r="AE1340">
        <v>28.68</v>
      </c>
      <c r="AF1340">
        <v>40.71</v>
      </c>
      <c r="AG1340" s="5">
        <v>8.6687190268809164</v>
      </c>
      <c r="AH1340" s="7">
        <v>0.3765762653307998</v>
      </c>
      <c r="AI1340" s="8">
        <v>5.4137156676455342</v>
      </c>
      <c r="AJ1340">
        <v>68017.440000000002</v>
      </c>
      <c r="AK1340">
        <v>68017440000</v>
      </c>
      <c r="AL1340">
        <f>IF(AJ1340&lt;29957,1,0)</f>
        <v>0</v>
      </c>
      <c r="AM1340">
        <f>IF(AND(AJ1340&gt;29957,AJ1340&lt;96525),1,0)</f>
        <v>1</v>
      </c>
      <c r="AN1340">
        <f>IF(AJ1340&gt;96525,1,0)</f>
        <v>0</v>
      </c>
      <c r="AO1340" s="9">
        <v>27</v>
      </c>
      <c r="AP1340" s="5">
        <v>1.4313637641589871</v>
      </c>
      <c r="AQ1340">
        <v>29745000</v>
      </c>
      <c r="AT1340">
        <v>520000</v>
      </c>
      <c r="AU1340">
        <v>30265000</v>
      </c>
      <c r="AV1340">
        <v>4.5199999999999996</v>
      </c>
      <c r="AW1340">
        <v>4946.7</v>
      </c>
      <c r="AX1340">
        <v>4946700000</v>
      </c>
      <c r="CG1340" s="13"/>
    </row>
    <row r="1341" spans="1:85" x14ac:dyDescent="0.3">
      <c r="A1341">
        <v>2015</v>
      </c>
      <c r="B1341" t="s">
        <v>296</v>
      </c>
      <c r="C1341">
        <v>0</v>
      </c>
      <c r="M1341">
        <v>0</v>
      </c>
      <c r="N1341">
        <v>0</v>
      </c>
      <c r="O1341" s="11"/>
      <c r="P1341" s="11"/>
      <c r="Q1341" s="12"/>
      <c r="R1341" s="11"/>
      <c r="S1341" s="12"/>
      <c r="T1341" s="14">
        <v>0</v>
      </c>
      <c r="U1341" s="12"/>
      <c r="V1341" s="12">
        <v>48.19</v>
      </c>
      <c r="W1341" s="13"/>
      <c r="X1341" s="11"/>
      <c r="Y1341" s="11">
        <v>20.079999999999998</v>
      </c>
      <c r="Z1341" s="11"/>
      <c r="AA1341" s="11"/>
      <c r="AB1341" s="13"/>
      <c r="AD1341">
        <v>26.73</v>
      </c>
      <c r="AE1341">
        <v>14.42</v>
      </c>
      <c r="AF1341">
        <v>21.49</v>
      </c>
      <c r="AG1341" s="5">
        <v>22.930664760543245</v>
      </c>
      <c r="AH1341" s="7"/>
      <c r="AI1341" s="8"/>
      <c r="AO1341" s="9">
        <v>22</v>
      </c>
      <c r="AP1341" s="5">
        <v>1.3424226808222062</v>
      </c>
      <c r="CG1341" s="13"/>
    </row>
    <row r="1342" spans="1:85" x14ac:dyDescent="0.3">
      <c r="A1342">
        <v>2015</v>
      </c>
      <c r="B1342" t="s">
        <v>297</v>
      </c>
      <c r="C1342">
        <v>0</v>
      </c>
      <c r="D1342">
        <v>4</v>
      </c>
      <c r="E1342">
        <v>5</v>
      </c>
      <c r="F1342">
        <v>11</v>
      </c>
      <c r="G1342">
        <v>11000000</v>
      </c>
      <c r="H1342">
        <v>11</v>
      </c>
      <c r="I1342">
        <v>11000000</v>
      </c>
      <c r="J1342">
        <v>0</v>
      </c>
      <c r="L1342">
        <v>1</v>
      </c>
      <c r="M1342">
        <v>0</v>
      </c>
      <c r="N1342">
        <v>0</v>
      </c>
      <c r="O1342" s="11">
        <v>10</v>
      </c>
      <c r="P1342" s="11">
        <v>5</v>
      </c>
      <c r="Q1342" s="12">
        <v>50</v>
      </c>
      <c r="R1342" s="11">
        <v>2</v>
      </c>
      <c r="S1342" s="12">
        <v>20</v>
      </c>
      <c r="T1342" s="14">
        <v>3</v>
      </c>
      <c r="U1342" s="12">
        <v>30</v>
      </c>
      <c r="V1342" s="12">
        <v>57.4</v>
      </c>
      <c r="W1342" s="13">
        <v>4</v>
      </c>
      <c r="X1342" s="11"/>
      <c r="Y1342" s="11">
        <v>2.4900000000000002</v>
      </c>
      <c r="Z1342" s="11">
        <v>7.62</v>
      </c>
      <c r="AA1342" s="11">
        <v>46116</v>
      </c>
      <c r="AB1342" s="13">
        <v>46116000000</v>
      </c>
      <c r="AC1342" s="5">
        <v>7.6191166752398116</v>
      </c>
      <c r="AD1342">
        <v>24.5</v>
      </c>
      <c r="AE1342">
        <v>6.82</v>
      </c>
      <c r="AF1342">
        <v>13.45</v>
      </c>
      <c r="AG1342" s="5">
        <v>20.864804060121184</v>
      </c>
      <c r="AH1342" s="7">
        <v>1.3004389525733469</v>
      </c>
      <c r="AI1342" s="8">
        <v>2.3272015435455646</v>
      </c>
      <c r="AJ1342">
        <v>127537.14</v>
      </c>
      <c r="AK1342">
        <v>127537140000</v>
      </c>
      <c r="AL1342">
        <f t="shared" ref="AL1342:AL1352" si="186">IF(AJ1342&lt;29957,1,0)</f>
        <v>0</v>
      </c>
      <c r="AM1342">
        <f t="shared" ref="AM1342:AM1352" si="187">IF(AND(AJ1342&gt;29957,AJ1342&lt;96525),1,0)</f>
        <v>0</v>
      </c>
      <c r="AN1342">
        <f t="shared" ref="AN1342:AN1352" si="188">IF(AJ1342&gt;96525,1,0)</f>
        <v>1</v>
      </c>
      <c r="AO1342" s="9">
        <v>23</v>
      </c>
      <c r="AP1342" s="5">
        <v>1.3617278360175928</v>
      </c>
      <c r="AQ1342">
        <v>182002000</v>
      </c>
      <c r="AT1342">
        <v>27162000</v>
      </c>
      <c r="AU1342">
        <v>209164000</v>
      </c>
      <c r="AW1342">
        <v>124239.3</v>
      </c>
      <c r="AX1342">
        <v>124239300000</v>
      </c>
      <c r="CG1342" s="13"/>
    </row>
    <row r="1343" spans="1:85" x14ac:dyDescent="0.3">
      <c r="A1343">
        <v>2015</v>
      </c>
      <c r="B1343" t="s">
        <v>298</v>
      </c>
      <c r="C1343">
        <v>0</v>
      </c>
      <c r="D1343">
        <v>4</v>
      </c>
      <c r="E1343">
        <v>5</v>
      </c>
      <c r="L1343">
        <v>1</v>
      </c>
      <c r="M1343">
        <v>0</v>
      </c>
      <c r="N1343">
        <v>0</v>
      </c>
      <c r="O1343" s="11">
        <v>9</v>
      </c>
      <c r="P1343" s="11">
        <v>4</v>
      </c>
      <c r="Q1343" s="12">
        <v>44.44</v>
      </c>
      <c r="R1343" s="11">
        <v>3</v>
      </c>
      <c r="S1343" s="12">
        <v>33.33</v>
      </c>
      <c r="T1343" s="14">
        <v>2</v>
      </c>
      <c r="U1343" s="12">
        <v>22.22</v>
      </c>
      <c r="V1343" s="12">
        <v>46.34</v>
      </c>
      <c r="W1343" s="13">
        <v>5</v>
      </c>
      <c r="X1343" s="11"/>
      <c r="Y1343" s="11">
        <v>5.08</v>
      </c>
      <c r="Z1343" s="11">
        <v>4.24</v>
      </c>
      <c r="AA1343" s="11">
        <v>9720.7999999999993</v>
      </c>
      <c r="AB1343" s="13">
        <v>9720800000</v>
      </c>
      <c r="AC1343" s="5">
        <v>4.2399264694490792</v>
      </c>
      <c r="AD1343">
        <v>42.77</v>
      </c>
      <c r="AE1343">
        <v>11.9</v>
      </c>
      <c r="AF1343">
        <v>19.62</v>
      </c>
      <c r="AG1343" s="5">
        <v>12.535437308398279</v>
      </c>
      <c r="AH1343" s="7">
        <v>0.62680933553086648</v>
      </c>
      <c r="AI1343" s="8">
        <v>1.2903391089743041</v>
      </c>
      <c r="AJ1343">
        <v>12407.48</v>
      </c>
      <c r="AK1343">
        <v>12407480000</v>
      </c>
      <c r="AL1343">
        <f t="shared" si="186"/>
        <v>1</v>
      </c>
      <c r="AM1343">
        <f t="shared" si="187"/>
        <v>0</v>
      </c>
      <c r="AN1343">
        <f t="shared" si="188"/>
        <v>0</v>
      </c>
      <c r="AO1343" s="9">
        <v>33</v>
      </c>
      <c r="AP1343" s="5">
        <v>1.5185139398778873</v>
      </c>
      <c r="AQ1343">
        <v>86831000</v>
      </c>
      <c r="AT1343">
        <v>8987000</v>
      </c>
      <c r="AU1343">
        <v>95818000</v>
      </c>
      <c r="AW1343">
        <v>23624.9</v>
      </c>
      <c r="AX1343">
        <v>23624900000</v>
      </c>
      <c r="CG1343" s="13"/>
    </row>
    <row r="1344" spans="1:85" x14ac:dyDescent="0.3">
      <c r="A1344">
        <v>2015</v>
      </c>
      <c r="B1344" t="s">
        <v>299</v>
      </c>
      <c r="C1344">
        <v>1</v>
      </c>
      <c r="D1344">
        <v>3</v>
      </c>
      <c r="E1344">
        <v>4</v>
      </c>
      <c r="F1344">
        <v>5.8</v>
      </c>
      <c r="G1344">
        <v>5800000</v>
      </c>
      <c r="H1344">
        <v>3.8</v>
      </c>
      <c r="I1344">
        <v>3800000</v>
      </c>
      <c r="J1344">
        <v>2</v>
      </c>
      <c r="K1344">
        <v>2000000</v>
      </c>
      <c r="L1344">
        <v>1</v>
      </c>
      <c r="M1344">
        <v>1</v>
      </c>
      <c r="N1344">
        <v>0</v>
      </c>
      <c r="O1344" s="11">
        <v>11</v>
      </c>
      <c r="P1344" s="11">
        <v>5</v>
      </c>
      <c r="Q1344" s="12">
        <v>45.45</v>
      </c>
      <c r="R1344" s="11">
        <v>2</v>
      </c>
      <c r="S1344" s="12">
        <v>18.18</v>
      </c>
      <c r="T1344" s="14">
        <v>4</v>
      </c>
      <c r="U1344" s="12">
        <v>36.36</v>
      </c>
      <c r="V1344" s="12">
        <v>57.44</v>
      </c>
      <c r="W1344" s="13">
        <v>4</v>
      </c>
      <c r="X1344" s="11"/>
      <c r="Y1344" s="11">
        <v>13.92</v>
      </c>
      <c r="Z1344" s="11">
        <v>2.88</v>
      </c>
      <c r="AA1344" s="11">
        <v>8127</v>
      </c>
      <c r="AB1344" s="13">
        <v>8127000000</v>
      </c>
      <c r="AC1344" s="5">
        <v>2.8755127003933167</v>
      </c>
      <c r="AD1344">
        <v>16.329999999999998</v>
      </c>
      <c r="AE1344">
        <v>9.0299999999999994</v>
      </c>
      <c r="AF1344">
        <v>15.87</v>
      </c>
      <c r="AG1344" s="5">
        <v>22.370008987032993</v>
      </c>
      <c r="AH1344" s="7"/>
      <c r="AI1344" s="8">
        <v>19.506053675220851</v>
      </c>
      <c r="AJ1344">
        <v>12659.58</v>
      </c>
      <c r="AK1344">
        <v>12659580000</v>
      </c>
      <c r="AL1344">
        <f t="shared" si="186"/>
        <v>1</v>
      </c>
      <c r="AM1344">
        <f t="shared" si="187"/>
        <v>0</v>
      </c>
      <c r="AN1344">
        <f t="shared" si="188"/>
        <v>0</v>
      </c>
      <c r="AO1344" s="9">
        <v>16</v>
      </c>
      <c r="AP1344" s="5">
        <v>1.2041199826559246</v>
      </c>
      <c r="AQ1344">
        <v>67084720</v>
      </c>
      <c r="AT1344">
        <v>9887308</v>
      </c>
      <c r="AU1344">
        <v>76972028</v>
      </c>
      <c r="AW1344">
        <v>5839.9</v>
      </c>
      <c r="AX1344">
        <v>5839900000</v>
      </c>
      <c r="CG1344" s="13"/>
    </row>
    <row r="1345" spans="1:85" x14ac:dyDescent="0.3">
      <c r="A1345">
        <v>2015</v>
      </c>
      <c r="B1345" t="s">
        <v>300</v>
      </c>
      <c r="C1345">
        <v>0</v>
      </c>
      <c r="D1345">
        <v>5</v>
      </c>
      <c r="E1345">
        <v>9</v>
      </c>
      <c r="F1345">
        <v>39.299999999999997</v>
      </c>
      <c r="G1345">
        <v>39300000</v>
      </c>
      <c r="H1345">
        <v>35.299999999999997</v>
      </c>
      <c r="I1345">
        <v>35300000</v>
      </c>
      <c r="J1345">
        <v>4</v>
      </c>
      <c r="K1345">
        <v>4000000</v>
      </c>
      <c r="L1345">
        <v>1</v>
      </c>
      <c r="M1345">
        <v>0</v>
      </c>
      <c r="N1345">
        <v>0</v>
      </c>
      <c r="O1345" s="11">
        <v>11</v>
      </c>
      <c r="P1345" s="11">
        <v>5</v>
      </c>
      <c r="Q1345" s="12">
        <v>45.45</v>
      </c>
      <c r="R1345" s="11">
        <v>4</v>
      </c>
      <c r="S1345" s="12">
        <v>36.36</v>
      </c>
      <c r="T1345" s="14">
        <v>2</v>
      </c>
      <c r="U1345" s="12">
        <v>18.18</v>
      </c>
      <c r="V1345" s="12">
        <v>57.48</v>
      </c>
      <c r="W1345" s="13">
        <v>12</v>
      </c>
      <c r="X1345" s="11">
        <v>28.88</v>
      </c>
      <c r="Y1345" s="11">
        <v>8.41</v>
      </c>
      <c r="Z1345" s="11">
        <v>2.4900000000000002</v>
      </c>
      <c r="AA1345" s="11">
        <v>24338.9</v>
      </c>
      <c r="AB1345" s="13">
        <v>24338900000</v>
      </c>
      <c r="AC1345" s="5">
        <v>2.4944940522017016</v>
      </c>
      <c r="AD1345">
        <v>14.38</v>
      </c>
      <c r="AE1345">
        <v>5.97</v>
      </c>
      <c r="AF1345">
        <v>7.36</v>
      </c>
      <c r="AG1345" s="5">
        <v>-0.54178040869475186</v>
      </c>
      <c r="AH1345" s="7">
        <v>3.3032239465718538E-2</v>
      </c>
      <c r="AI1345" s="8">
        <v>5.3452169317253634E-2</v>
      </c>
      <c r="AJ1345">
        <v>17849.64</v>
      </c>
      <c r="AK1345">
        <v>17849640000</v>
      </c>
      <c r="AL1345">
        <f t="shared" si="186"/>
        <v>1</v>
      </c>
      <c r="AM1345">
        <f t="shared" si="187"/>
        <v>0</v>
      </c>
      <c r="AN1345">
        <f t="shared" si="188"/>
        <v>0</v>
      </c>
      <c r="AO1345" s="9">
        <v>72</v>
      </c>
      <c r="AP1345" s="5">
        <v>1.8573324964312683</v>
      </c>
      <c r="AQ1345">
        <v>51287000</v>
      </c>
      <c r="AT1345">
        <v>12827765</v>
      </c>
      <c r="AU1345">
        <v>64114765</v>
      </c>
      <c r="AW1345">
        <v>15503.7</v>
      </c>
      <c r="AX1345">
        <v>15503700000</v>
      </c>
      <c r="CG1345" s="13"/>
    </row>
    <row r="1346" spans="1:85" x14ac:dyDescent="0.3">
      <c r="A1346">
        <v>2015</v>
      </c>
      <c r="B1346" t="s">
        <v>301</v>
      </c>
      <c r="C1346">
        <v>1</v>
      </c>
      <c r="D1346">
        <v>6</v>
      </c>
      <c r="E1346">
        <v>5</v>
      </c>
      <c r="L1346">
        <v>1</v>
      </c>
      <c r="M1346">
        <v>1</v>
      </c>
      <c r="N1346">
        <v>1</v>
      </c>
      <c r="O1346" s="11">
        <v>12</v>
      </c>
      <c r="P1346" s="11">
        <v>5</v>
      </c>
      <c r="Q1346" s="12">
        <v>41.67</v>
      </c>
      <c r="R1346" s="11">
        <v>3</v>
      </c>
      <c r="S1346" s="12">
        <v>25</v>
      </c>
      <c r="T1346" s="14">
        <v>4</v>
      </c>
      <c r="U1346" s="12">
        <v>33.33</v>
      </c>
      <c r="V1346" s="12">
        <v>73.900000000000006</v>
      </c>
      <c r="W1346" s="13">
        <v>7</v>
      </c>
      <c r="X1346" s="11">
        <v>1.98</v>
      </c>
      <c r="Y1346" s="11">
        <v>19.96</v>
      </c>
      <c r="Z1346" s="11">
        <v>11.01</v>
      </c>
      <c r="AA1346" s="11">
        <v>742380.4</v>
      </c>
      <c r="AB1346" s="13">
        <v>742380400000</v>
      </c>
      <c r="AC1346" s="5">
        <v>11.014577129407648</v>
      </c>
      <c r="AD1346">
        <v>38.44</v>
      </c>
      <c r="AE1346">
        <v>27.57</v>
      </c>
      <c r="AF1346">
        <v>38.19</v>
      </c>
      <c r="AG1346" s="5">
        <v>15.692043994064283</v>
      </c>
      <c r="AH1346" s="7">
        <v>0.23588017232318892</v>
      </c>
      <c r="AI1346" s="8"/>
      <c r="AJ1346">
        <v>5010915.8499999996</v>
      </c>
      <c r="AK1346">
        <v>5010915850000</v>
      </c>
      <c r="AL1346">
        <f t="shared" si="186"/>
        <v>0</v>
      </c>
      <c r="AM1346">
        <f t="shared" si="187"/>
        <v>0</v>
      </c>
      <c r="AN1346">
        <f t="shared" si="188"/>
        <v>1</v>
      </c>
      <c r="AO1346" s="9">
        <v>20</v>
      </c>
      <c r="AP1346" s="5">
        <v>1.301029995663981</v>
      </c>
      <c r="AQ1346">
        <v>248135000</v>
      </c>
      <c r="AS1346">
        <v>212839000</v>
      </c>
      <c r="AT1346">
        <v>149220000</v>
      </c>
      <c r="AU1346">
        <v>397355000</v>
      </c>
      <c r="AW1346">
        <v>1086710</v>
      </c>
      <c r="AX1346">
        <v>1086710000000</v>
      </c>
      <c r="CG1346" s="13"/>
    </row>
    <row r="1347" spans="1:85" x14ac:dyDescent="0.3">
      <c r="A1347">
        <v>2015</v>
      </c>
      <c r="B1347" t="s">
        <v>302</v>
      </c>
      <c r="C1347">
        <v>1</v>
      </c>
      <c r="D1347">
        <v>4</v>
      </c>
      <c r="E1347">
        <v>5</v>
      </c>
      <c r="L1347">
        <v>1</v>
      </c>
      <c r="M1347">
        <v>1</v>
      </c>
      <c r="N1347">
        <v>0</v>
      </c>
      <c r="O1347" s="11">
        <v>7</v>
      </c>
      <c r="P1347" s="11">
        <v>6</v>
      </c>
      <c r="Q1347" s="12">
        <v>85.71</v>
      </c>
      <c r="R1347" s="11">
        <v>1</v>
      </c>
      <c r="S1347" s="12">
        <v>14.29</v>
      </c>
      <c r="T1347" s="14">
        <v>0</v>
      </c>
      <c r="U1347" s="12">
        <v>0</v>
      </c>
      <c r="V1347" s="12">
        <v>45.02</v>
      </c>
      <c r="W1347" s="13">
        <v>5</v>
      </c>
      <c r="X1347" s="11"/>
      <c r="Y1347" s="11">
        <v>11.32</v>
      </c>
      <c r="Z1347" s="11">
        <v>12.72</v>
      </c>
      <c r="AA1347" s="11">
        <v>5965.2</v>
      </c>
      <c r="AB1347" s="13">
        <v>5965200000</v>
      </c>
      <c r="AC1347" s="5">
        <v>12.7184323279861</v>
      </c>
      <c r="AD1347">
        <v>37.380000000000003</v>
      </c>
      <c r="AE1347">
        <v>17.96</v>
      </c>
      <c r="AF1347">
        <v>37.380000000000003</v>
      </c>
      <c r="AG1347" s="5">
        <v>9.6311210924391411</v>
      </c>
      <c r="AH1347" s="7">
        <v>2.0873557805509773</v>
      </c>
      <c r="AI1347" s="8">
        <v>0.54626795384977622</v>
      </c>
      <c r="AJ1347">
        <v>18575.509999999998</v>
      </c>
      <c r="AK1347">
        <v>18575510000</v>
      </c>
      <c r="AL1347">
        <f t="shared" si="186"/>
        <v>1</v>
      </c>
      <c r="AM1347">
        <f t="shared" si="187"/>
        <v>0</v>
      </c>
      <c r="AN1347">
        <f t="shared" si="188"/>
        <v>0</v>
      </c>
      <c r="AO1347" s="9">
        <v>26</v>
      </c>
      <c r="AP1347" s="5">
        <v>1.414973347970818</v>
      </c>
      <c r="AQ1347">
        <v>40098906</v>
      </c>
      <c r="AT1347">
        <v>16380000</v>
      </c>
      <c r="AU1347">
        <v>56478906</v>
      </c>
      <c r="AW1347">
        <v>8494</v>
      </c>
      <c r="AX1347">
        <v>8494000000</v>
      </c>
      <c r="CG1347" s="13"/>
    </row>
    <row r="1348" spans="1:85" x14ac:dyDescent="0.3">
      <c r="A1348">
        <v>2015</v>
      </c>
      <c r="B1348" t="s">
        <v>303</v>
      </c>
      <c r="C1348">
        <v>0</v>
      </c>
      <c r="D1348">
        <v>6</v>
      </c>
      <c r="E1348">
        <v>6</v>
      </c>
      <c r="L1348">
        <v>1</v>
      </c>
      <c r="M1348">
        <v>0</v>
      </c>
      <c r="N1348">
        <v>1</v>
      </c>
      <c r="O1348" s="11">
        <v>16</v>
      </c>
      <c r="P1348" s="11">
        <v>4</v>
      </c>
      <c r="Q1348" s="12">
        <v>25</v>
      </c>
      <c r="R1348" s="11">
        <v>3</v>
      </c>
      <c r="S1348" s="12">
        <v>18.75</v>
      </c>
      <c r="T1348" s="14">
        <v>9</v>
      </c>
      <c r="U1348" s="12">
        <v>56.25</v>
      </c>
      <c r="V1348" s="12">
        <v>35.1</v>
      </c>
      <c r="W1348" s="13">
        <v>6</v>
      </c>
      <c r="X1348" s="11">
        <v>5.3</v>
      </c>
      <c r="Y1348" s="11">
        <v>3.65</v>
      </c>
      <c r="Z1348" s="11">
        <v>3.71</v>
      </c>
      <c r="AA1348" s="11">
        <v>108877</v>
      </c>
      <c r="AB1348" s="13">
        <v>108877000000</v>
      </c>
      <c r="AC1348" s="5">
        <v>3.7125749626235258</v>
      </c>
      <c r="AD1348">
        <v>4.49</v>
      </c>
      <c r="AE1348">
        <v>2.81</v>
      </c>
      <c r="AF1348">
        <v>3.7</v>
      </c>
      <c r="AG1348" s="5">
        <v>2.8673941867451163</v>
      </c>
      <c r="AH1348" s="7">
        <v>0.10812525410693452</v>
      </c>
      <c r="AI1348" s="8">
        <v>2.6137612357747324</v>
      </c>
      <c r="AJ1348">
        <v>93347.26</v>
      </c>
      <c r="AK1348">
        <v>93347260000</v>
      </c>
      <c r="AL1348">
        <f t="shared" si="186"/>
        <v>0</v>
      </c>
      <c r="AM1348">
        <f t="shared" si="187"/>
        <v>1</v>
      </c>
      <c r="AN1348">
        <f t="shared" si="188"/>
        <v>0</v>
      </c>
      <c r="AO1348" s="9">
        <v>53</v>
      </c>
      <c r="AP1348" s="5">
        <v>1.7242758696007889</v>
      </c>
      <c r="AQ1348">
        <v>51061000</v>
      </c>
      <c r="AS1348">
        <v>27459000</v>
      </c>
      <c r="AT1348">
        <v>45659000</v>
      </c>
      <c r="AU1348">
        <v>96720000</v>
      </c>
      <c r="AW1348">
        <v>66367.5</v>
      </c>
      <c r="AX1348">
        <v>66367500000</v>
      </c>
      <c r="CG1348" s="13"/>
    </row>
    <row r="1349" spans="1:85" x14ac:dyDescent="0.3">
      <c r="A1349">
        <v>2015</v>
      </c>
      <c r="B1349" t="s">
        <v>304</v>
      </c>
      <c r="C1349">
        <v>0</v>
      </c>
      <c r="D1349">
        <v>4</v>
      </c>
      <c r="E1349">
        <v>8</v>
      </c>
      <c r="L1349">
        <v>1</v>
      </c>
      <c r="M1349">
        <v>1</v>
      </c>
      <c r="N1349">
        <v>0</v>
      </c>
      <c r="O1349" s="11">
        <v>14</v>
      </c>
      <c r="P1349" s="11">
        <v>8</v>
      </c>
      <c r="Q1349" s="12">
        <v>57.14</v>
      </c>
      <c r="R1349" s="11">
        <v>3</v>
      </c>
      <c r="S1349" s="12">
        <v>21.43</v>
      </c>
      <c r="T1349" s="14">
        <v>3</v>
      </c>
      <c r="U1349" s="12">
        <v>21.43</v>
      </c>
      <c r="V1349" s="12">
        <v>34.33</v>
      </c>
      <c r="W1349" s="13">
        <v>8</v>
      </c>
      <c r="X1349" s="11">
        <v>6.54</v>
      </c>
      <c r="Y1349" s="11">
        <v>5.25</v>
      </c>
      <c r="Z1349" s="11">
        <v>10.210000000000001</v>
      </c>
      <c r="AA1349" s="11">
        <v>2393959</v>
      </c>
      <c r="AB1349" s="13">
        <v>2393959000000</v>
      </c>
      <c r="AC1349" s="5">
        <v>10.213476890675791</v>
      </c>
      <c r="AD1349">
        <v>22.92</v>
      </c>
      <c r="AE1349">
        <v>5.98</v>
      </c>
      <c r="AF1349">
        <v>10.94</v>
      </c>
      <c r="AG1349" s="5">
        <v>13.001002977833426</v>
      </c>
      <c r="AH1349" s="7">
        <v>0.79685139734610444</v>
      </c>
      <c r="AI1349" s="8"/>
      <c r="AJ1349">
        <v>1356178.19</v>
      </c>
      <c r="AK1349">
        <v>1356178190000</v>
      </c>
      <c r="AL1349">
        <f t="shared" si="186"/>
        <v>0</v>
      </c>
      <c r="AM1349">
        <f t="shared" si="187"/>
        <v>0</v>
      </c>
      <c r="AN1349">
        <f t="shared" si="188"/>
        <v>1</v>
      </c>
      <c r="AO1349" s="9">
        <v>70</v>
      </c>
      <c r="AP1349" s="5">
        <v>1.8450980400142569</v>
      </c>
      <c r="AQ1349">
        <v>84474430</v>
      </c>
      <c r="AT1349">
        <v>2720000</v>
      </c>
      <c r="AU1349">
        <v>87194430</v>
      </c>
      <c r="AW1349">
        <v>2740549.9</v>
      </c>
      <c r="AX1349">
        <v>2740549900000</v>
      </c>
      <c r="CG1349" s="13"/>
    </row>
    <row r="1350" spans="1:85" x14ac:dyDescent="0.3">
      <c r="A1350">
        <v>2015</v>
      </c>
      <c r="B1350" t="s">
        <v>305</v>
      </c>
      <c r="C1350">
        <v>0</v>
      </c>
      <c r="D1350">
        <v>3</v>
      </c>
      <c r="E1350">
        <v>10</v>
      </c>
      <c r="F1350">
        <v>120.7</v>
      </c>
      <c r="G1350">
        <v>120700000</v>
      </c>
      <c r="H1350">
        <v>120.7</v>
      </c>
      <c r="I1350">
        <v>120700000</v>
      </c>
      <c r="J1350">
        <v>0</v>
      </c>
      <c r="L1350">
        <v>1</v>
      </c>
      <c r="M1350">
        <v>1</v>
      </c>
      <c r="N1350">
        <v>1</v>
      </c>
      <c r="O1350" s="11">
        <v>15</v>
      </c>
      <c r="P1350" s="11">
        <v>8</v>
      </c>
      <c r="Q1350" s="12">
        <v>53.33</v>
      </c>
      <c r="R1350" s="11">
        <v>3</v>
      </c>
      <c r="S1350" s="12">
        <v>20</v>
      </c>
      <c r="T1350" s="14">
        <v>4</v>
      </c>
      <c r="U1350" s="12">
        <v>26.67</v>
      </c>
      <c r="V1350" s="12">
        <v>33.04</v>
      </c>
      <c r="W1350" s="13">
        <v>10</v>
      </c>
      <c r="X1350" s="11">
        <v>5.0999999999999996</v>
      </c>
      <c r="Y1350" s="11">
        <v>0.91</v>
      </c>
      <c r="Z1350" s="11">
        <v>1.34</v>
      </c>
      <c r="AA1350" s="11">
        <v>794477.6</v>
      </c>
      <c r="AB1350" s="13">
        <v>794477600000</v>
      </c>
      <c r="AC1350" s="5">
        <v>1.344845652413919</v>
      </c>
      <c r="AD1350">
        <v>2.0699999999999998</v>
      </c>
      <c r="AE1350">
        <v>0.41</v>
      </c>
      <c r="AF1350">
        <v>0.55000000000000004</v>
      </c>
      <c r="AG1350" s="5">
        <v>-3.4704147096454863</v>
      </c>
      <c r="AH1350" s="7"/>
      <c r="AI1350" s="8"/>
      <c r="AJ1350">
        <v>222184.95999999999</v>
      </c>
      <c r="AK1350">
        <v>222184960000</v>
      </c>
      <c r="AL1350">
        <f t="shared" si="186"/>
        <v>0</v>
      </c>
      <c r="AM1350">
        <f t="shared" si="187"/>
        <v>0</v>
      </c>
      <c r="AN1350">
        <f t="shared" si="188"/>
        <v>1</v>
      </c>
      <c r="AO1350" s="9">
        <v>96</v>
      </c>
      <c r="AP1350" s="5">
        <v>1.9822712330395682</v>
      </c>
      <c r="AQ1350">
        <v>136436618</v>
      </c>
      <c r="AS1350">
        <v>51128664</v>
      </c>
      <c r="AT1350">
        <v>38160000</v>
      </c>
      <c r="AU1350">
        <v>174596618</v>
      </c>
      <c r="AW1350">
        <v>286819.20000000001</v>
      </c>
      <c r="AX1350">
        <v>286819200000</v>
      </c>
      <c r="CG1350" s="13"/>
    </row>
    <row r="1351" spans="1:85" x14ac:dyDescent="0.3">
      <c r="A1351">
        <v>2015</v>
      </c>
      <c r="B1351" t="s">
        <v>306</v>
      </c>
      <c r="C1351">
        <v>0</v>
      </c>
      <c r="D1351">
        <v>4</v>
      </c>
      <c r="E1351">
        <v>12</v>
      </c>
      <c r="L1351">
        <v>1</v>
      </c>
      <c r="M1351">
        <v>1</v>
      </c>
      <c r="N1351">
        <v>0</v>
      </c>
      <c r="O1351" s="11">
        <v>13</v>
      </c>
      <c r="P1351" s="11">
        <v>7</v>
      </c>
      <c r="Q1351" s="12">
        <v>53.85</v>
      </c>
      <c r="R1351" s="11">
        <v>1</v>
      </c>
      <c r="S1351" s="12">
        <v>7.69</v>
      </c>
      <c r="T1351" s="14">
        <v>5</v>
      </c>
      <c r="U1351" s="12">
        <v>38.46</v>
      </c>
      <c r="V1351" s="12">
        <v>54.5</v>
      </c>
      <c r="W1351" s="13">
        <v>6</v>
      </c>
      <c r="X1351" s="11"/>
      <c r="Y1351" s="11">
        <v>8.36</v>
      </c>
      <c r="Z1351" s="11">
        <v>1.41</v>
      </c>
      <c r="AA1351" s="11">
        <v>13449.9</v>
      </c>
      <c r="AB1351" s="13">
        <v>13449900000</v>
      </c>
      <c r="AC1351" s="5">
        <v>1.4096331874346359</v>
      </c>
      <c r="AD1351">
        <v>10</v>
      </c>
      <c r="AE1351">
        <v>5.84</v>
      </c>
      <c r="AF1351">
        <v>10</v>
      </c>
      <c r="AG1351" s="5">
        <v>1.283039133277291</v>
      </c>
      <c r="AH1351" s="7"/>
      <c r="AI1351" s="8">
        <v>3.3427468157454898E-2</v>
      </c>
      <c r="AJ1351">
        <v>10568.25</v>
      </c>
      <c r="AK1351">
        <v>10568250000</v>
      </c>
      <c r="AL1351">
        <f t="shared" si="186"/>
        <v>1</v>
      </c>
      <c r="AM1351">
        <f t="shared" si="187"/>
        <v>0</v>
      </c>
      <c r="AN1351">
        <f t="shared" si="188"/>
        <v>0</v>
      </c>
      <c r="AO1351" s="9">
        <v>33</v>
      </c>
      <c r="AP1351" s="5">
        <v>1.5185139398778873</v>
      </c>
      <c r="AQ1351">
        <v>25003000</v>
      </c>
      <c r="AT1351">
        <v>6351000</v>
      </c>
      <c r="AU1351">
        <v>31354000</v>
      </c>
      <c r="AW1351">
        <v>6330.4</v>
      </c>
      <c r="AX1351">
        <v>6330400000</v>
      </c>
      <c r="CG1351" s="13"/>
    </row>
    <row r="1352" spans="1:85" x14ac:dyDescent="0.3">
      <c r="A1352">
        <v>2015</v>
      </c>
      <c r="B1352" t="s">
        <v>307</v>
      </c>
      <c r="C1352">
        <v>0</v>
      </c>
      <c r="D1352">
        <v>5</v>
      </c>
      <c r="E1352">
        <v>4</v>
      </c>
      <c r="L1352">
        <v>1</v>
      </c>
      <c r="M1352">
        <v>1</v>
      </c>
      <c r="N1352">
        <v>0</v>
      </c>
      <c r="O1352" s="11">
        <v>16</v>
      </c>
      <c r="P1352" s="11">
        <v>5</v>
      </c>
      <c r="Q1352" s="12">
        <v>31.25</v>
      </c>
      <c r="R1352" s="11">
        <v>3</v>
      </c>
      <c r="S1352" s="12">
        <v>18.75</v>
      </c>
      <c r="T1352" s="14">
        <v>8</v>
      </c>
      <c r="U1352" s="12">
        <v>50</v>
      </c>
      <c r="V1352" s="12">
        <v>31.35</v>
      </c>
      <c r="W1352" s="13">
        <v>9</v>
      </c>
      <c r="X1352" s="11">
        <v>9</v>
      </c>
      <c r="Y1352" s="11">
        <v>0.55000000000000004</v>
      </c>
      <c r="Z1352" s="11">
        <v>0.46</v>
      </c>
      <c r="AA1352" s="11">
        <v>1625725</v>
      </c>
      <c r="AB1352" s="13">
        <v>1625725000000</v>
      </c>
      <c r="AC1352" s="5">
        <v>0.46147234034260753</v>
      </c>
      <c r="AD1352">
        <v>2.08</v>
      </c>
      <c r="AE1352">
        <v>0.48</v>
      </c>
      <c r="AF1352">
        <v>0.67</v>
      </c>
      <c r="AG1352" s="5">
        <v>-5.8183327906240612</v>
      </c>
      <c r="AH1352" s="7">
        <v>0.37111301888670112</v>
      </c>
      <c r="AI1352" s="8"/>
      <c r="AJ1352">
        <v>387903.45</v>
      </c>
      <c r="AK1352">
        <v>387903450000</v>
      </c>
      <c r="AL1352">
        <f t="shared" si="186"/>
        <v>0</v>
      </c>
      <c r="AM1352">
        <f t="shared" si="187"/>
        <v>0</v>
      </c>
      <c r="AN1352">
        <f t="shared" si="188"/>
        <v>1</v>
      </c>
      <c r="AO1352" s="9">
        <v>108</v>
      </c>
      <c r="AP1352" s="5">
        <v>2.0334237554869494</v>
      </c>
      <c r="AQ1352">
        <v>127109000</v>
      </c>
      <c r="AT1352">
        <v>73585000</v>
      </c>
      <c r="AU1352">
        <v>200694000</v>
      </c>
      <c r="AW1352">
        <v>1063399.2</v>
      </c>
      <c r="AX1352">
        <v>1063399200000</v>
      </c>
      <c r="CG1352" s="13"/>
    </row>
    <row r="1353" spans="1:85" x14ac:dyDescent="0.3">
      <c r="A1353">
        <v>2015</v>
      </c>
      <c r="B1353" t="s">
        <v>308</v>
      </c>
      <c r="C1353">
        <v>1</v>
      </c>
      <c r="M1353">
        <v>1</v>
      </c>
      <c r="N1353">
        <v>0</v>
      </c>
      <c r="O1353" s="11"/>
      <c r="P1353" s="11"/>
      <c r="Q1353" s="12"/>
      <c r="R1353" s="11"/>
      <c r="S1353" s="12"/>
      <c r="T1353" s="14">
        <v>0</v>
      </c>
      <c r="U1353" s="12"/>
      <c r="V1353" s="12">
        <v>36.74</v>
      </c>
      <c r="W1353" s="13"/>
      <c r="X1353" s="11"/>
      <c r="Y1353" s="11">
        <v>1.29</v>
      </c>
      <c r="Z1353" s="11"/>
      <c r="AA1353" s="11">
        <v>3221.9</v>
      </c>
      <c r="AB1353" s="13">
        <v>3221900000</v>
      </c>
      <c r="AG1353" s="5">
        <v>47.175597476051912</v>
      </c>
      <c r="AH1353" s="7"/>
      <c r="AI1353" s="8"/>
      <c r="AO1353" s="9">
        <v>29</v>
      </c>
      <c r="AP1353" s="5">
        <v>1.4623979978989561</v>
      </c>
      <c r="CG1353" s="13"/>
    </row>
    <row r="1354" spans="1:85" x14ac:dyDescent="0.3">
      <c r="A1354">
        <v>2015</v>
      </c>
      <c r="B1354" t="s">
        <v>309</v>
      </c>
      <c r="C1354">
        <v>1</v>
      </c>
      <c r="D1354">
        <v>4</v>
      </c>
      <c r="E1354">
        <v>6</v>
      </c>
      <c r="L1354">
        <v>1</v>
      </c>
      <c r="M1354">
        <v>1</v>
      </c>
      <c r="N1354">
        <v>1</v>
      </c>
      <c r="O1354" s="11">
        <v>15</v>
      </c>
      <c r="P1354" s="11">
        <v>8</v>
      </c>
      <c r="Q1354" s="12">
        <v>53.33</v>
      </c>
      <c r="R1354" s="11">
        <v>1</v>
      </c>
      <c r="S1354" s="12">
        <v>6.67</v>
      </c>
      <c r="T1354" s="14">
        <v>6</v>
      </c>
      <c r="U1354" s="12">
        <v>40</v>
      </c>
      <c r="V1354" s="12" t="s">
        <v>366</v>
      </c>
      <c r="W1354" s="13">
        <v>7</v>
      </c>
      <c r="X1354" s="11"/>
      <c r="Y1354" s="11">
        <v>10.68</v>
      </c>
      <c r="Z1354" s="11">
        <v>5.38</v>
      </c>
      <c r="AA1354" s="11">
        <v>209321</v>
      </c>
      <c r="AB1354" s="13">
        <v>209321000000</v>
      </c>
      <c r="AC1354" s="5">
        <v>5.3751600699945277</v>
      </c>
      <c r="AD1354">
        <v>22.51</v>
      </c>
      <c r="AE1354">
        <v>12.93</v>
      </c>
      <c r="AF1354">
        <v>21.46</v>
      </c>
      <c r="AG1354" s="5">
        <v>20.125428805080876</v>
      </c>
      <c r="AH1354" s="7"/>
      <c r="AI1354" s="8">
        <v>0.3863615265258849</v>
      </c>
      <c r="AJ1354">
        <v>622399.13</v>
      </c>
      <c r="AK1354">
        <v>622399130000</v>
      </c>
      <c r="AL1354">
        <f>IF(AJ1354&lt;29957,1,0)</f>
        <v>0</v>
      </c>
      <c r="AM1354">
        <f>IF(AND(AJ1354&gt;29957,AJ1354&lt;96525),1,0)</f>
        <v>0</v>
      </c>
      <c r="AN1354">
        <f>IF(AJ1354&gt;96525,1,0)</f>
        <v>1</v>
      </c>
      <c r="AO1354" s="9">
        <v>10</v>
      </c>
      <c r="AP1354" s="5">
        <v>1</v>
      </c>
      <c r="AQ1354">
        <v>2893930000</v>
      </c>
      <c r="AR1354" s="5">
        <v>100</v>
      </c>
      <c r="AS1354">
        <v>1655700000</v>
      </c>
      <c r="AT1354">
        <v>76180000</v>
      </c>
      <c r="AU1354">
        <v>2970110000</v>
      </c>
      <c r="AV1354">
        <v>0.03</v>
      </c>
      <c r="AW1354">
        <v>265029</v>
      </c>
      <c r="AX1354">
        <v>265029000000</v>
      </c>
      <c r="CG1354" s="13"/>
    </row>
    <row r="1355" spans="1:85" x14ac:dyDescent="0.3">
      <c r="A1355">
        <v>2015</v>
      </c>
      <c r="B1355" t="s">
        <v>310</v>
      </c>
      <c r="C1355">
        <v>1</v>
      </c>
      <c r="D1355">
        <v>4</v>
      </c>
      <c r="E1355">
        <v>5</v>
      </c>
      <c r="L1355">
        <v>1</v>
      </c>
      <c r="M1355">
        <v>0</v>
      </c>
      <c r="N1355">
        <v>1</v>
      </c>
      <c r="O1355" s="11">
        <v>11</v>
      </c>
      <c r="P1355" s="11">
        <v>5</v>
      </c>
      <c r="Q1355" s="12">
        <v>81.819999999999993</v>
      </c>
      <c r="R1355" s="11">
        <v>4</v>
      </c>
      <c r="S1355" s="12">
        <v>36.36</v>
      </c>
      <c r="T1355" s="14">
        <v>2</v>
      </c>
      <c r="U1355" s="12">
        <v>18.18</v>
      </c>
      <c r="V1355" s="12">
        <v>54.81</v>
      </c>
      <c r="W1355" s="13">
        <v>6</v>
      </c>
      <c r="X1355" s="11">
        <v>0.64</v>
      </c>
      <c r="Y1355" s="11">
        <v>1.04</v>
      </c>
      <c r="Z1355" s="11">
        <v>3.54</v>
      </c>
      <c r="AA1355" s="11"/>
      <c r="AB1355" s="13"/>
      <c r="AC1355" s="5">
        <v>3.5444842606404356</v>
      </c>
      <c r="AD1355">
        <v>0.7</v>
      </c>
      <c r="AE1355">
        <v>0.43</v>
      </c>
      <c r="AF1355">
        <v>0.61</v>
      </c>
      <c r="AG1355" s="5">
        <v>-2.2551854702810585</v>
      </c>
      <c r="AH1355" s="7"/>
      <c r="AI1355" s="8"/>
      <c r="AO1355" s="9">
        <v>17</v>
      </c>
      <c r="AP1355" s="5">
        <v>1.2304489213782739</v>
      </c>
      <c r="AQ1355">
        <v>68427891</v>
      </c>
      <c r="AR1355" s="5">
        <v>8.1999999999999993</v>
      </c>
      <c r="AS1355">
        <f>9017953+6993145</f>
        <v>16011098</v>
      </c>
      <c r="AT1355">
        <v>2680000</v>
      </c>
      <c r="AU1355">
        <v>71107891</v>
      </c>
      <c r="CG1355" s="13"/>
    </row>
    <row r="1356" spans="1:85" x14ac:dyDescent="0.3">
      <c r="A1356">
        <v>2015</v>
      </c>
      <c r="B1356" t="s">
        <v>311</v>
      </c>
      <c r="C1356">
        <v>0</v>
      </c>
      <c r="D1356">
        <v>5</v>
      </c>
      <c r="E1356">
        <v>6</v>
      </c>
      <c r="F1356">
        <v>27.1</v>
      </c>
      <c r="G1356">
        <v>27100000</v>
      </c>
      <c r="H1356">
        <v>18.5</v>
      </c>
      <c r="I1356">
        <v>18500000</v>
      </c>
      <c r="J1356">
        <v>8.6000000000000014</v>
      </c>
      <c r="K1356">
        <v>8600000.0000000019</v>
      </c>
      <c r="L1356">
        <v>1</v>
      </c>
      <c r="M1356">
        <v>0</v>
      </c>
      <c r="N1356">
        <v>1</v>
      </c>
      <c r="O1356" s="11">
        <v>10</v>
      </c>
      <c r="P1356" s="11">
        <v>5</v>
      </c>
      <c r="Q1356" s="12">
        <v>50</v>
      </c>
      <c r="R1356" s="11">
        <v>1</v>
      </c>
      <c r="S1356" s="12">
        <v>10</v>
      </c>
      <c r="T1356" s="14">
        <v>4</v>
      </c>
      <c r="U1356" s="12">
        <v>40</v>
      </c>
      <c r="V1356" s="12">
        <v>61.98</v>
      </c>
      <c r="W1356" s="13">
        <v>5</v>
      </c>
      <c r="X1356" s="11"/>
      <c r="Y1356" s="11">
        <v>2.4700000000000002</v>
      </c>
      <c r="Z1356" s="11">
        <v>5.62</v>
      </c>
      <c r="AA1356" s="11">
        <v>63487.4</v>
      </c>
      <c r="AB1356" s="13">
        <v>63487400000</v>
      </c>
      <c r="AC1356" s="5">
        <v>5.6173780490010605</v>
      </c>
      <c r="AD1356">
        <v>6.25</v>
      </c>
      <c r="AE1356">
        <v>2.2000000000000002</v>
      </c>
      <c r="AF1356">
        <v>4.6500000000000004</v>
      </c>
      <c r="AG1356" s="5">
        <v>8.142039657013969</v>
      </c>
      <c r="AH1356" s="7">
        <v>0.31083546687854979</v>
      </c>
      <c r="AI1356" s="8">
        <v>0.49384214708219304</v>
      </c>
      <c r="AJ1356">
        <v>127276.8</v>
      </c>
      <c r="AK1356">
        <v>127276800000</v>
      </c>
      <c r="AL1356">
        <f>IF(AJ1356&lt;29957,1,0)</f>
        <v>0</v>
      </c>
      <c r="AM1356">
        <f>IF(AND(AJ1356&gt;29957,AJ1356&lt;96525),1,0)</f>
        <v>0</v>
      </c>
      <c r="AN1356">
        <f>IF(AJ1356&gt;96525,1,0)</f>
        <v>1</v>
      </c>
      <c r="AO1356" s="9">
        <v>35</v>
      </c>
      <c r="AP1356" s="5">
        <v>1.5440680443502754</v>
      </c>
      <c r="AQ1356">
        <v>33132720</v>
      </c>
      <c r="AS1356">
        <v>33132720</v>
      </c>
      <c r="AT1356">
        <v>17870250</v>
      </c>
      <c r="AU1356">
        <v>51002970</v>
      </c>
      <c r="AW1356">
        <v>52547.4</v>
      </c>
      <c r="AX1356">
        <v>52547400000</v>
      </c>
      <c r="CG1356" s="13"/>
    </row>
    <row r="1357" spans="1:85" x14ac:dyDescent="0.3">
      <c r="A1357">
        <v>2015</v>
      </c>
      <c r="B1357" t="s">
        <v>312</v>
      </c>
      <c r="C1357">
        <v>1</v>
      </c>
      <c r="M1357">
        <v>0</v>
      </c>
      <c r="N1357">
        <v>0</v>
      </c>
      <c r="O1357" s="11"/>
      <c r="P1357" s="11"/>
      <c r="Q1357" s="12"/>
      <c r="R1357" s="11"/>
      <c r="S1357" s="12"/>
      <c r="T1357" s="14">
        <v>0</v>
      </c>
      <c r="U1357" s="12"/>
      <c r="V1357" s="12">
        <v>72.959999999999994</v>
      </c>
      <c r="W1357" s="13"/>
      <c r="X1357" s="11"/>
      <c r="Y1357" s="11">
        <v>2.5</v>
      </c>
      <c r="Z1357" s="11">
        <v>4.9800000000000004</v>
      </c>
      <c r="AA1357" s="11">
        <v>32137.7</v>
      </c>
      <c r="AB1357" s="13">
        <v>32137700000</v>
      </c>
      <c r="AC1357" s="5">
        <v>4.9844571196435306</v>
      </c>
      <c r="AD1357">
        <v>7.16</v>
      </c>
      <c r="AE1357">
        <v>3.41</v>
      </c>
      <c r="AF1357">
        <v>5.62</v>
      </c>
      <c r="AG1357" s="5">
        <v>152.72858805397414</v>
      </c>
      <c r="AH1357" s="7"/>
      <c r="AI1357" s="8">
        <v>1.1667703795892967</v>
      </c>
      <c r="AJ1357">
        <v>40903.089999999997</v>
      </c>
      <c r="AK1357">
        <v>40903090000</v>
      </c>
      <c r="AL1357">
        <f>IF(AJ1357&lt;29957,1,0)</f>
        <v>0</v>
      </c>
      <c r="AM1357">
        <f>IF(AND(AJ1357&gt;29957,AJ1357&lt;96525),1,0)</f>
        <v>1</v>
      </c>
      <c r="AN1357">
        <f>IF(AJ1357&gt;96525,1,0)</f>
        <v>0</v>
      </c>
      <c r="AO1357" s="9">
        <v>37</v>
      </c>
      <c r="AP1357" s="5">
        <v>1.5682017240669948</v>
      </c>
      <c r="AW1357">
        <v>60942.2</v>
      </c>
      <c r="AX1357">
        <v>60942200000</v>
      </c>
      <c r="CG1357" s="13"/>
    </row>
    <row r="1358" spans="1:85" x14ac:dyDescent="0.3">
      <c r="A1358">
        <v>2015</v>
      </c>
      <c r="B1358" t="s">
        <v>313</v>
      </c>
      <c r="C1358">
        <v>1</v>
      </c>
      <c r="M1358">
        <v>0</v>
      </c>
      <c r="N1358">
        <v>0</v>
      </c>
      <c r="O1358" s="11"/>
      <c r="P1358" s="11"/>
      <c r="Q1358" s="12"/>
      <c r="R1358" s="11"/>
      <c r="S1358" s="12"/>
      <c r="T1358" s="14">
        <v>0</v>
      </c>
      <c r="U1358" s="12"/>
      <c r="V1358" s="12">
        <v>59.45</v>
      </c>
      <c r="W1358" s="13"/>
      <c r="X1358" s="11"/>
      <c r="Y1358" s="11"/>
      <c r="Z1358" s="11"/>
      <c r="AA1358" s="11">
        <v>3294.2</v>
      </c>
      <c r="AB1358" s="13">
        <v>3294200000</v>
      </c>
      <c r="AG1358" s="5">
        <v>21.889585278037067</v>
      </c>
      <c r="AH1358" s="7"/>
      <c r="AI1358" s="8"/>
      <c r="AO1358" s="9">
        <v>15</v>
      </c>
      <c r="AP1358" s="5">
        <v>1.1760912590556811</v>
      </c>
      <c r="CG1358" s="13"/>
    </row>
    <row r="1359" spans="1:85" x14ac:dyDescent="0.3">
      <c r="A1359">
        <v>2015</v>
      </c>
      <c r="B1359" t="s">
        <v>314</v>
      </c>
      <c r="C1359">
        <v>1</v>
      </c>
      <c r="D1359">
        <v>3</v>
      </c>
      <c r="E1359">
        <v>4</v>
      </c>
      <c r="L1359">
        <v>0</v>
      </c>
      <c r="M1359">
        <v>0</v>
      </c>
      <c r="N1359">
        <v>0</v>
      </c>
      <c r="O1359" s="11">
        <v>10</v>
      </c>
      <c r="P1359" s="11">
        <v>5</v>
      </c>
      <c r="Q1359" s="12">
        <v>50</v>
      </c>
      <c r="R1359" s="11">
        <v>4</v>
      </c>
      <c r="S1359" s="12">
        <v>40</v>
      </c>
      <c r="T1359" s="14">
        <v>1</v>
      </c>
      <c r="U1359" s="12">
        <v>10</v>
      </c>
      <c r="V1359" s="12" t="s">
        <v>366</v>
      </c>
      <c r="W1359" s="13">
        <v>4</v>
      </c>
      <c r="X1359" s="11">
        <v>17.63</v>
      </c>
      <c r="Y1359" s="11">
        <v>4.22</v>
      </c>
      <c r="Z1359" s="11">
        <v>1.24</v>
      </c>
      <c r="AA1359" s="11">
        <v>23390.400000000001</v>
      </c>
      <c r="AB1359" s="13">
        <v>23390400000</v>
      </c>
      <c r="AC1359" s="5">
        <v>1.2366280032610077</v>
      </c>
      <c r="AD1359">
        <v>10.82</v>
      </c>
      <c r="AE1359">
        <v>4.9400000000000004</v>
      </c>
      <c r="AF1359">
        <v>6.01</v>
      </c>
      <c r="AG1359" s="5">
        <v>12.64566796149299</v>
      </c>
      <c r="AH1359" s="7">
        <v>4.4979197121331381E-2</v>
      </c>
      <c r="AI1359" s="8">
        <v>1.6117545635143747E-2</v>
      </c>
      <c r="AJ1359">
        <v>11209.78</v>
      </c>
      <c r="AK1359">
        <v>11209780000</v>
      </c>
      <c r="AL1359">
        <f>IF(AJ1359&lt;29957,1,0)</f>
        <v>1</v>
      </c>
      <c r="AM1359">
        <f>IF(AND(AJ1359&gt;29957,AJ1359&lt;96525),1,0)</f>
        <v>0</v>
      </c>
      <c r="AN1359">
        <f>IF(AJ1359&gt;96525,1,0)</f>
        <v>0</v>
      </c>
      <c r="AO1359" s="9">
        <v>26</v>
      </c>
      <c r="AP1359" s="5">
        <v>1.414973347970818</v>
      </c>
      <c r="AQ1359">
        <v>11876000</v>
      </c>
      <c r="AT1359">
        <v>520000</v>
      </c>
      <c r="AU1359">
        <v>12396000</v>
      </c>
      <c r="AW1359">
        <v>26183.599999999999</v>
      </c>
      <c r="AX1359">
        <v>26183600000</v>
      </c>
      <c r="CG1359" s="13"/>
    </row>
    <row r="1360" spans="1:85" x14ac:dyDescent="0.3">
      <c r="A1360">
        <v>2015</v>
      </c>
      <c r="B1360" t="s">
        <v>315</v>
      </c>
      <c r="C1360">
        <v>0</v>
      </c>
      <c r="D1360">
        <v>5</v>
      </c>
      <c r="E1360">
        <v>4</v>
      </c>
      <c r="L1360">
        <v>1</v>
      </c>
      <c r="M1360">
        <v>0</v>
      </c>
      <c r="N1360">
        <v>0</v>
      </c>
      <c r="O1360" s="11">
        <v>8</v>
      </c>
      <c r="P1360" s="11">
        <v>3</v>
      </c>
      <c r="Q1360" s="12">
        <v>37.5</v>
      </c>
      <c r="R1360" s="11">
        <v>2</v>
      </c>
      <c r="S1360" s="12">
        <v>25</v>
      </c>
      <c r="T1360" s="14">
        <v>3</v>
      </c>
      <c r="U1360" s="12">
        <v>37.5</v>
      </c>
      <c r="V1360" s="12">
        <v>75</v>
      </c>
      <c r="W1360" s="13">
        <v>4</v>
      </c>
      <c r="X1360" s="11"/>
      <c r="Y1360" s="11">
        <v>8.2100000000000009</v>
      </c>
      <c r="Z1360" s="11">
        <v>9.48</v>
      </c>
      <c r="AA1360" s="11"/>
      <c r="AB1360" s="13"/>
      <c r="AC1360" s="5">
        <v>9.4773572693767196</v>
      </c>
      <c r="AD1360">
        <v>19.440000000000001</v>
      </c>
      <c r="AE1360">
        <v>9.93</v>
      </c>
      <c r="AF1360">
        <v>19.309999999999999</v>
      </c>
      <c r="AG1360" s="5">
        <v>27.565994045650005</v>
      </c>
      <c r="AH1360" s="7"/>
      <c r="AI1360" s="8"/>
      <c r="AO1360" s="9">
        <v>28</v>
      </c>
      <c r="AP1360" s="5">
        <v>1.447158031342219</v>
      </c>
      <c r="AQ1360">
        <v>26474720</v>
      </c>
      <c r="AT1360">
        <v>385000</v>
      </c>
      <c r="AU1360">
        <v>26859720</v>
      </c>
      <c r="AV1360">
        <v>75</v>
      </c>
      <c r="CG1360" s="13"/>
    </row>
    <row r="1361" spans="1:85" x14ac:dyDescent="0.3">
      <c r="A1361">
        <v>2015</v>
      </c>
      <c r="B1361" t="s">
        <v>316</v>
      </c>
      <c r="C1361">
        <v>0</v>
      </c>
      <c r="D1361">
        <v>6</v>
      </c>
      <c r="E1361">
        <v>4</v>
      </c>
      <c r="L1361">
        <v>1</v>
      </c>
      <c r="M1361">
        <v>1</v>
      </c>
      <c r="N1361">
        <v>0</v>
      </c>
      <c r="O1361" s="11">
        <v>14</v>
      </c>
      <c r="P1361" s="11">
        <v>6</v>
      </c>
      <c r="Q1361" s="12">
        <v>42.86</v>
      </c>
      <c r="R1361" s="11">
        <v>1</v>
      </c>
      <c r="S1361" s="12">
        <v>7.14</v>
      </c>
      <c r="T1361" s="14">
        <v>7</v>
      </c>
      <c r="U1361" s="12">
        <v>50</v>
      </c>
      <c r="V1361" s="12">
        <v>53.05</v>
      </c>
      <c r="W1361" s="13">
        <v>5</v>
      </c>
      <c r="X1361" s="11"/>
      <c r="Y1361" s="11">
        <v>6.83</v>
      </c>
      <c r="Z1361" s="11">
        <v>11.24</v>
      </c>
      <c r="AA1361" s="11">
        <v>59080</v>
      </c>
      <c r="AB1361" s="13">
        <v>59080000000</v>
      </c>
      <c r="AC1361" s="5">
        <v>11.24318115738278</v>
      </c>
      <c r="AD1361">
        <v>29.27</v>
      </c>
      <c r="AE1361">
        <v>13.61</v>
      </c>
      <c r="AF1361">
        <v>25.19</v>
      </c>
      <c r="AG1361" s="5">
        <v>8.9372777828425587</v>
      </c>
      <c r="AH1361" s="7">
        <v>0.13155549306948588</v>
      </c>
      <c r="AI1361" s="8">
        <v>3.1979198833742144</v>
      </c>
      <c r="AJ1361">
        <v>338823.59</v>
      </c>
      <c r="AK1361">
        <v>338823590000</v>
      </c>
      <c r="AL1361">
        <f>IF(AJ1361&lt;29957,1,0)</f>
        <v>0</v>
      </c>
      <c r="AM1361">
        <f>IF(AND(AJ1361&gt;29957,AJ1361&lt;96525),1,0)</f>
        <v>0</v>
      </c>
      <c r="AN1361">
        <f>IF(AJ1361&gt;96525,1,0)</f>
        <v>1</v>
      </c>
      <c r="AO1361" s="9">
        <v>31</v>
      </c>
      <c r="AP1361" s="5">
        <v>1.4913616938342726</v>
      </c>
      <c r="AQ1361">
        <v>73325764</v>
      </c>
      <c r="AT1361">
        <v>39891500</v>
      </c>
      <c r="AU1361">
        <v>113217264</v>
      </c>
      <c r="AW1361">
        <v>113120.7</v>
      </c>
      <c r="AX1361">
        <v>113120700000</v>
      </c>
      <c r="CG1361" s="13"/>
    </row>
    <row r="1362" spans="1:85" x14ac:dyDescent="0.3">
      <c r="A1362">
        <v>2015</v>
      </c>
      <c r="B1362" t="s">
        <v>317</v>
      </c>
      <c r="C1362">
        <v>0</v>
      </c>
      <c r="D1362">
        <v>3</v>
      </c>
      <c r="E1362">
        <v>5</v>
      </c>
      <c r="L1362">
        <v>1</v>
      </c>
      <c r="M1362">
        <v>1</v>
      </c>
      <c r="N1362">
        <v>0</v>
      </c>
      <c r="O1362" s="11">
        <v>11</v>
      </c>
      <c r="P1362" s="11">
        <v>6</v>
      </c>
      <c r="Q1362" s="12">
        <v>54.55</v>
      </c>
      <c r="R1362" s="11">
        <v>2</v>
      </c>
      <c r="S1362" s="12">
        <v>18.18</v>
      </c>
      <c r="T1362" s="14">
        <v>3</v>
      </c>
      <c r="U1362" s="12">
        <v>27.27</v>
      </c>
      <c r="V1362" s="12">
        <v>71.510000000000005</v>
      </c>
      <c r="W1362" s="13">
        <v>4</v>
      </c>
      <c r="X1362" s="11"/>
      <c r="Y1362" s="11">
        <v>15.38</v>
      </c>
      <c r="Z1362" s="11">
        <v>7.25</v>
      </c>
      <c r="AA1362" s="11">
        <v>79740</v>
      </c>
      <c r="AB1362" s="13">
        <v>79740000000</v>
      </c>
      <c r="AC1362" s="5">
        <v>7.2466848883876054</v>
      </c>
      <c r="AD1362">
        <v>34.619999999999997</v>
      </c>
      <c r="AE1362">
        <v>11.6</v>
      </c>
      <c r="AF1362">
        <v>18.37</v>
      </c>
      <c r="AG1362" s="5">
        <v>11.503069319963144</v>
      </c>
      <c r="AH1362" s="7">
        <v>3.5601296387714365</v>
      </c>
      <c r="AI1362" s="8"/>
      <c r="AJ1362">
        <v>191280.9</v>
      </c>
      <c r="AK1362">
        <v>191280900000</v>
      </c>
      <c r="AL1362">
        <f>IF(AJ1362&lt;29957,1,0)</f>
        <v>0</v>
      </c>
      <c r="AM1362">
        <f>IF(AND(AJ1362&gt;29957,AJ1362&lt;96525),1,0)</f>
        <v>0</v>
      </c>
      <c r="AN1362">
        <f>IF(AJ1362&gt;96525,1,0)</f>
        <v>1</v>
      </c>
      <c r="AO1362" s="9">
        <v>43</v>
      </c>
      <c r="AP1362" s="5">
        <v>1.6334684555795864</v>
      </c>
      <c r="AQ1362">
        <v>181933000</v>
      </c>
      <c r="AT1362">
        <v>69072000</v>
      </c>
      <c r="AU1362">
        <v>251005000</v>
      </c>
      <c r="AW1362">
        <v>66869</v>
      </c>
      <c r="AX1362">
        <v>66869000000</v>
      </c>
      <c r="CG1362" s="13"/>
    </row>
    <row r="1363" spans="1:85" x14ac:dyDescent="0.3">
      <c r="A1363">
        <v>2015</v>
      </c>
      <c r="B1363" t="s">
        <v>318</v>
      </c>
      <c r="C1363">
        <v>0</v>
      </c>
      <c r="D1363">
        <v>5</v>
      </c>
      <c r="E1363">
        <v>5</v>
      </c>
      <c r="L1363">
        <v>1</v>
      </c>
      <c r="M1363">
        <v>1</v>
      </c>
      <c r="N1363">
        <v>0</v>
      </c>
      <c r="O1363" s="11">
        <v>16</v>
      </c>
      <c r="P1363" s="11">
        <v>7</v>
      </c>
      <c r="Q1363" s="12">
        <v>43.75</v>
      </c>
      <c r="R1363" s="11">
        <v>4</v>
      </c>
      <c r="S1363" s="12">
        <v>25</v>
      </c>
      <c r="T1363" s="14">
        <v>5</v>
      </c>
      <c r="U1363" s="12">
        <v>31.25</v>
      </c>
      <c r="V1363" s="12">
        <v>53.44</v>
      </c>
      <c r="W1363" s="13">
        <v>4</v>
      </c>
      <c r="X1363" s="11"/>
      <c r="Y1363" s="11">
        <v>1.1299999999999999</v>
      </c>
      <c r="Z1363" s="11">
        <v>1.1200000000000001</v>
      </c>
      <c r="AA1363" s="11">
        <v>202355.8</v>
      </c>
      <c r="AB1363" s="13">
        <v>202355800000</v>
      </c>
      <c r="AC1363" s="5">
        <v>1.1184435366408776</v>
      </c>
      <c r="AD1363">
        <v>1.85</v>
      </c>
      <c r="AE1363">
        <v>0.6</v>
      </c>
      <c r="AF1363">
        <v>0.75</v>
      </c>
      <c r="AG1363" s="5">
        <v>18.390410326061851</v>
      </c>
      <c r="AH1363" s="7"/>
      <c r="AI1363" s="8"/>
      <c r="AJ1363">
        <v>74977.55</v>
      </c>
      <c r="AK1363">
        <v>74977550000</v>
      </c>
      <c r="AL1363">
        <f>IF(AJ1363&lt;29957,1,0)</f>
        <v>0</v>
      </c>
      <c r="AM1363">
        <f>IF(AND(AJ1363&gt;29957,AJ1363&lt;96525),1,0)</f>
        <v>1</v>
      </c>
      <c r="AN1363">
        <f>IF(AJ1363&gt;96525,1,0)</f>
        <v>0</v>
      </c>
      <c r="AO1363" s="9">
        <v>11</v>
      </c>
      <c r="AP1363" s="5">
        <v>1.0413926851582249</v>
      </c>
      <c r="AQ1363">
        <v>74624000</v>
      </c>
      <c r="AT1363">
        <v>18340000</v>
      </c>
      <c r="AU1363">
        <v>92964000</v>
      </c>
      <c r="AW1363">
        <v>114060.8</v>
      </c>
      <c r="AX1363">
        <v>114060800000</v>
      </c>
      <c r="CG1363" s="13"/>
    </row>
    <row r="1364" spans="1:85" x14ac:dyDescent="0.3">
      <c r="A1364">
        <v>2015</v>
      </c>
      <c r="B1364" t="s">
        <v>319</v>
      </c>
      <c r="C1364">
        <v>1</v>
      </c>
      <c r="D1364">
        <v>4</v>
      </c>
      <c r="E1364">
        <v>5</v>
      </c>
      <c r="F1364">
        <v>7.4</v>
      </c>
      <c r="G1364">
        <v>7400000</v>
      </c>
      <c r="H1364">
        <v>5.2</v>
      </c>
      <c r="I1364">
        <v>5200000</v>
      </c>
      <c r="J1364">
        <v>2.2000000000000002</v>
      </c>
      <c r="K1364">
        <v>2200000</v>
      </c>
      <c r="L1364">
        <v>1</v>
      </c>
      <c r="M1364">
        <v>0</v>
      </c>
      <c r="N1364">
        <v>0</v>
      </c>
      <c r="O1364" s="11">
        <v>9</v>
      </c>
      <c r="P1364" s="11">
        <v>5</v>
      </c>
      <c r="Q1364" s="12">
        <v>55.56</v>
      </c>
      <c r="R1364" s="11">
        <v>0</v>
      </c>
      <c r="S1364" s="12">
        <v>0</v>
      </c>
      <c r="T1364" s="14">
        <v>4</v>
      </c>
      <c r="U1364" s="12">
        <v>44.44</v>
      </c>
      <c r="V1364" s="12">
        <v>32.61</v>
      </c>
      <c r="W1364" s="13">
        <v>9</v>
      </c>
      <c r="X1364" s="11"/>
      <c r="Y1364" s="11">
        <v>6.43</v>
      </c>
      <c r="Z1364" s="11">
        <v>3.56</v>
      </c>
      <c r="AA1364" s="11">
        <v>22227.4</v>
      </c>
      <c r="AB1364" s="13">
        <v>22227400000</v>
      </c>
      <c r="AC1364" s="5">
        <v>3.5602167875065818</v>
      </c>
      <c r="AD1364">
        <v>13.98</v>
      </c>
      <c r="AE1364">
        <v>8.07</v>
      </c>
      <c r="AF1364">
        <v>11.2</v>
      </c>
      <c r="AG1364" s="5">
        <v>-3.2809214885836617</v>
      </c>
      <c r="AH1364" s="7"/>
      <c r="AI1364" s="8">
        <v>1.7085847927495106</v>
      </c>
      <c r="AJ1364">
        <v>49521.65</v>
      </c>
      <c r="AK1364">
        <v>49521650000</v>
      </c>
      <c r="AL1364">
        <f>IF(AJ1364&lt;29957,1,0)</f>
        <v>0</v>
      </c>
      <c r="AM1364">
        <f>IF(AND(AJ1364&gt;29957,AJ1364&lt;96525),1,0)</f>
        <v>1</v>
      </c>
      <c r="AN1364">
        <f>IF(AJ1364&gt;96525,1,0)</f>
        <v>0</v>
      </c>
      <c r="AO1364" s="9">
        <v>63</v>
      </c>
      <c r="AP1364" s="5">
        <v>1.7993405494535815</v>
      </c>
      <c r="AQ1364">
        <v>52318482</v>
      </c>
      <c r="AT1364">
        <v>5674000</v>
      </c>
      <c r="AU1364">
        <v>57992482</v>
      </c>
      <c r="AW1364">
        <v>16682.099999999999</v>
      </c>
      <c r="AX1364">
        <v>16682099999.999998</v>
      </c>
      <c r="CG1364" s="13"/>
    </row>
    <row r="1365" spans="1:85" x14ac:dyDescent="0.3">
      <c r="A1365">
        <v>2015</v>
      </c>
      <c r="B1365" t="s">
        <v>320</v>
      </c>
      <c r="C1365">
        <v>0</v>
      </c>
      <c r="D1365">
        <v>3</v>
      </c>
      <c r="E1365">
        <v>4</v>
      </c>
      <c r="F1365">
        <v>12.5</v>
      </c>
      <c r="G1365">
        <v>12500000</v>
      </c>
      <c r="H1365">
        <v>12.1</v>
      </c>
      <c r="I1365">
        <v>12100000</v>
      </c>
      <c r="J1365">
        <v>0.40000000000000036</v>
      </c>
      <c r="K1365">
        <v>400000.00000000035</v>
      </c>
      <c r="L1365">
        <v>0</v>
      </c>
      <c r="M1365">
        <v>1</v>
      </c>
      <c r="N1365">
        <v>0</v>
      </c>
      <c r="O1365" s="11">
        <v>9</v>
      </c>
      <c r="P1365" s="11">
        <v>3</v>
      </c>
      <c r="Q1365" s="12">
        <v>33.33</v>
      </c>
      <c r="R1365" s="11">
        <v>1</v>
      </c>
      <c r="S1365" s="12">
        <v>11.11</v>
      </c>
      <c r="T1365" s="14">
        <v>5</v>
      </c>
      <c r="U1365" s="12">
        <v>55.56</v>
      </c>
      <c r="V1365" s="12">
        <v>66.62</v>
      </c>
      <c r="W1365" s="13">
        <v>7</v>
      </c>
      <c r="X1365" s="11"/>
      <c r="Y1365" s="11">
        <v>2.88</v>
      </c>
      <c r="Z1365" s="11">
        <v>0.8</v>
      </c>
      <c r="AA1365" s="11">
        <v>47409.1</v>
      </c>
      <c r="AB1365" s="13">
        <v>47409100000</v>
      </c>
      <c r="AC1365" s="5">
        <v>0.80041945849601859</v>
      </c>
      <c r="AD1365">
        <v>9.24</v>
      </c>
      <c r="AE1365">
        <v>2.72</v>
      </c>
      <c r="AF1365">
        <v>3.23</v>
      </c>
      <c r="AG1365" s="5">
        <v>-1.8692353732587712</v>
      </c>
      <c r="AH1365" s="7"/>
      <c r="AI1365" s="8">
        <v>0.60262632476137346</v>
      </c>
      <c r="AJ1365">
        <v>13068.3</v>
      </c>
      <c r="AK1365">
        <v>13068300000</v>
      </c>
      <c r="AL1365">
        <f>IF(AJ1365&lt;29957,1,0)</f>
        <v>1</v>
      </c>
      <c r="AM1365">
        <f>IF(AND(AJ1365&gt;29957,AJ1365&lt;96525),1,0)</f>
        <v>0</v>
      </c>
      <c r="AN1365">
        <f>IF(AJ1365&gt;96525,1,0)</f>
        <v>0</v>
      </c>
      <c r="AO1365" s="9">
        <v>25</v>
      </c>
      <c r="AP1365" s="5">
        <v>1.3979400086720375</v>
      </c>
      <c r="AQ1365">
        <v>17270000</v>
      </c>
      <c r="AT1365">
        <v>18760000</v>
      </c>
      <c r="AU1365">
        <v>36030000</v>
      </c>
      <c r="AW1365">
        <v>37206.800000000003</v>
      </c>
      <c r="AX1365">
        <v>37206800000</v>
      </c>
      <c r="CG1365" s="13"/>
    </row>
    <row r="1366" spans="1:85" x14ac:dyDescent="0.3">
      <c r="A1366">
        <v>2015</v>
      </c>
      <c r="B1366" t="s">
        <v>321</v>
      </c>
      <c r="C1366">
        <v>0</v>
      </c>
      <c r="M1366">
        <v>0</v>
      </c>
      <c r="N1366">
        <v>0</v>
      </c>
      <c r="O1366" s="11"/>
      <c r="P1366" s="11"/>
      <c r="Q1366" s="12"/>
      <c r="R1366" s="11"/>
      <c r="S1366" s="12"/>
      <c r="T1366" s="14">
        <v>0</v>
      </c>
      <c r="U1366" s="12"/>
      <c r="V1366" s="12">
        <v>60.41</v>
      </c>
      <c r="W1366" s="13"/>
      <c r="X1366" s="11"/>
      <c r="Y1366" s="11"/>
      <c r="Z1366" s="11"/>
      <c r="AA1366" s="11"/>
      <c r="AB1366" s="13"/>
      <c r="AD1366">
        <v>0</v>
      </c>
      <c r="AE1366">
        <v>0</v>
      </c>
      <c r="AF1366">
        <v>0</v>
      </c>
      <c r="AG1366" s="5"/>
      <c r="AH1366" s="7"/>
      <c r="AI1366" s="8"/>
      <c r="AO1366" s="9">
        <v>7</v>
      </c>
      <c r="AP1366" s="5">
        <v>0.8450980400142567</v>
      </c>
      <c r="CG1366" s="13"/>
    </row>
    <row r="1367" spans="1:85" x14ac:dyDescent="0.3">
      <c r="A1367">
        <v>2015</v>
      </c>
      <c r="B1367" t="s">
        <v>322</v>
      </c>
      <c r="C1367">
        <v>1</v>
      </c>
      <c r="D1367">
        <v>5</v>
      </c>
      <c r="E1367">
        <v>4</v>
      </c>
      <c r="F1367">
        <v>22.3</v>
      </c>
      <c r="G1367">
        <v>22300000</v>
      </c>
      <c r="H1367">
        <v>14.5</v>
      </c>
      <c r="I1367">
        <v>14500000</v>
      </c>
      <c r="J1367">
        <v>7.8000000000000007</v>
      </c>
      <c r="K1367">
        <v>7800000.0000000009</v>
      </c>
      <c r="L1367">
        <v>1</v>
      </c>
      <c r="M1367">
        <v>1</v>
      </c>
      <c r="N1367">
        <v>0</v>
      </c>
      <c r="O1367" s="11">
        <v>5</v>
      </c>
      <c r="P1367" s="11">
        <v>2</v>
      </c>
      <c r="Q1367" s="12">
        <v>40</v>
      </c>
      <c r="R1367" s="11">
        <v>0</v>
      </c>
      <c r="S1367" s="12">
        <v>0</v>
      </c>
      <c r="T1367" s="14">
        <v>3</v>
      </c>
      <c r="U1367" s="12">
        <v>60</v>
      </c>
      <c r="V1367" s="12" t="s">
        <v>366</v>
      </c>
      <c r="W1367" s="13">
        <v>4</v>
      </c>
      <c r="X1367" s="11"/>
      <c r="Y1367" s="11">
        <v>0.53</v>
      </c>
      <c r="Z1367" s="11">
        <v>1.49</v>
      </c>
      <c r="AA1367" s="11">
        <v>49984.3</v>
      </c>
      <c r="AB1367" s="13">
        <v>49984300000</v>
      </c>
      <c r="AC1367" s="5">
        <v>1.4889434073090324</v>
      </c>
      <c r="AD1367">
        <v>0.36</v>
      </c>
      <c r="AE1367">
        <v>0.25</v>
      </c>
      <c r="AF1367">
        <v>0.31</v>
      </c>
      <c r="AG1367" s="5">
        <v>17.932009746320972</v>
      </c>
      <c r="AH1367" s="7"/>
      <c r="AI1367" s="8"/>
      <c r="AJ1367">
        <v>52538.66</v>
      </c>
      <c r="AK1367">
        <v>52538660000</v>
      </c>
      <c r="AL1367">
        <f t="shared" ref="AL1367:AL1375" si="189">IF(AJ1367&lt;29957,1,0)</f>
        <v>0</v>
      </c>
      <c r="AM1367">
        <f t="shared" ref="AM1367:AM1375" si="190">IF(AND(AJ1367&gt;29957,AJ1367&lt;96525),1,0)</f>
        <v>1</v>
      </c>
      <c r="AN1367">
        <f t="shared" ref="AN1367:AN1375" si="191">IF(AJ1367&gt;96525,1,0)</f>
        <v>0</v>
      </c>
      <c r="AO1367" s="9">
        <v>10</v>
      </c>
      <c r="AP1367" s="5">
        <v>1</v>
      </c>
      <c r="AQ1367">
        <v>1340806</v>
      </c>
      <c r="AT1367">
        <v>1950000</v>
      </c>
      <c r="AU1367">
        <v>3290806</v>
      </c>
      <c r="AW1367">
        <v>9249.2000000000007</v>
      </c>
      <c r="AX1367">
        <v>9249200000</v>
      </c>
      <c r="CG1367" s="13"/>
    </row>
    <row r="1368" spans="1:85" x14ac:dyDescent="0.3">
      <c r="A1368">
        <v>2015</v>
      </c>
      <c r="B1368" t="s">
        <v>323</v>
      </c>
      <c r="C1368">
        <v>0</v>
      </c>
      <c r="D1368">
        <v>3</v>
      </c>
      <c r="E1368">
        <v>5</v>
      </c>
      <c r="L1368">
        <v>1</v>
      </c>
      <c r="M1368">
        <v>0</v>
      </c>
      <c r="N1368">
        <v>0</v>
      </c>
      <c r="O1368" s="11">
        <v>13</v>
      </c>
      <c r="P1368" s="11">
        <v>6</v>
      </c>
      <c r="Q1368" s="12">
        <v>46.15</v>
      </c>
      <c r="R1368" s="11">
        <v>3</v>
      </c>
      <c r="S1368" s="12">
        <v>23.08</v>
      </c>
      <c r="T1368" s="14">
        <v>4</v>
      </c>
      <c r="U1368" s="12">
        <v>30.77</v>
      </c>
      <c r="V1368" s="12">
        <v>29.8</v>
      </c>
      <c r="W1368" s="13"/>
      <c r="X1368" s="11">
        <v>8.32</v>
      </c>
      <c r="Y1368" s="11">
        <v>9.31</v>
      </c>
      <c r="Z1368" s="11">
        <v>5.38</v>
      </c>
      <c r="AA1368" s="11">
        <v>146566.20000000001</v>
      </c>
      <c r="AB1368" s="13">
        <v>146566200000</v>
      </c>
      <c r="AC1368" s="5">
        <v>5.3776453488857756</v>
      </c>
      <c r="AD1368">
        <v>20.170000000000002</v>
      </c>
      <c r="AE1368">
        <v>8.2200000000000006</v>
      </c>
      <c r="AF1368">
        <v>12.72</v>
      </c>
      <c r="AG1368" s="5">
        <v>12.599521361891947</v>
      </c>
      <c r="AH1368" s="7">
        <v>3.1075047069556591E-2</v>
      </c>
      <c r="AI1368" s="8">
        <v>0.45848157681768248</v>
      </c>
      <c r="AJ1368">
        <v>148532.81</v>
      </c>
      <c r="AK1368">
        <v>148532810000</v>
      </c>
      <c r="AL1368">
        <f t="shared" si="189"/>
        <v>0</v>
      </c>
      <c r="AM1368">
        <f t="shared" si="190"/>
        <v>0</v>
      </c>
      <c r="AN1368">
        <f t="shared" si="191"/>
        <v>1</v>
      </c>
      <c r="AO1368" s="9">
        <v>30</v>
      </c>
      <c r="AP1368" s="5">
        <v>1.4771212547196624</v>
      </c>
      <c r="AQ1368">
        <v>146058000</v>
      </c>
      <c r="AT1368">
        <v>25330000</v>
      </c>
      <c r="AU1368">
        <v>171388000</v>
      </c>
      <c r="AW1368">
        <v>142730</v>
      </c>
      <c r="AX1368">
        <v>142730000000</v>
      </c>
      <c r="CG1368" s="13"/>
    </row>
    <row r="1369" spans="1:85" x14ac:dyDescent="0.3">
      <c r="A1369">
        <v>2015</v>
      </c>
      <c r="B1369" t="s">
        <v>324</v>
      </c>
      <c r="C1369">
        <v>0</v>
      </c>
      <c r="D1369">
        <v>5</v>
      </c>
      <c r="E1369">
        <v>4</v>
      </c>
      <c r="L1369">
        <v>1</v>
      </c>
      <c r="M1369">
        <v>0</v>
      </c>
      <c r="N1369">
        <v>0</v>
      </c>
      <c r="O1369" s="11">
        <v>8</v>
      </c>
      <c r="P1369" s="11">
        <v>5</v>
      </c>
      <c r="Q1369" s="12">
        <v>62.5</v>
      </c>
      <c r="R1369" s="11">
        <v>2</v>
      </c>
      <c r="S1369" s="12">
        <v>25</v>
      </c>
      <c r="T1369" s="14">
        <v>1</v>
      </c>
      <c r="U1369" s="12">
        <v>12.5</v>
      </c>
      <c r="V1369" s="12">
        <v>43.47</v>
      </c>
      <c r="W1369" s="13">
        <v>5</v>
      </c>
      <c r="X1369" s="11"/>
      <c r="Y1369" s="11">
        <v>3.32</v>
      </c>
      <c r="Z1369" s="11">
        <v>0.5</v>
      </c>
      <c r="AA1369" s="11">
        <v>65020.5</v>
      </c>
      <c r="AB1369" s="13">
        <v>65020500000</v>
      </c>
      <c r="AC1369" s="5">
        <v>0.50252444558904807</v>
      </c>
      <c r="AD1369">
        <v>7.38</v>
      </c>
      <c r="AE1369">
        <v>3.28</v>
      </c>
      <c r="AF1369">
        <v>4.12</v>
      </c>
      <c r="AG1369" s="5">
        <v>4.7970623788939024</v>
      </c>
      <c r="AH1369" s="7">
        <v>4.8126781467152701E-3</v>
      </c>
      <c r="AI1369" s="8">
        <v>6.7998484782622187E-2</v>
      </c>
      <c r="AJ1369">
        <v>11059.19</v>
      </c>
      <c r="AK1369">
        <v>11059190000</v>
      </c>
      <c r="AL1369">
        <f t="shared" si="189"/>
        <v>1</v>
      </c>
      <c r="AM1369">
        <f t="shared" si="190"/>
        <v>0</v>
      </c>
      <c r="AN1369">
        <f t="shared" si="191"/>
        <v>0</v>
      </c>
      <c r="AO1369" s="9">
        <v>27</v>
      </c>
      <c r="AP1369" s="5">
        <v>1.4313637641589871</v>
      </c>
      <c r="AQ1369">
        <v>83359569</v>
      </c>
      <c r="AT1369">
        <v>2030000</v>
      </c>
      <c r="AU1369">
        <v>85389569</v>
      </c>
      <c r="AW1369">
        <v>63606.3</v>
      </c>
      <c r="AX1369">
        <v>63606300000</v>
      </c>
      <c r="CG1369" s="13"/>
    </row>
    <row r="1370" spans="1:85" x14ac:dyDescent="0.3">
      <c r="A1370">
        <v>2015</v>
      </c>
      <c r="B1370" t="s">
        <v>325</v>
      </c>
      <c r="C1370">
        <v>0</v>
      </c>
      <c r="D1370">
        <v>3</v>
      </c>
      <c r="E1370">
        <v>7</v>
      </c>
      <c r="L1370">
        <v>1</v>
      </c>
      <c r="M1370">
        <v>1</v>
      </c>
      <c r="N1370">
        <v>0</v>
      </c>
      <c r="O1370" s="11">
        <v>15</v>
      </c>
      <c r="P1370" s="11">
        <v>6</v>
      </c>
      <c r="Q1370" s="12">
        <v>40</v>
      </c>
      <c r="R1370" s="11">
        <v>1</v>
      </c>
      <c r="S1370" s="12">
        <v>6.67</v>
      </c>
      <c r="T1370" s="14">
        <v>8</v>
      </c>
      <c r="U1370" s="12">
        <v>53.33</v>
      </c>
      <c r="V1370" s="12" t="s">
        <v>366</v>
      </c>
      <c r="W1370" s="13">
        <v>6</v>
      </c>
      <c r="X1370" s="11"/>
      <c r="Y1370" s="11">
        <v>7.42</v>
      </c>
      <c r="Z1370" s="11">
        <v>4.1900000000000004</v>
      </c>
      <c r="AA1370" s="11">
        <v>384387.9</v>
      </c>
      <c r="AB1370" s="13">
        <v>384387900000</v>
      </c>
      <c r="AC1370" s="5">
        <v>4.1877419376898475</v>
      </c>
      <c r="AD1370">
        <v>11.37</v>
      </c>
      <c r="AE1370">
        <v>5.82</v>
      </c>
      <c r="AF1370">
        <v>7.72</v>
      </c>
      <c r="AG1370" s="5">
        <v>12.386686898613036</v>
      </c>
      <c r="AH1370" s="7">
        <v>9.6887568865628104E-2</v>
      </c>
      <c r="AI1370" s="8">
        <v>0.57585771743385727</v>
      </c>
      <c r="AJ1370">
        <v>734317.32</v>
      </c>
      <c r="AK1370">
        <v>734317320000</v>
      </c>
      <c r="AL1370">
        <f t="shared" si="189"/>
        <v>0</v>
      </c>
      <c r="AM1370">
        <f t="shared" si="190"/>
        <v>0</v>
      </c>
      <c r="AN1370">
        <f t="shared" si="191"/>
        <v>1</v>
      </c>
      <c r="AO1370" s="9">
        <v>15</v>
      </c>
      <c r="AP1370" s="5">
        <v>1.1760912590556811</v>
      </c>
      <c r="AQ1370">
        <v>110647000</v>
      </c>
      <c r="AT1370">
        <v>215175000</v>
      </c>
      <c r="AU1370">
        <v>325822000</v>
      </c>
      <c r="AW1370">
        <v>281898.3</v>
      </c>
      <c r="AX1370">
        <v>281898300000</v>
      </c>
      <c r="CG1370" s="13"/>
    </row>
    <row r="1371" spans="1:85" x14ac:dyDescent="0.3">
      <c r="A1371">
        <v>2015</v>
      </c>
      <c r="B1371" t="s">
        <v>326</v>
      </c>
      <c r="C1371">
        <v>0</v>
      </c>
      <c r="D1371">
        <v>4</v>
      </c>
      <c r="E1371">
        <v>4</v>
      </c>
      <c r="L1371">
        <v>1</v>
      </c>
      <c r="M1371">
        <v>0</v>
      </c>
      <c r="N1371">
        <v>0</v>
      </c>
      <c r="O1371" s="11">
        <v>7</v>
      </c>
      <c r="P1371" s="11">
        <v>5</v>
      </c>
      <c r="Q1371" s="12">
        <v>71.430000000000007</v>
      </c>
      <c r="R1371" s="11">
        <v>1</v>
      </c>
      <c r="S1371" s="12">
        <v>14.29</v>
      </c>
      <c r="T1371" s="14">
        <v>1</v>
      </c>
      <c r="U1371" s="12">
        <v>14.29</v>
      </c>
      <c r="V1371" s="12">
        <v>50.15</v>
      </c>
      <c r="W1371" s="13">
        <v>5</v>
      </c>
      <c r="X1371" s="11"/>
      <c r="Y1371" s="11">
        <v>6.08</v>
      </c>
      <c r="Z1371" s="11">
        <v>1.95</v>
      </c>
      <c r="AA1371" s="11">
        <v>11873.2</v>
      </c>
      <c r="AB1371" s="13">
        <v>11873200000</v>
      </c>
      <c r="AC1371" s="5">
        <v>1.9476909393754418</v>
      </c>
      <c r="AD1371">
        <v>8.89</v>
      </c>
      <c r="AE1371">
        <v>6.38</v>
      </c>
      <c r="AF1371">
        <v>8.65</v>
      </c>
      <c r="AG1371" s="5">
        <v>6.0160720701772838</v>
      </c>
      <c r="AH1371" s="7">
        <v>3.8371247189525191</v>
      </c>
      <c r="AI1371" s="8">
        <v>5.7135299563549795</v>
      </c>
      <c r="AJ1371">
        <v>22020.77</v>
      </c>
      <c r="AK1371">
        <v>22020770000</v>
      </c>
      <c r="AL1371">
        <f t="shared" si="189"/>
        <v>1</v>
      </c>
      <c r="AM1371">
        <f t="shared" si="190"/>
        <v>0</v>
      </c>
      <c r="AN1371">
        <f t="shared" si="191"/>
        <v>0</v>
      </c>
      <c r="AO1371" s="9">
        <v>53</v>
      </c>
      <c r="AP1371" s="5">
        <v>1.7242758696007889</v>
      </c>
      <c r="AQ1371">
        <v>58801728</v>
      </c>
      <c r="AT1371">
        <v>2230000</v>
      </c>
      <c r="AU1371">
        <v>61031728</v>
      </c>
      <c r="AW1371">
        <v>13482.8</v>
      </c>
      <c r="AX1371">
        <v>13482800000</v>
      </c>
      <c r="CG1371" s="13"/>
    </row>
    <row r="1372" spans="1:85" x14ac:dyDescent="0.3">
      <c r="A1372">
        <v>2015</v>
      </c>
      <c r="B1372" t="s">
        <v>327</v>
      </c>
      <c r="C1372">
        <v>0</v>
      </c>
      <c r="D1372">
        <v>3</v>
      </c>
      <c r="E1372">
        <v>4</v>
      </c>
      <c r="L1372">
        <v>1</v>
      </c>
      <c r="M1372">
        <v>0</v>
      </c>
      <c r="N1372">
        <v>0</v>
      </c>
      <c r="O1372" s="11">
        <v>14</v>
      </c>
      <c r="P1372" s="11">
        <v>6</v>
      </c>
      <c r="Q1372" s="12">
        <v>42.86</v>
      </c>
      <c r="R1372" s="11">
        <v>2</v>
      </c>
      <c r="S1372" s="12">
        <v>14.29</v>
      </c>
      <c r="T1372" s="14">
        <v>6</v>
      </c>
      <c r="U1372" s="12">
        <v>42.86</v>
      </c>
      <c r="V1372" s="12">
        <v>74.819999999999993</v>
      </c>
      <c r="W1372" s="13">
        <v>4</v>
      </c>
      <c r="X1372" s="11">
        <v>25.28</v>
      </c>
      <c r="Y1372" s="11">
        <v>2.99</v>
      </c>
      <c r="Z1372" s="11">
        <v>14.3</v>
      </c>
      <c r="AA1372" s="11">
        <v>39311.599999999999</v>
      </c>
      <c r="AB1372" s="13">
        <v>39311600000</v>
      </c>
      <c r="AC1372" s="5">
        <v>14.300214409433936</v>
      </c>
      <c r="AD1372">
        <v>14.21</v>
      </c>
      <c r="AE1372">
        <v>6.3</v>
      </c>
      <c r="AF1372">
        <v>8.8000000000000007</v>
      </c>
      <c r="AG1372" s="5">
        <v>13.600078203306582</v>
      </c>
      <c r="AH1372" s="7"/>
      <c r="AI1372" s="8"/>
      <c r="AJ1372">
        <v>220884.06</v>
      </c>
      <c r="AK1372">
        <v>220884060000</v>
      </c>
      <c r="AL1372">
        <f t="shared" si="189"/>
        <v>0</v>
      </c>
      <c r="AM1372">
        <f t="shared" si="190"/>
        <v>0</v>
      </c>
      <c r="AN1372">
        <f t="shared" si="191"/>
        <v>1</v>
      </c>
      <c r="AO1372" s="9">
        <v>16</v>
      </c>
      <c r="AP1372" s="5">
        <v>1.2041199826559246</v>
      </c>
      <c r="AQ1372">
        <v>173734803</v>
      </c>
      <c r="AT1372">
        <v>41225445</v>
      </c>
      <c r="AU1372">
        <v>214960248</v>
      </c>
      <c r="AV1372">
        <v>39.01</v>
      </c>
      <c r="AW1372">
        <v>96414.3</v>
      </c>
      <c r="AX1372">
        <v>96414300000</v>
      </c>
      <c r="CG1372" s="13"/>
    </row>
    <row r="1373" spans="1:85" x14ac:dyDescent="0.3">
      <c r="A1373">
        <v>2015</v>
      </c>
      <c r="B1373" t="s">
        <v>328</v>
      </c>
      <c r="C1373">
        <v>0</v>
      </c>
      <c r="D1373">
        <v>11</v>
      </c>
      <c r="E1373">
        <v>7</v>
      </c>
      <c r="L1373">
        <v>1</v>
      </c>
      <c r="M1373">
        <v>0</v>
      </c>
      <c r="N1373">
        <v>1</v>
      </c>
      <c r="O1373" s="11">
        <v>20</v>
      </c>
      <c r="P1373" s="11">
        <v>11</v>
      </c>
      <c r="Q1373" s="12">
        <v>55</v>
      </c>
      <c r="R1373" s="11">
        <v>3</v>
      </c>
      <c r="S1373" s="12">
        <v>15</v>
      </c>
      <c r="T1373" s="14">
        <v>6</v>
      </c>
      <c r="U1373" s="12">
        <v>30</v>
      </c>
      <c r="V1373" s="12">
        <v>58.87</v>
      </c>
      <c r="W1373" s="13">
        <v>8</v>
      </c>
      <c r="X1373" s="11">
        <v>3.76</v>
      </c>
      <c r="Y1373" s="11">
        <v>-8.2799999999999994</v>
      </c>
      <c r="Z1373" s="11">
        <v>27.37</v>
      </c>
      <c r="AA1373" s="11">
        <v>83406.100000000006</v>
      </c>
      <c r="AB1373" s="13">
        <v>83406100000</v>
      </c>
      <c r="AC1373" s="5">
        <v>27.368854068810151</v>
      </c>
      <c r="AD1373">
        <v>-101.09</v>
      </c>
      <c r="AE1373">
        <v>-15.73</v>
      </c>
      <c r="AF1373">
        <v>-21.91</v>
      </c>
      <c r="AG1373" s="5">
        <v>-5.5569512155027283</v>
      </c>
      <c r="AH1373" s="7">
        <v>4.5478909880795275E-2</v>
      </c>
      <c r="AI1373" s="8">
        <v>3.5115609709724946</v>
      </c>
      <c r="AJ1373">
        <v>404541.57</v>
      </c>
      <c r="AK1373">
        <v>404541570000</v>
      </c>
      <c r="AL1373">
        <f t="shared" si="189"/>
        <v>0</v>
      </c>
      <c r="AM1373">
        <f t="shared" si="190"/>
        <v>0</v>
      </c>
      <c r="AN1373">
        <f t="shared" si="191"/>
        <v>1</v>
      </c>
      <c r="AO1373" s="9">
        <v>16</v>
      </c>
      <c r="AP1373" s="5">
        <v>1.2041199826559246</v>
      </c>
      <c r="AQ1373">
        <v>262391514</v>
      </c>
      <c r="AS1373">
        <v>85534861</v>
      </c>
      <c r="AT1373">
        <v>7255000</v>
      </c>
      <c r="AU1373">
        <v>269646514</v>
      </c>
      <c r="AV1373">
        <v>54.78</v>
      </c>
      <c r="AW1373">
        <v>239230</v>
      </c>
      <c r="AX1373">
        <v>239230000000</v>
      </c>
      <c r="CG1373" s="13"/>
    </row>
    <row r="1374" spans="1:85" x14ac:dyDescent="0.3">
      <c r="A1374">
        <v>2015</v>
      </c>
      <c r="B1374" t="s">
        <v>329</v>
      </c>
      <c r="C1374">
        <v>0</v>
      </c>
      <c r="D1374">
        <v>3</v>
      </c>
      <c r="E1374">
        <v>6</v>
      </c>
      <c r="F1374">
        <v>7.4</v>
      </c>
      <c r="G1374">
        <v>7400000</v>
      </c>
      <c r="H1374">
        <v>3.5</v>
      </c>
      <c r="I1374">
        <v>3500000</v>
      </c>
      <c r="J1374">
        <v>3.9000000000000004</v>
      </c>
      <c r="K1374">
        <v>3900000.0000000005</v>
      </c>
      <c r="L1374">
        <v>1</v>
      </c>
      <c r="M1374">
        <v>0</v>
      </c>
      <c r="N1374">
        <v>0</v>
      </c>
      <c r="O1374" s="11">
        <v>6</v>
      </c>
      <c r="P1374" s="11">
        <v>4</v>
      </c>
      <c r="Q1374" s="12">
        <v>66.67</v>
      </c>
      <c r="R1374" s="11">
        <v>1</v>
      </c>
      <c r="S1374" s="12">
        <v>16.670000000000002</v>
      </c>
      <c r="T1374" s="14">
        <v>1</v>
      </c>
      <c r="U1374" s="12">
        <v>16.670000000000002</v>
      </c>
      <c r="V1374" s="12">
        <v>29.13</v>
      </c>
      <c r="W1374" s="13">
        <v>4</v>
      </c>
      <c r="X1374" s="11"/>
      <c r="Y1374" s="11">
        <v>4.54</v>
      </c>
      <c r="Z1374" s="11">
        <v>6.48</v>
      </c>
      <c r="AA1374" s="11">
        <v>26116.5</v>
      </c>
      <c r="AB1374" s="13">
        <v>26116500000</v>
      </c>
      <c r="AC1374" s="5">
        <v>6.4845727248390226</v>
      </c>
      <c r="AD1374">
        <v>12.67</v>
      </c>
      <c r="AE1374">
        <v>4.1900000000000004</v>
      </c>
      <c r="AF1374">
        <v>10.62</v>
      </c>
      <c r="AG1374" s="5">
        <v>8.7800410971142675</v>
      </c>
      <c r="AH1374" s="7">
        <v>5.7901977290926637E-2</v>
      </c>
      <c r="AI1374" s="8">
        <v>1.9300659096975547E-2</v>
      </c>
      <c r="AJ1374">
        <v>39905.93</v>
      </c>
      <c r="AK1374">
        <v>39905930000</v>
      </c>
      <c r="AL1374">
        <f t="shared" si="189"/>
        <v>0</v>
      </c>
      <c r="AM1374">
        <f t="shared" si="190"/>
        <v>1</v>
      </c>
      <c r="AN1374">
        <f t="shared" si="191"/>
        <v>0</v>
      </c>
      <c r="AO1374" s="9">
        <v>20</v>
      </c>
      <c r="AP1374" s="5">
        <v>1.301029995663981</v>
      </c>
      <c r="AQ1374">
        <v>25600000</v>
      </c>
      <c r="AT1374">
        <v>6500000</v>
      </c>
      <c r="AU1374">
        <v>32100000</v>
      </c>
      <c r="AV1374">
        <v>17.89</v>
      </c>
      <c r="AW1374">
        <v>25082.5</v>
      </c>
      <c r="AX1374">
        <v>25082500000</v>
      </c>
      <c r="CG1374" s="13"/>
    </row>
    <row r="1375" spans="1:85" x14ac:dyDescent="0.3">
      <c r="A1375">
        <v>2015</v>
      </c>
      <c r="B1375" t="s">
        <v>330</v>
      </c>
      <c r="C1375">
        <v>1</v>
      </c>
      <c r="D1375">
        <v>4</v>
      </c>
      <c r="E1375">
        <v>4</v>
      </c>
      <c r="F1375">
        <v>2.7</v>
      </c>
      <c r="G1375">
        <v>2700000</v>
      </c>
      <c r="H1375">
        <v>2.7</v>
      </c>
      <c r="I1375">
        <v>2700000</v>
      </c>
      <c r="J1375">
        <v>0</v>
      </c>
      <c r="L1375">
        <v>1</v>
      </c>
      <c r="M1375">
        <v>0</v>
      </c>
      <c r="N1375">
        <v>0</v>
      </c>
      <c r="O1375" s="11">
        <v>10</v>
      </c>
      <c r="P1375" s="11">
        <v>6</v>
      </c>
      <c r="Q1375" s="12">
        <v>60</v>
      </c>
      <c r="R1375" s="11">
        <v>3</v>
      </c>
      <c r="S1375" s="12">
        <v>30</v>
      </c>
      <c r="T1375" s="14">
        <v>1</v>
      </c>
      <c r="U1375" s="12">
        <v>10</v>
      </c>
      <c r="V1375" s="12">
        <v>52.43</v>
      </c>
      <c r="W1375" s="13">
        <v>5</v>
      </c>
      <c r="X1375" s="11"/>
      <c r="Y1375" s="11">
        <v>3.67</v>
      </c>
      <c r="Z1375" s="11">
        <v>4.29</v>
      </c>
      <c r="AA1375" s="11">
        <v>5005.2</v>
      </c>
      <c r="AB1375" s="13">
        <v>5005200000</v>
      </c>
      <c r="AC1375" s="5">
        <v>4.2863713471423273</v>
      </c>
      <c r="AD1375">
        <v>13.22</v>
      </c>
      <c r="AE1375">
        <v>7.75</v>
      </c>
      <c r="AF1375">
        <v>12.24</v>
      </c>
      <c r="AG1375" s="5">
        <v>7.6763422462058584</v>
      </c>
      <c r="AH1375" s="7">
        <v>0.19275431816685942</v>
      </c>
      <c r="AI1375" s="8">
        <v>5.9208484951059219</v>
      </c>
      <c r="AJ1375">
        <v>16081.91</v>
      </c>
      <c r="AK1375">
        <v>16081910000</v>
      </c>
      <c r="AL1375">
        <f t="shared" si="189"/>
        <v>1</v>
      </c>
      <c r="AM1375">
        <f t="shared" si="190"/>
        <v>0</v>
      </c>
      <c r="AN1375">
        <f t="shared" si="191"/>
        <v>0</v>
      </c>
      <c r="AO1375" s="9">
        <v>47</v>
      </c>
      <c r="AP1375" s="5">
        <v>1.6720978579357173</v>
      </c>
      <c r="AQ1375">
        <v>58276603</v>
      </c>
      <c r="AT1375">
        <v>615000</v>
      </c>
      <c r="AU1375">
        <v>58891603</v>
      </c>
      <c r="AW1375">
        <v>12357.5</v>
      </c>
      <c r="AX1375">
        <v>12357500000</v>
      </c>
      <c r="CG1375" s="13"/>
    </row>
    <row r="1376" spans="1:85" x14ac:dyDescent="0.3">
      <c r="A1376">
        <v>2015</v>
      </c>
      <c r="B1376" t="s">
        <v>331</v>
      </c>
      <c r="C1376">
        <v>1</v>
      </c>
      <c r="M1376">
        <v>0</v>
      </c>
      <c r="N1376">
        <v>0</v>
      </c>
      <c r="O1376" s="11"/>
      <c r="P1376" s="11"/>
      <c r="Q1376" s="12"/>
      <c r="R1376" s="11"/>
      <c r="S1376" s="12"/>
      <c r="T1376" s="14">
        <v>0</v>
      </c>
      <c r="U1376" s="12"/>
      <c r="V1376" s="12" t="s">
        <v>366</v>
      </c>
      <c r="W1376" s="13"/>
      <c r="X1376" s="11"/>
      <c r="Y1376" s="11">
        <v>5.28</v>
      </c>
      <c r="Z1376" s="11"/>
      <c r="AA1376" s="11"/>
      <c r="AB1376" s="13"/>
      <c r="AD1376">
        <v>26.87</v>
      </c>
      <c r="AE1376">
        <v>9.14</v>
      </c>
      <c r="AF1376">
        <v>11.01</v>
      </c>
      <c r="AG1376" s="5">
        <v>12.297602105206625</v>
      </c>
      <c r="AH1376" s="7"/>
      <c r="AI1376" s="8"/>
      <c r="AO1376" s="9">
        <v>32</v>
      </c>
      <c r="AP1376" s="5">
        <v>1.5051499783199058</v>
      </c>
      <c r="AR1376" s="5">
        <v>22.2</v>
      </c>
      <c r="CG1376" s="13"/>
    </row>
    <row r="1377" spans="1:85" x14ac:dyDescent="0.3">
      <c r="A1377">
        <v>2015</v>
      </c>
      <c r="B1377" t="s">
        <v>332</v>
      </c>
      <c r="C1377">
        <v>1</v>
      </c>
      <c r="D1377">
        <v>5</v>
      </c>
      <c r="E1377">
        <v>4</v>
      </c>
      <c r="F1377">
        <v>3.5</v>
      </c>
      <c r="G1377">
        <v>3500000</v>
      </c>
      <c r="H1377">
        <v>2.9</v>
      </c>
      <c r="I1377">
        <v>2900000</v>
      </c>
      <c r="J1377">
        <v>0.60000000000000009</v>
      </c>
      <c r="K1377">
        <v>600000.00000000012</v>
      </c>
      <c r="L1377">
        <v>1</v>
      </c>
      <c r="M1377">
        <v>0</v>
      </c>
      <c r="N1377">
        <v>0</v>
      </c>
      <c r="O1377" s="11">
        <v>8</v>
      </c>
      <c r="P1377" s="11">
        <v>3</v>
      </c>
      <c r="Q1377" s="12">
        <v>37.5</v>
      </c>
      <c r="R1377" s="11">
        <v>5</v>
      </c>
      <c r="S1377" s="12">
        <v>62.5</v>
      </c>
      <c r="T1377" s="14">
        <v>0</v>
      </c>
      <c r="U1377" s="12">
        <v>0</v>
      </c>
      <c r="V1377" s="12">
        <v>66.069999999999993</v>
      </c>
      <c r="W1377" s="13">
        <v>6</v>
      </c>
      <c r="X1377" s="11"/>
      <c r="Y1377" s="11">
        <v>4.03</v>
      </c>
      <c r="Z1377" s="11">
        <v>7.25</v>
      </c>
      <c r="AA1377" s="11"/>
      <c r="AB1377" s="13"/>
      <c r="AC1377" s="5">
        <v>7.2472624252740223</v>
      </c>
      <c r="AD1377">
        <v>20.41</v>
      </c>
      <c r="AE1377">
        <v>9.98</v>
      </c>
      <c r="AF1377">
        <v>16.29</v>
      </c>
      <c r="AG1377" s="5">
        <v>14.436287737413281</v>
      </c>
      <c r="AH1377" s="7"/>
      <c r="AI1377" s="8"/>
      <c r="AO1377" s="9">
        <v>19</v>
      </c>
      <c r="AP1377" s="5">
        <v>1.2787536009528289</v>
      </c>
      <c r="AQ1377">
        <v>45588000</v>
      </c>
      <c r="AT1377">
        <v>1403000</v>
      </c>
      <c r="AU1377">
        <v>46991000</v>
      </c>
      <c r="CG1377" s="13"/>
    </row>
    <row r="1378" spans="1:85" x14ac:dyDescent="0.3">
      <c r="A1378">
        <v>2015</v>
      </c>
      <c r="B1378" t="s">
        <v>333</v>
      </c>
      <c r="C1378">
        <v>1</v>
      </c>
      <c r="M1378">
        <v>0</v>
      </c>
      <c r="N1378">
        <v>0</v>
      </c>
      <c r="O1378" s="11">
        <v>7</v>
      </c>
      <c r="P1378" s="11">
        <v>3</v>
      </c>
      <c r="Q1378" s="12">
        <v>42.86</v>
      </c>
      <c r="R1378" s="11"/>
      <c r="S1378" s="12">
        <v>0</v>
      </c>
      <c r="T1378" s="14">
        <v>4</v>
      </c>
      <c r="U1378" s="12">
        <v>57.14</v>
      </c>
      <c r="V1378" s="12">
        <v>58.49</v>
      </c>
      <c r="W1378" s="13"/>
      <c r="X1378" s="11"/>
      <c r="Y1378" s="11"/>
      <c r="Z1378" s="11"/>
      <c r="AA1378" s="11"/>
      <c r="AB1378" s="13"/>
      <c r="AD1378">
        <v>20.12</v>
      </c>
      <c r="AE1378">
        <v>11.58</v>
      </c>
      <c r="AF1378">
        <v>16.8</v>
      </c>
      <c r="AG1378" s="5">
        <v>25.3130652567135</v>
      </c>
      <c r="AH1378" s="7"/>
      <c r="AI1378" s="8"/>
      <c r="AO1378" s="9">
        <v>2</v>
      </c>
      <c r="AP1378" s="5">
        <v>0.30102999566398114</v>
      </c>
      <c r="CG1378" s="13"/>
    </row>
    <row r="1379" spans="1:85" x14ac:dyDescent="0.3">
      <c r="A1379">
        <v>2015</v>
      </c>
      <c r="B1379" t="s">
        <v>334</v>
      </c>
      <c r="C1379">
        <v>1</v>
      </c>
      <c r="D1379">
        <v>3</v>
      </c>
      <c r="E1379">
        <v>5</v>
      </c>
      <c r="F1379">
        <v>2.1</v>
      </c>
      <c r="G1379">
        <v>2100000</v>
      </c>
      <c r="H1379">
        <v>1.7</v>
      </c>
      <c r="I1379">
        <v>1700000</v>
      </c>
      <c r="J1379">
        <v>0.40000000000000013</v>
      </c>
      <c r="K1379">
        <v>400000.00000000012</v>
      </c>
      <c r="L1379">
        <v>0</v>
      </c>
      <c r="M1379">
        <v>0</v>
      </c>
      <c r="N1379">
        <v>0</v>
      </c>
      <c r="O1379" s="11">
        <v>8</v>
      </c>
      <c r="P1379" s="11">
        <v>5</v>
      </c>
      <c r="Q1379" s="12">
        <v>62.5</v>
      </c>
      <c r="R1379" s="11">
        <v>3</v>
      </c>
      <c r="S1379" s="12">
        <v>37.5</v>
      </c>
      <c r="T1379" s="14">
        <v>0</v>
      </c>
      <c r="U1379" s="12">
        <v>0</v>
      </c>
      <c r="V1379" s="12">
        <v>38.770000000000003</v>
      </c>
      <c r="W1379" s="13">
        <v>5</v>
      </c>
      <c r="X1379" s="11"/>
      <c r="Y1379" s="11">
        <v>11.55</v>
      </c>
      <c r="Z1379" s="11">
        <v>5.27</v>
      </c>
      <c r="AA1379" s="11">
        <v>20299.3</v>
      </c>
      <c r="AB1379" s="13">
        <v>20299300000</v>
      </c>
      <c r="AC1379" s="5">
        <v>5.2719343089899047</v>
      </c>
      <c r="AD1379">
        <v>32.61</v>
      </c>
      <c r="AE1379">
        <v>17.16</v>
      </c>
      <c r="AF1379">
        <v>22.31</v>
      </c>
      <c r="AG1379" s="5">
        <v>42.448243533323442</v>
      </c>
      <c r="AH1379" s="7"/>
      <c r="AI1379" s="8">
        <v>6.8692928224881225E-2</v>
      </c>
      <c r="AJ1379">
        <v>62784.24</v>
      </c>
      <c r="AK1379">
        <v>62784240000</v>
      </c>
      <c r="AL1379">
        <f>IF(AJ1379&lt;29957,1,0)</f>
        <v>0</v>
      </c>
      <c r="AM1379">
        <f>IF(AND(AJ1379&gt;29957,AJ1379&lt;96525),1,0)</f>
        <v>1</v>
      </c>
      <c r="AN1379">
        <f>IF(AJ1379&gt;96525,1,0)</f>
        <v>0</v>
      </c>
      <c r="AO1379" s="9">
        <v>25</v>
      </c>
      <c r="AP1379" s="5">
        <v>1.3979400086720375</v>
      </c>
      <c r="AQ1379">
        <v>8217000</v>
      </c>
      <c r="AR1379" s="5">
        <v>0.4</v>
      </c>
      <c r="AU1379">
        <v>8217000</v>
      </c>
      <c r="AW1379">
        <v>31907.5</v>
      </c>
      <c r="AX1379">
        <v>31907500000</v>
      </c>
      <c r="CG1379" s="13"/>
    </row>
    <row r="1380" spans="1:85" x14ac:dyDescent="0.3">
      <c r="A1380">
        <v>2015</v>
      </c>
      <c r="B1380" t="s">
        <v>335</v>
      </c>
      <c r="C1380">
        <v>0</v>
      </c>
      <c r="D1380">
        <v>6</v>
      </c>
      <c r="E1380">
        <v>4</v>
      </c>
      <c r="F1380">
        <v>9.1</v>
      </c>
      <c r="G1380">
        <v>9100000</v>
      </c>
      <c r="H1380">
        <v>7.4</v>
      </c>
      <c r="I1380">
        <v>7400000</v>
      </c>
      <c r="J1380">
        <v>1.6999999999999993</v>
      </c>
      <c r="K1380">
        <v>1699999.9999999993</v>
      </c>
      <c r="L1380">
        <v>0</v>
      </c>
      <c r="M1380">
        <v>0</v>
      </c>
      <c r="N1380">
        <v>0</v>
      </c>
      <c r="O1380" s="11">
        <v>13</v>
      </c>
      <c r="P1380" s="11">
        <v>7</v>
      </c>
      <c r="Q1380" s="12">
        <v>53.85</v>
      </c>
      <c r="R1380" s="11">
        <v>2</v>
      </c>
      <c r="S1380" s="12">
        <v>15.38</v>
      </c>
      <c r="T1380" s="14">
        <v>4</v>
      </c>
      <c r="U1380" s="12">
        <v>30.77</v>
      </c>
      <c r="V1380" s="12">
        <v>61.85</v>
      </c>
      <c r="W1380" s="13">
        <v>4</v>
      </c>
      <c r="X1380" s="11"/>
      <c r="Y1380" s="11">
        <v>6.25</v>
      </c>
      <c r="Z1380" s="11">
        <v>1.1200000000000001</v>
      </c>
      <c r="AA1380" s="11">
        <v>86721.2</v>
      </c>
      <c r="AB1380" s="13">
        <v>86721200000</v>
      </c>
      <c r="AC1380" s="5">
        <v>1.117751495249421</v>
      </c>
      <c r="AD1380">
        <v>11.94</v>
      </c>
      <c r="AE1380">
        <v>5.0599999999999996</v>
      </c>
      <c r="AF1380">
        <v>6.56</v>
      </c>
      <c r="AG1380" s="5">
        <v>10.006636619318991</v>
      </c>
      <c r="AH1380" s="7">
        <v>8.3465242583673927E-3</v>
      </c>
      <c r="AI1380" s="8"/>
      <c r="AJ1380">
        <v>29047.53</v>
      </c>
      <c r="AK1380">
        <v>29047530000</v>
      </c>
      <c r="AL1380">
        <f>IF(AJ1380&lt;29957,1,0)</f>
        <v>1</v>
      </c>
      <c r="AM1380">
        <f>IF(AND(AJ1380&gt;29957,AJ1380&lt;96525),1,0)</f>
        <v>0</v>
      </c>
      <c r="AN1380">
        <f>IF(AJ1380&gt;96525,1,0)</f>
        <v>0</v>
      </c>
      <c r="AO1380" s="9">
        <v>42</v>
      </c>
      <c r="AP1380" s="5">
        <v>1.6232492903979003</v>
      </c>
      <c r="AQ1380">
        <v>119021664</v>
      </c>
      <c r="AT1380">
        <v>1225000</v>
      </c>
      <c r="AU1380">
        <v>120246664</v>
      </c>
      <c r="AW1380">
        <v>58692.2</v>
      </c>
      <c r="AX1380">
        <v>58692200000</v>
      </c>
      <c r="CG1380" s="13"/>
    </row>
    <row r="1381" spans="1:85" x14ac:dyDescent="0.3">
      <c r="A1381">
        <v>2015</v>
      </c>
      <c r="B1381" t="s">
        <v>336</v>
      </c>
      <c r="C1381">
        <v>0</v>
      </c>
      <c r="M1381">
        <v>0</v>
      </c>
      <c r="N1381">
        <v>0</v>
      </c>
      <c r="O1381" s="11"/>
      <c r="P1381" s="11"/>
      <c r="Q1381" s="12"/>
      <c r="R1381" s="11"/>
      <c r="S1381" s="12"/>
      <c r="T1381" s="14">
        <v>0</v>
      </c>
      <c r="U1381" s="12"/>
      <c r="V1381" s="12" t="s">
        <v>366</v>
      </c>
      <c r="W1381" s="13">
        <v>5</v>
      </c>
      <c r="X1381" s="11"/>
      <c r="Y1381" s="11">
        <v>1.81</v>
      </c>
      <c r="Z1381" s="11"/>
      <c r="AA1381" s="11"/>
      <c r="AB1381" s="13"/>
      <c r="AD1381">
        <v>16.52</v>
      </c>
      <c r="AE1381">
        <v>1.52</v>
      </c>
      <c r="AF1381">
        <v>1.8</v>
      </c>
      <c r="AG1381" s="5">
        <v>18.306775898027716</v>
      </c>
      <c r="AH1381" s="7"/>
      <c r="AI1381" s="8"/>
      <c r="AO1381" s="9">
        <v>20</v>
      </c>
      <c r="AP1381" s="5">
        <v>1.301029995663981</v>
      </c>
      <c r="CG1381" s="13"/>
    </row>
    <row r="1382" spans="1:85" x14ac:dyDescent="0.3">
      <c r="A1382">
        <v>2015</v>
      </c>
      <c r="B1382" t="s">
        <v>337</v>
      </c>
      <c r="C1382">
        <v>0</v>
      </c>
      <c r="D1382">
        <v>4</v>
      </c>
      <c r="E1382">
        <v>5</v>
      </c>
      <c r="L1382">
        <v>1</v>
      </c>
      <c r="M1382">
        <v>1</v>
      </c>
      <c r="N1382">
        <v>0</v>
      </c>
      <c r="O1382" s="11">
        <v>15</v>
      </c>
      <c r="P1382" s="11">
        <v>7</v>
      </c>
      <c r="Q1382" s="12">
        <v>46.67</v>
      </c>
      <c r="R1382" s="11">
        <v>3</v>
      </c>
      <c r="S1382" s="12">
        <v>20</v>
      </c>
      <c r="T1382" s="14">
        <v>5</v>
      </c>
      <c r="U1382" s="12">
        <v>33.33</v>
      </c>
      <c r="V1382" s="12">
        <v>59.53</v>
      </c>
      <c r="W1382" s="13">
        <v>4</v>
      </c>
      <c r="X1382" s="11"/>
      <c r="Y1382" s="11">
        <v>12.45</v>
      </c>
      <c r="Z1382" s="11">
        <v>1.65</v>
      </c>
      <c r="AA1382" s="11">
        <v>1936520</v>
      </c>
      <c r="AB1382" s="13">
        <v>1936520000000</v>
      </c>
      <c r="AC1382" s="5">
        <v>1.6495473587797644</v>
      </c>
      <c r="AD1382">
        <v>10.98</v>
      </c>
      <c r="AE1382">
        <v>5.23</v>
      </c>
      <c r="AF1382">
        <v>6.07</v>
      </c>
      <c r="AG1382" s="5">
        <v>12.695461879385608</v>
      </c>
      <c r="AH1382" s="7"/>
      <c r="AI1382" s="8"/>
      <c r="AJ1382">
        <v>635925.88</v>
      </c>
      <c r="AK1382">
        <v>635925880000</v>
      </c>
      <c r="AL1382">
        <f>IF(AJ1382&lt;29957,1,0)</f>
        <v>0</v>
      </c>
      <c r="AM1382">
        <f>IF(AND(AJ1382&gt;29957,AJ1382&lt;96525),1,0)</f>
        <v>0</v>
      </c>
      <c r="AN1382">
        <f>IF(AJ1382&gt;96525,1,0)</f>
        <v>1</v>
      </c>
      <c r="AO1382" s="9">
        <v>50</v>
      </c>
      <c r="AP1382" s="5">
        <v>1.6989700043360185</v>
      </c>
      <c r="AQ1382">
        <v>338697583</v>
      </c>
      <c r="AT1382">
        <v>18808000</v>
      </c>
      <c r="AU1382">
        <v>357505583</v>
      </c>
      <c r="AV1382">
        <v>59.51</v>
      </c>
      <c r="AW1382">
        <v>711733</v>
      </c>
      <c r="AX1382">
        <v>711733000000</v>
      </c>
      <c r="CG1382" s="13"/>
    </row>
    <row r="1383" spans="1:85" x14ac:dyDescent="0.3">
      <c r="A1383">
        <v>2015</v>
      </c>
      <c r="B1383" t="s">
        <v>338</v>
      </c>
      <c r="C1383">
        <v>0</v>
      </c>
      <c r="D1383">
        <v>3</v>
      </c>
      <c r="E1383">
        <v>4</v>
      </c>
      <c r="L1383">
        <v>1</v>
      </c>
      <c r="M1383">
        <v>0</v>
      </c>
      <c r="N1383">
        <v>0</v>
      </c>
      <c r="O1383" s="11">
        <v>10</v>
      </c>
      <c r="P1383" s="11">
        <v>4</v>
      </c>
      <c r="Q1383" s="12">
        <v>40</v>
      </c>
      <c r="R1383" s="11">
        <v>3</v>
      </c>
      <c r="S1383" s="12">
        <v>30</v>
      </c>
      <c r="T1383" s="14">
        <v>3</v>
      </c>
      <c r="U1383" s="12">
        <v>30</v>
      </c>
      <c r="V1383" s="12">
        <v>72.25</v>
      </c>
      <c r="W1383" s="13">
        <v>4</v>
      </c>
      <c r="X1383" s="11"/>
      <c r="Y1383" s="11">
        <v>13.64</v>
      </c>
      <c r="Z1383" s="11">
        <v>6.23</v>
      </c>
      <c r="AA1383" s="11"/>
      <c r="AB1383" s="13"/>
      <c r="AC1383" s="5">
        <v>6.2272677857469487</v>
      </c>
      <c r="AD1383">
        <v>30.63</v>
      </c>
      <c r="AE1383">
        <v>18.38</v>
      </c>
      <c r="AF1383">
        <v>23.47</v>
      </c>
      <c r="AG1383" s="5">
        <v>9.5094881963111852</v>
      </c>
      <c r="AH1383" s="7"/>
      <c r="AI1383" s="8"/>
      <c r="AO1383" s="9">
        <v>26</v>
      </c>
      <c r="AP1383" s="5">
        <v>1.414973347970818</v>
      </c>
      <c r="AQ1383">
        <v>20815000</v>
      </c>
      <c r="AR1383" s="5">
        <v>100</v>
      </c>
      <c r="AT1383">
        <v>420000</v>
      </c>
      <c r="AU1383">
        <v>21235000</v>
      </c>
      <c r="CG1383" s="13"/>
    </row>
    <row r="1384" spans="1:85" x14ac:dyDescent="0.3">
      <c r="A1384">
        <v>2015</v>
      </c>
      <c r="B1384" t="s">
        <v>339</v>
      </c>
      <c r="C1384">
        <v>1</v>
      </c>
      <c r="D1384">
        <v>4</v>
      </c>
      <c r="E1384">
        <v>7</v>
      </c>
      <c r="L1384">
        <v>1</v>
      </c>
      <c r="M1384">
        <v>1</v>
      </c>
      <c r="N1384">
        <v>0</v>
      </c>
      <c r="O1384" s="11">
        <v>16</v>
      </c>
      <c r="P1384" s="11">
        <v>7</v>
      </c>
      <c r="Q1384" s="12">
        <v>43.75</v>
      </c>
      <c r="R1384" s="11">
        <v>1</v>
      </c>
      <c r="S1384" s="12">
        <v>6.25</v>
      </c>
      <c r="T1384" s="14">
        <v>8</v>
      </c>
      <c r="U1384" s="12">
        <v>50</v>
      </c>
      <c r="V1384" s="12">
        <v>42.27</v>
      </c>
      <c r="W1384" s="13">
        <v>4</v>
      </c>
      <c r="X1384" s="11"/>
      <c r="Y1384" s="11">
        <v>9.84</v>
      </c>
      <c r="Z1384" s="11">
        <v>3.02</v>
      </c>
      <c r="AA1384" s="11">
        <v>611174</v>
      </c>
      <c r="AB1384" s="13">
        <v>611174000000</v>
      </c>
      <c r="AC1384" s="5">
        <v>3.0243260803805203</v>
      </c>
      <c r="AD1384">
        <v>15.93</v>
      </c>
      <c r="AE1384">
        <v>5.82</v>
      </c>
      <c r="AF1384">
        <v>7.23</v>
      </c>
      <c r="AG1384" s="5">
        <v>19.275521272156407</v>
      </c>
      <c r="AH1384" s="7"/>
      <c r="AI1384" s="8">
        <v>1.5634599946014305</v>
      </c>
      <c r="AJ1384">
        <v>553293.1</v>
      </c>
      <c r="AK1384">
        <v>553293100000</v>
      </c>
      <c r="AL1384">
        <f>IF(AJ1384&lt;29957,1,0)</f>
        <v>0</v>
      </c>
      <c r="AM1384">
        <f>IF(AND(AJ1384&gt;29957,AJ1384&lt;96525),1,0)</f>
        <v>0</v>
      </c>
      <c r="AN1384">
        <f>IF(AJ1384&gt;96525,1,0)</f>
        <v>1</v>
      </c>
      <c r="AO1384" s="9">
        <v>2</v>
      </c>
      <c r="AP1384" s="5">
        <v>0.30102999566398114</v>
      </c>
      <c r="AQ1384">
        <v>124320000</v>
      </c>
      <c r="AT1384">
        <v>252720000</v>
      </c>
      <c r="AU1384">
        <v>377040000</v>
      </c>
      <c r="AW1384">
        <v>359163.6</v>
      </c>
      <c r="AX1384">
        <v>359163600000</v>
      </c>
      <c r="CG1384" s="13"/>
    </row>
    <row r="1385" spans="1:85" x14ac:dyDescent="0.3">
      <c r="A1385">
        <v>2015</v>
      </c>
      <c r="B1385" t="s">
        <v>340</v>
      </c>
      <c r="C1385">
        <v>0</v>
      </c>
      <c r="D1385">
        <v>5</v>
      </c>
      <c r="E1385">
        <v>6</v>
      </c>
      <c r="F1385">
        <v>46.4</v>
      </c>
      <c r="G1385">
        <v>46400000</v>
      </c>
      <c r="H1385">
        <v>28.8</v>
      </c>
      <c r="I1385">
        <v>28800000</v>
      </c>
      <c r="J1385">
        <v>17.599999999999998</v>
      </c>
      <c r="K1385">
        <v>17599999.999999996</v>
      </c>
      <c r="L1385">
        <v>1</v>
      </c>
      <c r="M1385">
        <v>1</v>
      </c>
      <c r="N1385">
        <v>0</v>
      </c>
      <c r="O1385" s="11">
        <v>10</v>
      </c>
      <c r="P1385" s="11">
        <v>5</v>
      </c>
      <c r="Q1385" s="12">
        <v>50</v>
      </c>
      <c r="R1385" s="11">
        <v>1</v>
      </c>
      <c r="S1385" s="12">
        <v>10</v>
      </c>
      <c r="T1385" s="14">
        <v>4</v>
      </c>
      <c r="U1385" s="12">
        <v>40</v>
      </c>
      <c r="V1385" s="12">
        <v>30.3</v>
      </c>
      <c r="W1385" s="13">
        <v>8</v>
      </c>
      <c r="X1385" s="11"/>
      <c r="Y1385" s="11">
        <v>6.2</v>
      </c>
      <c r="Z1385" s="11">
        <v>5.03</v>
      </c>
      <c r="AA1385" s="11">
        <v>50352.1</v>
      </c>
      <c r="AB1385" s="13">
        <v>50352100000</v>
      </c>
      <c r="AC1385" s="5">
        <v>5.034178565089805</v>
      </c>
      <c r="AD1385">
        <v>16.649999999999999</v>
      </c>
      <c r="AE1385">
        <v>6.63</v>
      </c>
      <c r="AF1385">
        <v>15.17</v>
      </c>
      <c r="AG1385" s="5">
        <v>-1.2205945111012946</v>
      </c>
      <c r="AH1385" s="7">
        <v>6.9583303065870919E-2</v>
      </c>
      <c r="AI1385" s="8">
        <v>0.85698337264917401</v>
      </c>
      <c r="AJ1385">
        <v>80239.55</v>
      </c>
      <c r="AK1385">
        <v>80239550000</v>
      </c>
      <c r="AL1385">
        <f>IF(AJ1385&lt;29957,1,0)</f>
        <v>0</v>
      </c>
      <c r="AM1385">
        <f>IF(AND(AJ1385&gt;29957,AJ1385&lt;96525),1,0)</f>
        <v>1</v>
      </c>
      <c r="AN1385">
        <f>IF(AJ1385&gt;96525,1,0)</f>
        <v>0</v>
      </c>
      <c r="AO1385" s="9">
        <v>61</v>
      </c>
      <c r="AP1385" s="5">
        <v>1.7853298350107669</v>
      </c>
      <c r="AQ1385">
        <v>30486000</v>
      </c>
      <c r="AT1385">
        <v>41955000</v>
      </c>
      <c r="AU1385">
        <v>72441000</v>
      </c>
      <c r="AW1385">
        <v>57646.5</v>
      </c>
      <c r="AX1385">
        <v>57646500000</v>
      </c>
      <c r="CG1385" s="13"/>
    </row>
    <row r="1386" spans="1:85" x14ac:dyDescent="0.3">
      <c r="A1386">
        <v>2015</v>
      </c>
      <c r="B1386" t="s">
        <v>341</v>
      </c>
      <c r="C1386">
        <v>0</v>
      </c>
      <c r="D1386">
        <v>3</v>
      </c>
      <c r="E1386">
        <v>4</v>
      </c>
      <c r="F1386">
        <v>3.4</v>
      </c>
      <c r="G1386">
        <v>3400000</v>
      </c>
      <c r="H1386">
        <v>2.4</v>
      </c>
      <c r="I1386">
        <v>2400000</v>
      </c>
      <c r="J1386">
        <v>1</v>
      </c>
      <c r="K1386">
        <v>1000000</v>
      </c>
      <c r="L1386">
        <v>0</v>
      </c>
      <c r="M1386">
        <v>0</v>
      </c>
      <c r="N1386">
        <v>0</v>
      </c>
      <c r="O1386" s="11">
        <v>9</v>
      </c>
      <c r="P1386" s="11">
        <v>3</v>
      </c>
      <c r="Q1386" s="12">
        <v>33.33</v>
      </c>
      <c r="R1386" s="11">
        <v>1</v>
      </c>
      <c r="S1386" s="12">
        <v>11.11</v>
      </c>
      <c r="T1386" s="14">
        <v>5</v>
      </c>
      <c r="U1386" s="12">
        <v>55.56</v>
      </c>
      <c r="V1386" s="12">
        <v>75</v>
      </c>
      <c r="W1386" s="13">
        <v>4</v>
      </c>
      <c r="X1386" s="11"/>
      <c r="Y1386" s="11">
        <v>8.1300000000000008</v>
      </c>
      <c r="Z1386" s="11">
        <v>12.55</v>
      </c>
      <c r="AA1386" s="11"/>
      <c r="AB1386" s="13"/>
      <c r="AC1386" s="5">
        <v>12.551043171819172</v>
      </c>
      <c r="AD1386">
        <v>14.87</v>
      </c>
      <c r="AE1386">
        <v>11.51</v>
      </c>
      <c r="AF1386">
        <v>14.87</v>
      </c>
      <c r="AG1386" s="5">
        <v>21.263171858029953</v>
      </c>
      <c r="AH1386" s="7"/>
      <c r="AI1386" s="8"/>
      <c r="AO1386" s="9">
        <v>11</v>
      </c>
      <c r="AP1386" s="5">
        <v>1.0413926851582249</v>
      </c>
      <c r="AQ1386">
        <v>12115000</v>
      </c>
      <c r="AT1386">
        <v>3675000</v>
      </c>
      <c r="AU1386">
        <v>15790000</v>
      </c>
      <c r="AV1386">
        <v>75</v>
      </c>
      <c r="CG1386" s="13"/>
    </row>
    <row r="1387" spans="1:85" x14ac:dyDescent="0.3">
      <c r="A1387">
        <v>2015</v>
      </c>
      <c r="B1387" t="s">
        <v>342</v>
      </c>
      <c r="C1387">
        <v>0</v>
      </c>
      <c r="D1387">
        <v>4</v>
      </c>
      <c r="E1387">
        <v>15</v>
      </c>
      <c r="F1387">
        <v>19.899999999999999</v>
      </c>
      <c r="G1387">
        <v>19900000</v>
      </c>
      <c r="H1387">
        <v>19.899999999999999</v>
      </c>
      <c r="I1387">
        <v>19900000</v>
      </c>
      <c r="J1387">
        <v>0</v>
      </c>
      <c r="L1387">
        <v>1</v>
      </c>
      <c r="M1387">
        <v>1</v>
      </c>
      <c r="N1387">
        <v>0</v>
      </c>
      <c r="O1387" s="11">
        <v>11</v>
      </c>
      <c r="P1387" s="11">
        <v>4</v>
      </c>
      <c r="Q1387" s="12">
        <v>36.36</v>
      </c>
      <c r="R1387" s="11">
        <v>1</v>
      </c>
      <c r="S1387" s="12">
        <v>9.09</v>
      </c>
      <c r="T1387" s="14">
        <v>6</v>
      </c>
      <c r="U1387" s="12">
        <v>54.55</v>
      </c>
      <c r="V1387" s="12">
        <v>38.43</v>
      </c>
      <c r="W1387" s="13">
        <v>11</v>
      </c>
      <c r="X1387" s="11"/>
      <c r="Y1387" s="11">
        <v>2.46</v>
      </c>
      <c r="Z1387" s="11">
        <v>0.76</v>
      </c>
      <c r="AA1387" s="11">
        <v>99579.9</v>
      </c>
      <c r="AB1387" s="13">
        <v>99579900000</v>
      </c>
      <c r="AC1387" s="5">
        <v>0.75813026538224693</v>
      </c>
      <c r="AD1387">
        <v>6.95</v>
      </c>
      <c r="AE1387">
        <v>2.2799999999999998</v>
      </c>
      <c r="AF1387">
        <v>3.3</v>
      </c>
      <c r="AG1387" s="5">
        <v>10.202952100434464</v>
      </c>
      <c r="AH1387" s="7"/>
      <c r="AI1387" s="8"/>
      <c r="AJ1387">
        <v>18130.29</v>
      </c>
      <c r="AK1387">
        <v>18130290000</v>
      </c>
      <c r="AL1387">
        <f>IF(AJ1387&lt;29957,1,0)</f>
        <v>1</v>
      </c>
      <c r="AM1387">
        <f>IF(AND(AJ1387&gt;29957,AJ1387&lt;96525),1,0)</f>
        <v>0</v>
      </c>
      <c r="AN1387">
        <f>IF(AJ1387&gt;96525,1,0)</f>
        <v>0</v>
      </c>
      <c r="AO1387" s="9">
        <v>20</v>
      </c>
      <c r="AP1387" s="5">
        <v>1.301029995663981</v>
      </c>
      <c r="AQ1387">
        <v>121640000</v>
      </c>
      <c r="AR1387" s="5">
        <v>65.400000000000006</v>
      </c>
      <c r="AT1387">
        <v>28190716</v>
      </c>
      <c r="AU1387">
        <v>149830716</v>
      </c>
      <c r="AV1387">
        <v>2.39</v>
      </c>
      <c r="AW1387">
        <v>73844.7</v>
      </c>
      <c r="AX1387">
        <v>73844700000</v>
      </c>
      <c r="CG1387" s="13"/>
    </row>
    <row r="1388" spans="1:85" x14ac:dyDescent="0.3">
      <c r="A1388">
        <v>2015</v>
      </c>
      <c r="B1388" t="s">
        <v>343</v>
      </c>
      <c r="C1388">
        <v>0</v>
      </c>
      <c r="D1388">
        <v>4</v>
      </c>
      <c r="E1388">
        <v>13</v>
      </c>
      <c r="L1388">
        <v>1</v>
      </c>
      <c r="M1388">
        <v>1</v>
      </c>
      <c r="N1388">
        <v>0</v>
      </c>
      <c r="O1388" s="11">
        <v>10</v>
      </c>
      <c r="P1388" s="11">
        <v>5</v>
      </c>
      <c r="Q1388" s="12">
        <v>50</v>
      </c>
      <c r="R1388" s="11">
        <v>3</v>
      </c>
      <c r="S1388" s="12">
        <v>30</v>
      </c>
      <c r="T1388" s="14">
        <v>2</v>
      </c>
      <c r="U1388" s="12">
        <v>20</v>
      </c>
      <c r="V1388" s="12">
        <v>73.31</v>
      </c>
      <c r="W1388" s="13">
        <v>5</v>
      </c>
      <c r="X1388" s="11"/>
      <c r="Y1388" s="11">
        <v>10.050000000000001</v>
      </c>
      <c r="Z1388" s="11">
        <v>2.4900000000000002</v>
      </c>
      <c r="AA1388" s="11">
        <v>57791.4</v>
      </c>
      <c r="AB1388" s="13">
        <v>57791400000</v>
      </c>
      <c r="AC1388" s="5">
        <v>2.4947402005994004</v>
      </c>
      <c r="AD1388">
        <v>41.89</v>
      </c>
      <c r="AE1388">
        <v>9.93</v>
      </c>
      <c r="AF1388">
        <v>12.48</v>
      </c>
      <c r="AG1388" s="5">
        <v>21.703538128050404</v>
      </c>
      <c r="AH1388" s="7">
        <v>0.46934622940014403</v>
      </c>
      <c r="AI1388" s="8">
        <v>0.12886192333826438</v>
      </c>
      <c r="AJ1388">
        <v>33105.56</v>
      </c>
      <c r="AK1388">
        <v>33105559999.999996</v>
      </c>
      <c r="AL1388">
        <f>IF(AJ1388&lt;29957,1,0)</f>
        <v>0</v>
      </c>
      <c r="AM1388">
        <f>IF(AND(AJ1388&gt;29957,AJ1388&lt;96525),1,0)</f>
        <v>1</v>
      </c>
      <c r="AN1388">
        <f>IF(AJ1388&gt;96525,1,0)</f>
        <v>0</v>
      </c>
      <c r="AO1388" s="9">
        <v>30</v>
      </c>
      <c r="AP1388" s="5">
        <v>1.4771212547196624</v>
      </c>
      <c r="AQ1388">
        <v>174746287</v>
      </c>
      <c r="AR1388" s="5">
        <v>17.899999999999999</v>
      </c>
      <c r="AT1388">
        <v>98528829</v>
      </c>
      <c r="AU1388">
        <v>273275116</v>
      </c>
      <c r="AW1388">
        <v>60787.6</v>
      </c>
      <c r="AX1388">
        <v>60787600000</v>
      </c>
      <c r="CG1388" s="13"/>
    </row>
    <row r="1389" spans="1:85" x14ac:dyDescent="0.3">
      <c r="A1389">
        <v>2015</v>
      </c>
      <c r="B1389" t="s">
        <v>344</v>
      </c>
      <c r="C1389">
        <v>0</v>
      </c>
      <c r="D1389">
        <v>5</v>
      </c>
      <c r="E1389">
        <v>4</v>
      </c>
      <c r="L1389">
        <v>1</v>
      </c>
      <c r="M1389">
        <v>0</v>
      </c>
      <c r="N1389">
        <v>0</v>
      </c>
      <c r="O1389" s="11">
        <v>10</v>
      </c>
      <c r="P1389" s="11">
        <v>4</v>
      </c>
      <c r="Q1389" s="12">
        <v>40</v>
      </c>
      <c r="R1389" s="11">
        <v>3</v>
      </c>
      <c r="S1389" s="12">
        <v>30</v>
      </c>
      <c r="T1389" s="14">
        <v>3</v>
      </c>
      <c r="U1389" s="12">
        <v>30</v>
      </c>
      <c r="V1389" s="12">
        <v>75</v>
      </c>
      <c r="W1389" s="13">
        <v>4</v>
      </c>
      <c r="X1389" s="11"/>
      <c r="Y1389" s="11">
        <v>5.69</v>
      </c>
      <c r="Z1389" s="11">
        <v>10.34</v>
      </c>
      <c r="AA1389" s="11"/>
      <c r="AB1389" s="13"/>
      <c r="AC1389" s="5">
        <v>10.336613080843218</v>
      </c>
      <c r="AD1389">
        <v>25.71</v>
      </c>
      <c r="AE1389">
        <v>12.25</v>
      </c>
      <c r="AF1389">
        <v>25.71</v>
      </c>
      <c r="AG1389" s="5">
        <v>15.607411663497532</v>
      </c>
      <c r="AH1389" s="7"/>
      <c r="AI1389" s="8"/>
      <c r="AO1389" s="9">
        <v>55</v>
      </c>
      <c r="AP1389" s="5">
        <v>1.7403626894942439</v>
      </c>
      <c r="AQ1389">
        <v>121350760</v>
      </c>
      <c r="AT1389">
        <v>9200000</v>
      </c>
      <c r="AU1389">
        <v>130550760</v>
      </c>
      <c r="AV1389">
        <v>75</v>
      </c>
      <c r="CG1389" s="13"/>
    </row>
    <row r="1390" spans="1:85" x14ac:dyDescent="0.3">
      <c r="A1390">
        <v>2015</v>
      </c>
      <c r="B1390" t="s">
        <v>345</v>
      </c>
      <c r="C1390">
        <v>1</v>
      </c>
      <c r="M1390">
        <v>0</v>
      </c>
      <c r="N1390">
        <v>0</v>
      </c>
      <c r="O1390" s="11">
        <v>15</v>
      </c>
      <c r="P1390" s="11">
        <v>11</v>
      </c>
      <c r="Q1390" s="12">
        <v>73.33</v>
      </c>
      <c r="R1390" s="11">
        <v>3</v>
      </c>
      <c r="S1390" s="12">
        <v>20</v>
      </c>
      <c r="T1390" s="14">
        <v>1</v>
      </c>
      <c r="U1390" s="12">
        <v>6.67</v>
      </c>
      <c r="V1390" s="12">
        <v>73.400000000000006</v>
      </c>
      <c r="W1390" s="13">
        <v>4</v>
      </c>
      <c r="X1390" s="11"/>
      <c r="Y1390" s="11">
        <v>17.64</v>
      </c>
      <c r="Z1390" s="11">
        <v>4.4800000000000004</v>
      </c>
      <c r="AA1390" s="11">
        <v>594228</v>
      </c>
      <c r="AB1390" s="13">
        <v>594228000000</v>
      </c>
      <c r="AC1390" s="5">
        <v>4.4847382555925037</v>
      </c>
      <c r="AG1390" s="5">
        <v>21.117190462555236</v>
      </c>
      <c r="AH1390" s="7"/>
      <c r="AI1390" s="8">
        <v>0.33375078805227554</v>
      </c>
      <c r="AJ1390">
        <v>1370619.86</v>
      </c>
      <c r="AK1390">
        <v>1370619860000</v>
      </c>
      <c r="AL1390">
        <f>IF(AJ1390&lt;29957,1,0)</f>
        <v>0</v>
      </c>
      <c r="AM1390">
        <f>IF(AND(AJ1390&gt;29957,AJ1390&lt;96525),1,0)</f>
        <v>0</v>
      </c>
      <c r="AN1390">
        <f>IF(AJ1390&gt;96525,1,0)</f>
        <v>1</v>
      </c>
      <c r="AO1390" s="9">
        <v>70</v>
      </c>
      <c r="AP1390" s="5">
        <v>1.8450980400142569</v>
      </c>
      <c r="AQ1390">
        <v>172643088</v>
      </c>
      <c r="AR1390" s="5">
        <v>100</v>
      </c>
      <c r="AT1390">
        <v>24758548</v>
      </c>
      <c r="AU1390">
        <v>197401636</v>
      </c>
      <c r="AW1390">
        <v>512440</v>
      </c>
      <c r="AX1390">
        <v>512440000000</v>
      </c>
      <c r="CG1390" s="13"/>
    </row>
    <row r="1391" spans="1:85" x14ac:dyDescent="0.3">
      <c r="A1391">
        <v>2015</v>
      </c>
      <c r="B1391" t="s">
        <v>346</v>
      </c>
      <c r="C1391">
        <v>0</v>
      </c>
      <c r="D1391">
        <v>6</v>
      </c>
      <c r="E1391">
        <v>5</v>
      </c>
      <c r="L1391">
        <v>1</v>
      </c>
      <c r="M1391">
        <v>0</v>
      </c>
      <c r="N1391">
        <v>0</v>
      </c>
      <c r="O1391" s="11">
        <v>9</v>
      </c>
      <c r="P1391" s="11">
        <v>5</v>
      </c>
      <c r="Q1391" s="12">
        <v>55.56</v>
      </c>
      <c r="R1391" s="11">
        <v>3</v>
      </c>
      <c r="S1391" s="12">
        <v>33.33</v>
      </c>
      <c r="T1391" s="14">
        <v>1</v>
      </c>
      <c r="U1391" s="12">
        <v>11.11</v>
      </c>
      <c r="V1391" s="12">
        <v>74.5</v>
      </c>
      <c r="W1391" s="13">
        <v>6</v>
      </c>
      <c r="X1391" s="11"/>
      <c r="Y1391" s="11">
        <v>8.1300000000000008</v>
      </c>
      <c r="Z1391" s="11">
        <v>19.18</v>
      </c>
      <c r="AA1391" s="11">
        <v>76850.899999999994</v>
      </c>
      <c r="AB1391" s="13">
        <v>76850900000</v>
      </c>
      <c r="AC1391" s="5">
        <v>19.176168901013273</v>
      </c>
      <c r="AD1391">
        <v>10.6</v>
      </c>
      <c r="AE1391">
        <v>4.93</v>
      </c>
      <c r="AF1391">
        <v>6.44</v>
      </c>
      <c r="AG1391" s="5">
        <v>-8.8689315469605159</v>
      </c>
      <c r="AH1391" s="7">
        <v>11.089226635927551</v>
      </c>
      <c r="AI1391" s="8"/>
      <c r="AJ1391">
        <v>111157.31</v>
      </c>
      <c r="AK1391">
        <v>111157310000</v>
      </c>
      <c r="AL1391">
        <f>IF(AJ1391&lt;29957,1,0)</f>
        <v>0</v>
      </c>
      <c r="AM1391">
        <f>IF(AND(AJ1391&gt;29957,AJ1391&lt;96525),1,0)</f>
        <v>0</v>
      </c>
      <c r="AN1391">
        <f>IF(AJ1391&gt;96525,1,0)</f>
        <v>1</v>
      </c>
      <c r="AO1391" s="9">
        <v>36</v>
      </c>
      <c r="AP1391" s="5">
        <v>1.556302500767287</v>
      </c>
      <c r="AQ1391">
        <v>141000</v>
      </c>
      <c r="AR1391" s="5">
        <v>100</v>
      </c>
      <c r="AT1391">
        <v>351000</v>
      </c>
      <c r="AU1391">
        <v>492000</v>
      </c>
      <c r="AW1391">
        <v>44532.2</v>
      </c>
      <c r="AX1391">
        <v>44532200000</v>
      </c>
      <c r="CG1391" s="13"/>
    </row>
    <row r="1392" spans="1:85" x14ac:dyDescent="0.3">
      <c r="A1392">
        <v>2015</v>
      </c>
      <c r="B1392" t="s">
        <v>347</v>
      </c>
      <c r="C1392">
        <v>1</v>
      </c>
      <c r="D1392">
        <v>3</v>
      </c>
      <c r="E1392">
        <v>6</v>
      </c>
      <c r="F1392">
        <v>41</v>
      </c>
      <c r="G1392">
        <v>41000000</v>
      </c>
      <c r="H1392">
        <v>34</v>
      </c>
      <c r="I1392">
        <v>34000000</v>
      </c>
      <c r="J1392">
        <v>7</v>
      </c>
      <c r="K1392">
        <v>7000000</v>
      </c>
      <c r="L1392">
        <v>0</v>
      </c>
      <c r="M1392">
        <v>0</v>
      </c>
      <c r="N1392">
        <v>1</v>
      </c>
      <c r="O1392" s="11">
        <v>10</v>
      </c>
      <c r="P1392" s="11">
        <v>5</v>
      </c>
      <c r="Q1392" s="12">
        <v>50</v>
      </c>
      <c r="R1392" s="11">
        <v>2</v>
      </c>
      <c r="S1392" s="12">
        <v>20</v>
      </c>
      <c r="T1392" s="14">
        <v>3</v>
      </c>
      <c r="U1392" s="12">
        <v>30</v>
      </c>
      <c r="V1392" s="12">
        <v>43.07</v>
      </c>
      <c r="W1392" s="13">
        <v>7</v>
      </c>
      <c r="X1392" s="11">
        <v>36.46</v>
      </c>
      <c r="Y1392" s="11">
        <v>15.06</v>
      </c>
      <c r="Z1392" s="11">
        <v>12.78</v>
      </c>
      <c r="AA1392" s="11">
        <v>72099</v>
      </c>
      <c r="AB1392" s="13">
        <v>72099000000</v>
      </c>
      <c r="AC1392" s="5">
        <v>12.780478681283814</v>
      </c>
      <c r="AD1392">
        <v>24.48</v>
      </c>
      <c r="AE1392">
        <v>11.39</v>
      </c>
      <c r="AF1392">
        <v>14.87</v>
      </c>
      <c r="AG1392" s="5">
        <v>10.448470045457629</v>
      </c>
      <c r="AH1392" s="7"/>
      <c r="AI1392" s="8">
        <v>6.7571718164506427</v>
      </c>
      <c r="AJ1392">
        <v>365690.85</v>
      </c>
      <c r="AK1392">
        <v>365690850000</v>
      </c>
      <c r="AL1392">
        <f>IF(AJ1392&lt;29957,1,0)</f>
        <v>0</v>
      </c>
      <c r="AM1392">
        <f>IF(AND(AJ1392&gt;29957,AJ1392&lt;96525),1,0)</f>
        <v>0</v>
      </c>
      <c r="AN1392">
        <f>IF(AJ1392&gt;96525,1,0)</f>
        <v>1</v>
      </c>
      <c r="AO1392" s="9">
        <v>33</v>
      </c>
      <c r="AP1392" s="5">
        <v>1.5185139398778873</v>
      </c>
      <c r="AQ1392">
        <v>99380000</v>
      </c>
      <c r="AS1392">
        <v>50730000</v>
      </c>
      <c r="AT1392">
        <v>27960000</v>
      </c>
      <c r="AU1392">
        <v>127340000</v>
      </c>
      <c r="AV1392">
        <v>17.940000000000001</v>
      </c>
      <c r="AW1392">
        <v>58431</v>
      </c>
      <c r="AX1392">
        <v>58431000000</v>
      </c>
      <c r="CG1392" s="13"/>
    </row>
    <row r="1393" spans="1:85" x14ac:dyDescent="0.3">
      <c r="A1393">
        <v>2015</v>
      </c>
      <c r="B1393" t="s">
        <v>348</v>
      </c>
      <c r="C1393">
        <v>1</v>
      </c>
      <c r="D1393">
        <v>3</v>
      </c>
      <c r="E1393">
        <v>9</v>
      </c>
      <c r="L1393">
        <v>1</v>
      </c>
      <c r="M1393">
        <v>1</v>
      </c>
      <c r="N1393">
        <v>0</v>
      </c>
      <c r="O1393" s="11">
        <v>11</v>
      </c>
      <c r="P1393" s="11">
        <v>6</v>
      </c>
      <c r="Q1393" s="12">
        <v>54.55</v>
      </c>
      <c r="R1393" s="11">
        <v>1</v>
      </c>
      <c r="S1393" s="12">
        <v>9.09</v>
      </c>
      <c r="T1393" s="14">
        <v>4</v>
      </c>
      <c r="U1393" s="12">
        <v>36.36</v>
      </c>
      <c r="V1393" s="12">
        <v>48.07</v>
      </c>
      <c r="W1393" s="13">
        <v>8</v>
      </c>
      <c r="X1393" s="11"/>
      <c r="Y1393" s="11">
        <v>8.99</v>
      </c>
      <c r="Z1393" s="11">
        <v>3.7</v>
      </c>
      <c r="AA1393" s="11">
        <v>20066.099999999999</v>
      </c>
      <c r="AB1393" s="13">
        <v>20066100000</v>
      </c>
      <c r="AC1393" s="5">
        <v>3.7004432764341506</v>
      </c>
      <c r="AD1393">
        <v>22.7</v>
      </c>
      <c r="AE1393">
        <v>12.87</v>
      </c>
      <c r="AF1393">
        <v>19.5</v>
      </c>
      <c r="AG1393" s="5">
        <v>13.571434736451435</v>
      </c>
      <c r="AH1393" s="7"/>
      <c r="AI1393" s="8">
        <v>0.27092753733328268</v>
      </c>
      <c r="AJ1393">
        <v>26569.82</v>
      </c>
      <c r="AK1393">
        <v>26569820000</v>
      </c>
      <c r="AL1393">
        <f>IF(AJ1393&lt;29957,1,0)</f>
        <v>1</v>
      </c>
      <c r="AM1393">
        <f>IF(AND(AJ1393&gt;29957,AJ1393&lt;96525),1,0)</f>
        <v>0</v>
      </c>
      <c r="AN1393">
        <f>IF(AJ1393&gt;96525,1,0)</f>
        <v>0</v>
      </c>
      <c r="AQ1393">
        <v>53600000</v>
      </c>
      <c r="AR1393" s="5">
        <v>1.7</v>
      </c>
      <c r="AT1393">
        <v>32381000</v>
      </c>
      <c r="AU1393">
        <v>85981000</v>
      </c>
      <c r="AV1393">
        <v>2.33</v>
      </c>
      <c r="AW1393">
        <v>29408.3</v>
      </c>
      <c r="AX1393">
        <v>29408300000</v>
      </c>
      <c r="CG1393" s="13"/>
    </row>
    <row r="1394" spans="1:85" x14ac:dyDescent="0.3">
      <c r="A1394">
        <v>2016</v>
      </c>
      <c r="B1394" t="s">
        <v>1</v>
      </c>
      <c r="C1394">
        <v>0</v>
      </c>
      <c r="D1394">
        <v>4</v>
      </c>
      <c r="E1394">
        <v>4</v>
      </c>
      <c r="F1394">
        <v>9.5</v>
      </c>
      <c r="G1394">
        <v>9500000</v>
      </c>
      <c r="H1394">
        <v>7.3</v>
      </c>
      <c r="I1394">
        <v>7300000</v>
      </c>
      <c r="J1394">
        <v>2.2000000000000002</v>
      </c>
      <c r="K1394">
        <v>2200000</v>
      </c>
      <c r="L1394">
        <v>1</v>
      </c>
      <c r="M1394">
        <v>0</v>
      </c>
      <c r="N1394">
        <v>0</v>
      </c>
      <c r="O1394" s="11">
        <v>15</v>
      </c>
      <c r="P1394" s="11">
        <v>5</v>
      </c>
      <c r="Q1394" s="12">
        <v>33.33</v>
      </c>
      <c r="R1394" s="11">
        <v>2</v>
      </c>
      <c r="S1394" s="12">
        <v>13.33</v>
      </c>
      <c r="T1394" s="14">
        <v>8</v>
      </c>
      <c r="U1394" s="12">
        <v>53.33</v>
      </c>
      <c r="V1394" s="12">
        <v>75</v>
      </c>
      <c r="W1394" s="13">
        <v>6</v>
      </c>
      <c r="X1394" s="11"/>
      <c r="Y1394" s="11">
        <v>8.59</v>
      </c>
      <c r="Z1394" s="11">
        <v>12.23</v>
      </c>
      <c r="AA1394" s="11"/>
      <c r="AB1394" s="13"/>
      <c r="AC1394" s="5">
        <v>12.227599478270401</v>
      </c>
      <c r="AD1394">
        <v>21.45</v>
      </c>
      <c r="AE1394">
        <v>12.7</v>
      </c>
      <c r="AF1394">
        <v>21.15</v>
      </c>
      <c r="AG1394" s="5">
        <v>15.346311252197989</v>
      </c>
      <c r="AH1394" s="7"/>
      <c r="AI1394" s="8"/>
      <c r="AJ1394" s="1"/>
      <c r="AO1394" s="9">
        <v>29</v>
      </c>
      <c r="AP1394" s="5">
        <v>1.4623979978989561</v>
      </c>
      <c r="AQ1394">
        <v>61353896</v>
      </c>
      <c r="AR1394" s="5">
        <v>55.6</v>
      </c>
      <c r="AT1394">
        <v>22706661</v>
      </c>
      <c r="AU1394">
        <v>84060557</v>
      </c>
      <c r="AV1394">
        <v>75</v>
      </c>
      <c r="CG1394" s="13"/>
    </row>
    <row r="1395" spans="1:85" x14ac:dyDescent="0.3">
      <c r="A1395">
        <v>2016</v>
      </c>
      <c r="B1395" t="s">
        <v>2</v>
      </c>
      <c r="C1395">
        <v>1</v>
      </c>
      <c r="D1395">
        <v>3</v>
      </c>
      <c r="E1395">
        <v>4</v>
      </c>
      <c r="L1395">
        <v>0</v>
      </c>
      <c r="M1395">
        <v>0</v>
      </c>
      <c r="N1395">
        <v>0</v>
      </c>
      <c r="O1395" s="11">
        <v>7</v>
      </c>
      <c r="P1395" s="11">
        <v>2</v>
      </c>
      <c r="Q1395" s="12">
        <v>28.57</v>
      </c>
      <c r="R1395" s="11">
        <v>4</v>
      </c>
      <c r="S1395" s="12">
        <v>57.14</v>
      </c>
      <c r="T1395" s="14">
        <v>1</v>
      </c>
      <c r="U1395" s="12">
        <v>14.29</v>
      </c>
      <c r="V1395" s="12">
        <v>62.48</v>
      </c>
      <c r="W1395" s="13">
        <v>9</v>
      </c>
      <c r="X1395" s="11"/>
      <c r="Y1395" s="11">
        <v>19.559999999999999</v>
      </c>
      <c r="Z1395" s="11"/>
      <c r="AA1395" s="11">
        <v>3143.2</v>
      </c>
      <c r="AB1395" s="13">
        <v>3143200000</v>
      </c>
      <c r="AD1395">
        <v>26.16</v>
      </c>
      <c r="AE1395">
        <v>22.84</v>
      </c>
      <c r="AF1395">
        <v>25.98</v>
      </c>
      <c r="AG1395" s="5">
        <v>117.80536643972768</v>
      </c>
      <c r="AH1395" s="7"/>
      <c r="AI1395" s="8"/>
      <c r="AJ1395" s="1"/>
      <c r="AO1395" s="9">
        <v>23</v>
      </c>
      <c r="AP1395" s="5">
        <v>1.3617278360175928</v>
      </c>
      <c r="AQ1395">
        <v>300000</v>
      </c>
      <c r="AU1395">
        <v>300000</v>
      </c>
      <c r="CG1395" s="13"/>
    </row>
    <row r="1396" spans="1:85" x14ac:dyDescent="0.3">
      <c r="A1396">
        <v>2016</v>
      </c>
      <c r="B1396" t="s">
        <v>3</v>
      </c>
      <c r="C1396">
        <v>0</v>
      </c>
      <c r="M1396">
        <v>0</v>
      </c>
      <c r="N1396">
        <v>0</v>
      </c>
      <c r="O1396" s="11">
        <v>9</v>
      </c>
      <c r="P1396" s="11">
        <v>3</v>
      </c>
      <c r="Q1396" s="12">
        <v>33.33</v>
      </c>
      <c r="R1396" s="11">
        <v>4</v>
      </c>
      <c r="S1396" s="12">
        <v>44.44</v>
      </c>
      <c r="T1396" s="14">
        <v>2</v>
      </c>
      <c r="U1396" s="12">
        <v>22.22</v>
      </c>
      <c r="V1396" s="12">
        <v>75</v>
      </c>
      <c r="W1396" s="13">
        <v>7</v>
      </c>
      <c r="X1396" s="11"/>
      <c r="Y1396" s="11">
        <v>3.47</v>
      </c>
      <c r="Z1396" s="11">
        <v>8.7799999999999994</v>
      </c>
      <c r="AA1396" s="11"/>
      <c r="AB1396" s="13"/>
      <c r="AC1396" s="5">
        <v>8.7812477625741003</v>
      </c>
      <c r="AD1396">
        <v>10.34</v>
      </c>
      <c r="AE1396">
        <v>3.14</v>
      </c>
      <c r="AF1396">
        <v>8.86</v>
      </c>
      <c r="AG1396" s="5">
        <v>6.2988312976359841</v>
      </c>
      <c r="AH1396" s="7"/>
      <c r="AI1396" s="8"/>
      <c r="AJ1396">
        <v>236171.88</v>
      </c>
      <c r="AK1396">
        <v>236171880000</v>
      </c>
      <c r="AL1396">
        <f t="shared" ref="AL1396:AL1402" si="192">IF(AJ1396&lt;29957,1,0)</f>
        <v>0</v>
      </c>
      <c r="AM1396">
        <f t="shared" ref="AM1396:AM1402" si="193">IF(AND(AJ1396&gt;29957,AJ1396&lt;96525),1,0)</f>
        <v>0</v>
      </c>
      <c r="AN1396">
        <f t="shared" ref="AN1396:AN1402" si="194">IF(AJ1396&gt;96525,1,0)</f>
        <v>1</v>
      </c>
      <c r="AO1396" s="9">
        <v>67</v>
      </c>
      <c r="AP1396" s="5">
        <v>1.8260748027008262</v>
      </c>
      <c r="AQ1396">
        <v>61466049</v>
      </c>
      <c r="AT1396">
        <v>8757857</v>
      </c>
      <c r="AU1396">
        <v>70223906</v>
      </c>
      <c r="AW1396">
        <v>91835.199999999997</v>
      </c>
      <c r="AX1396">
        <v>91835200000</v>
      </c>
      <c r="CG1396" s="13"/>
    </row>
    <row r="1397" spans="1:85" x14ac:dyDescent="0.3">
      <c r="A1397">
        <v>2016</v>
      </c>
      <c r="B1397" t="s">
        <v>4</v>
      </c>
      <c r="C1397">
        <v>0</v>
      </c>
      <c r="D1397">
        <v>6</v>
      </c>
      <c r="E1397">
        <v>7</v>
      </c>
      <c r="L1397">
        <v>1</v>
      </c>
      <c r="M1397">
        <v>0</v>
      </c>
      <c r="N1397">
        <v>1</v>
      </c>
      <c r="O1397" s="11">
        <v>16</v>
      </c>
      <c r="P1397" s="11">
        <v>8</v>
      </c>
      <c r="Q1397" s="12">
        <v>50</v>
      </c>
      <c r="R1397" s="11">
        <v>3</v>
      </c>
      <c r="S1397" s="12">
        <v>18.75</v>
      </c>
      <c r="T1397" s="14">
        <v>5</v>
      </c>
      <c r="U1397" s="12">
        <v>31.25</v>
      </c>
      <c r="V1397" s="12">
        <v>50.3</v>
      </c>
      <c r="W1397" s="13">
        <v>6</v>
      </c>
      <c r="X1397" s="11"/>
      <c r="Y1397" s="11">
        <v>5.59</v>
      </c>
      <c r="Z1397" s="11">
        <v>2.99</v>
      </c>
      <c r="AA1397" s="11">
        <v>130183.4</v>
      </c>
      <c r="AB1397" s="13">
        <v>130183400000</v>
      </c>
      <c r="AC1397" s="5">
        <v>2.9898959595580563</v>
      </c>
      <c r="AD1397">
        <v>8.9499999999999993</v>
      </c>
      <c r="AE1397">
        <v>5.74</v>
      </c>
      <c r="AF1397">
        <v>8.9499999999999993</v>
      </c>
      <c r="AG1397" s="5">
        <v>1.2798832725633065</v>
      </c>
      <c r="AH1397" s="7"/>
      <c r="AI1397" s="8">
        <v>0.8324200119424644</v>
      </c>
      <c r="AJ1397">
        <v>255455.72</v>
      </c>
      <c r="AK1397">
        <v>255455720000</v>
      </c>
      <c r="AL1397">
        <f t="shared" si="192"/>
        <v>0</v>
      </c>
      <c r="AM1397">
        <f t="shared" si="193"/>
        <v>0</v>
      </c>
      <c r="AN1397">
        <f t="shared" si="194"/>
        <v>1</v>
      </c>
      <c r="AO1397" s="9">
        <v>80</v>
      </c>
      <c r="AP1397" s="5">
        <v>1.9030899869919433</v>
      </c>
      <c r="AQ1397">
        <v>109580000</v>
      </c>
      <c r="AS1397">
        <v>73207000</v>
      </c>
      <c r="AT1397">
        <v>34417000</v>
      </c>
      <c r="AU1397">
        <v>143997000</v>
      </c>
      <c r="AV1397">
        <v>0.28999999999999998</v>
      </c>
      <c r="AW1397">
        <v>124338.2</v>
      </c>
      <c r="AX1397">
        <v>124338200000</v>
      </c>
      <c r="CG1397" s="13"/>
    </row>
    <row r="1398" spans="1:85" x14ac:dyDescent="0.3">
      <c r="A1398">
        <v>2016</v>
      </c>
      <c r="B1398" t="s">
        <v>5</v>
      </c>
      <c r="C1398">
        <v>0</v>
      </c>
      <c r="D1398">
        <v>4</v>
      </c>
      <c r="E1398">
        <v>4</v>
      </c>
      <c r="F1398">
        <v>7.2</v>
      </c>
      <c r="G1398">
        <v>7200000</v>
      </c>
      <c r="H1398">
        <v>6.7</v>
      </c>
      <c r="I1398">
        <v>6700000</v>
      </c>
      <c r="J1398">
        <v>0.5</v>
      </c>
      <c r="K1398">
        <v>500000</v>
      </c>
      <c r="L1398">
        <v>1</v>
      </c>
      <c r="M1398">
        <v>0</v>
      </c>
      <c r="N1398">
        <v>0</v>
      </c>
      <c r="O1398" s="11">
        <v>11</v>
      </c>
      <c r="P1398" s="11">
        <v>5</v>
      </c>
      <c r="Q1398" s="12">
        <v>45.45</v>
      </c>
      <c r="R1398" s="11">
        <v>2</v>
      </c>
      <c r="S1398" s="12">
        <v>18.18</v>
      </c>
      <c r="T1398" s="14">
        <v>4</v>
      </c>
      <c r="U1398" s="12">
        <v>36.36</v>
      </c>
      <c r="V1398" s="12">
        <v>61.65</v>
      </c>
      <c r="W1398" s="13">
        <v>4</v>
      </c>
      <c r="X1398" s="11"/>
      <c r="Y1398" s="11">
        <v>20.100000000000001</v>
      </c>
      <c r="Z1398" s="11">
        <v>4.32</v>
      </c>
      <c r="AA1398" s="11">
        <v>27984</v>
      </c>
      <c r="AB1398" s="13">
        <v>27984000000</v>
      </c>
      <c r="AC1398" s="5">
        <v>4.3211180306972192</v>
      </c>
      <c r="AD1398">
        <v>20.66</v>
      </c>
      <c r="AE1398">
        <v>17.079999999999998</v>
      </c>
      <c r="AF1398">
        <v>19.420000000000002</v>
      </c>
      <c r="AG1398" s="5">
        <v>-3.7565483860968425</v>
      </c>
      <c r="AH1398" s="7"/>
      <c r="AI1398" s="8">
        <v>1.2883277505797475E-2</v>
      </c>
      <c r="AJ1398">
        <v>84195.08</v>
      </c>
      <c r="AK1398">
        <v>84195080000</v>
      </c>
      <c r="AL1398">
        <f t="shared" si="192"/>
        <v>0</v>
      </c>
      <c r="AM1398">
        <f t="shared" si="193"/>
        <v>1</v>
      </c>
      <c r="AN1398">
        <f t="shared" si="194"/>
        <v>0</v>
      </c>
      <c r="AO1398" s="9">
        <v>25</v>
      </c>
      <c r="AP1398" s="5">
        <v>1.3979400086720375</v>
      </c>
      <c r="AQ1398">
        <v>14901000</v>
      </c>
      <c r="AT1398">
        <v>1970000</v>
      </c>
      <c r="AU1398">
        <v>16871000</v>
      </c>
      <c r="AV1398">
        <v>0</v>
      </c>
      <c r="AW1398">
        <v>23203.4</v>
      </c>
      <c r="AX1398">
        <v>23203400000</v>
      </c>
      <c r="CG1398" s="13"/>
    </row>
    <row r="1399" spans="1:85" x14ac:dyDescent="0.3">
      <c r="A1399">
        <v>2016</v>
      </c>
      <c r="B1399" t="s">
        <v>6</v>
      </c>
      <c r="C1399">
        <v>0</v>
      </c>
      <c r="D1399">
        <v>4</v>
      </c>
      <c r="E1399">
        <v>5</v>
      </c>
      <c r="F1399">
        <v>9.4</v>
      </c>
      <c r="G1399">
        <v>9400000</v>
      </c>
      <c r="H1399">
        <v>7.5</v>
      </c>
      <c r="I1399">
        <v>7500000</v>
      </c>
      <c r="J1399">
        <v>1.9000000000000004</v>
      </c>
      <c r="K1399">
        <v>1900000.0000000005</v>
      </c>
      <c r="L1399">
        <v>1</v>
      </c>
      <c r="M1399">
        <v>1</v>
      </c>
      <c r="N1399">
        <v>0</v>
      </c>
      <c r="O1399" s="11">
        <v>17</v>
      </c>
      <c r="P1399" s="11">
        <v>0</v>
      </c>
      <c r="Q1399" s="12">
        <v>0</v>
      </c>
      <c r="R1399" s="11">
        <v>3</v>
      </c>
      <c r="S1399" s="12">
        <v>17.649999999999999</v>
      </c>
      <c r="T1399" s="14">
        <v>14</v>
      </c>
      <c r="U1399" s="12">
        <v>82.35</v>
      </c>
      <c r="V1399" s="12">
        <v>40.64</v>
      </c>
      <c r="W1399" s="13">
        <v>5</v>
      </c>
      <c r="X1399" s="11"/>
      <c r="Y1399" s="11">
        <v>2.75</v>
      </c>
      <c r="Z1399" s="11"/>
      <c r="AA1399" s="11">
        <v>17385.400000000001</v>
      </c>
      <c r="AB1399" s="13">
        <v>17385400000</v>
      </c>
      <c r="AD1399">
        <v>24.55</v>
      </c>
      <c r="AE1399">
        <v>8.32</v>
      </c>
      <c r="AF1399">
        <v>11.78</v>
      </c>
      <c r="AG1399" s="5">
        <v>33.853673104866267</v>
      </c>
      <c r="AH1399" s="7"/>
      <c r="AI1399" s="8">
        <v>0.12485947945181969</v>
      </c>
      <c r="AJ1399">
        <v>17576.63</v>
      </c>
      <c r="AK1399">
        <v>17576630000</v>
      </c>
      <c r="AL1399">
        <f t="shared" si="192"/>
        <v>1</v>
      </c>
      <c r="AM1399">
        <f t="shared" si="193"/>
        <v>0</v>
      </c>
      <c r="AN1399">
        <f t="shared" si="194"/>
        <v>0</v>
      </c>
      <c r="AO1399" s="9">
        <v>30</v>
      </c>
      <c r="AP1399" s="5">
        <v>1.4771212547196624</v>
      </c>
      <c r="AQ1399">
        <v>30600000</v>
      </c>
      <c r="AT1399">
        <v>2000000</v>
      </c>
      <c r="AU1399">
        <v>32600000</v>
      </c>
      <c r="AV1399">
        <v>0</v>
      </c>
      <c r="AW1399">
        <v>43776.5</v>
      </c>
      <c r="AX1399">
        <v>43776500000</v>
      </c>
      <c r="CG1399" s="13"/>
    </row>
    <row r="1400" spans="1:85" x14ac:dyDescent="0.3">
      <c r="A1400">
        <v>2016</v>
      </c>
      <c r="B1400" t="s">
        <v>7</v>
      </c>
      <c r="C1400">
        <v>0</v>
      </c>
      <c r="D1400">
        <v>9</v>
      </c>
      <c r="E1400">
        <v>6</v>
      </c>
      <c r="L1400">
        <v>1</v>
      </c>
      <c r="M1400">
        <v>0</v>
      </c>
      <c r="N1400">
        <v>0</v>
      </c>
      <c r="O1400" s="11">
        <v>17</v>
      </c>
      <c r="P1400" s="11">
        <v>8</v>
      </c>
      <c r="Q1400" s="12">
        <v>47.06</v>
      </c>
      <c r="R1400" s="11">
        <v>7</v>
      </c>
      <c r="S1400" s="12">
        <v>41.18</v>
      </c>
      <c r="T1400" s="14">
        <v>2</v>
      </c>
      <c r="U1400" s="12">
        <v>11.76</v>
      </c>
      <c r="V1400" s="12">
        <v>54.79</v>
      </c>
      <c r="W1400" s="13">
        <v>6</v>
      </c>
      <c r="X1400" s="11"/>
      <c r="Y1400" s="11">
        <v>9.59</v>
      </c>
      <c r="Z1400" s="11">
        <v>3.93</v>
      </c>
      <c r="AA1400" s="11">
        <v>29668.1</v>
      </c>
      <c r="AB1400" s="13">
        <v>29668100000</v>
      </c>
      <c r="AC1400" s="5">
        <v>3.926938770296788</v>
      </c>
      <c r="AD1400">
        <v>26.14</v>
      </c>
      <c r="AE1400">
        <v>9.7899999999999991</v>
      </c>
      <c r="AF1400">
        <v>12.28</v>
      </c>
      <c r="AG1400" s="5">
        <v>-3.7065622227844415</v>
      </c>
      <c r="AH1400" s="7">
        <v>0.34454891031418472</v>
      </c>
      <c r="AI1400" s="8">
        <v>0.15597822291250255</v>
      </c>
      <c r="AJ1400">
        <v>43584.89</v>
      </c>
      <c r="AK1400">
        <v>43584890000</v>
      </c>
      <c r="AL1400">
        <f t="shared" si="192"/>
        <v>0</v>
      </c>
      <c r="AM1400">
        <f t="shared" si="193"/>
        <v>1</v>
      </c>
      <c r="AN1400">
        <f t="shared" si="194"/>
        <v>0</v>
      </c>
      <c r="AO1400" s="9">
        <v>32</v>
      </c>
      <c r="AP1400" s="5">
        <v>1.5051499783199058</v>
      </c>
      <c r="AQ1400">
        <v>106844441</v>
      </c>
      <c r="AR1400" s="5">
        <v>20.8</v>
      </c>
      <c r="AT1400">
        <v>936000</v>
      </c>
      <c r="AU1400">
        <v>107780441</v>
      </c>
      <c r="AW1400">
        <v>31619.8</v>
      </c>
      <c r="AX1400">
        <v>31619800000</v>
      </c>
      <c r="CG1400" s="13"/>
    </row>
    <row r="1401" spans="1:85" x14ac:dyDescent="0.3">
      <c r="A1401">
        <v>2016</v>
      </c>
      <c r="B1401" t="s">
        <v>8</v>
      </c>
      <c r="C1401">
        <v>1</v>
      </c>
      <c r="D1401">
        <v>6</v>
      </c>
      <c r="E1401">
        <v>5</v>
      </c>
      <c r="L1401">
        <v>1</v>
      </c>
      <c r="M1401">
        <v>0</v>
      </c>
      <c r="N1401">
        <v>0</v>
      </c>
      <c r="O1401" s="11">
        <v>13</v>
      </c>
      <c r="P1401" s="11">
        <v>6</v>
      </c>
      <c r="Q1401" s="12">
        <v>46.15</v>
      </c>
      <c r="R1401" s="11">
        <v>6</v>
      </c>
      <c r="S1401" s="12">
        <v>46.15</v>
      </c>
      <c r="T1401" s="14">
        <v>1</v>
      </c>
      <c r="U1401" s="12">
        <v>7.69</v>
      </c>
      <c r="V1401" s="12">
        <v>56.26</v>
      </c>
      <c r="W1401" s="13">
        <v>6</v>
      </c>
      <c r="X1401" s="11">
        <v>33.1</v>
      </c>
      <c r="Y1401" s="11">
        <v>35.78</v>
      </c>
      <c r="Z1401" s="11">
        <v>3.83</v>
      </c>
      <c r="AA1401" s="11">
        <v>402207.7</v>
      </c>
      <c r="AB1401" s="13">
        <v>402207700000</v>
      </c>
      <c r="AC1401" s="5">
        <v>3.8284389400417482</v>
      </c>
      <c r="AD1401">
        <v>23.28</v>
      </c>
      <c r="AE1401">
        <v>7.82</v>
      </c>
      <c r="AF1401">
        <v>8.76</v>
      </c>
      <c r="AG1401" s="5">
        <v>17.36150789795639</v>
      </c>
      <c r="AH1401" s="7"/>
      <c r="AI1401" s="8">
        <v>7.1554141932551107E-2</v>
      </c>
      <c r="AJ1401">
        <v>540311.31000000006</v>
      </c>
      <c r="AK1401">
        <v>540311310000.00006</v>
      </c>
      <c r="AL1401">
        <f t="shared" si="192"/>
        <v>0</v>
      </c>
      <c r="AM1401">
        <f t="shared" si="193"/>
        <v>0</v>
      </c>
      <c r="AN1401">
        <f t="shared" si="194"/>
        <v>1</v>
      </c>
      <c r="AO1401" s="9">
        <v>18</v>
      </c>
      <c r="AP1401" s="5">
        <v>1.2552725051033058</v>
      </c>
      <c r="AQ1401">
        <v>197228000</v>
      </c>
      <c r="AT1401">
        <v>6896000</v>
      </c>
      <c r="AU1401">
        <v>204124000</v>
      </c>
      <c r="AV1401">
        <v>6.57</v>
      </c>
      <c r="AW1401">
        <v>85033.4</v>
      </c>
      <c r="AX1401">
        <v>85033400000</v>
      </c>
      <c r="CG1401" s="13"/>
    </row>
    <row r="1402" spans="1:85" x14ac:dyDescent="0.3">
      <c r="A1402">
        <v>2016</v>
      </c>
      <c r="B1402" t="s">
        <v>9</v>
      </c>
      <c r="C1402">
        <v>0</v>
      </c>
      <c r="D1402">
        <v>4</v>
      </c>
      <c r="E1402">
        <v>4</v>
      </c>
      <c r="L1402">
        <v>1</v>
      </c>
      <c r="M1402">
        <v>1</v>
      </c>
      <c r="N1402">
        <v>0</v>
      </c>
      <c r="O1402" s="11">
        <v>9</v>
      </c>
      <c r="P1402" s="11">
        <v>4</v>
      </c>
      <c r="Q1402" s="12">
        <v>44.44</v>
      </c>
      <c r="R1402" s="11">
        <v>4</v>
      </c>
      <c r="S1402" s="12">
        <v>44.44</v>
      </c>
      <c r="T1402" s="14">
        <v>1</v>
      </c>
      <c r="U1402" s="12">
        <v>11.11</v>
      </c>
      <c r="V1402" s="12">
        <v>58.13</v>
      </c>
      <c r="W1402" s="13">
        <v>6</v>
      </c>
      <c r="X1402" s="11">
        <v>53.83</v>
      </c>
      <c r="Y1402" s="11">
        <v>2.2000000000000002</v>
      </c>
      <c r="Z1402" s="11">
        <v>1.27</v>
      </c>
      <c r="AA1402" s="11">
        <v>831850.6</v>
      </c>
      <c r="AB1402" s="13">
        <v>831850600000</v>
      </c>
      <c r="AC1402" s="5">
        <v>1.2726265624150432</v>
      </c>
      <c r="AD1402">
        <v>8.74</v>
      </c>
      <c r="AE1402">
        <v>0.77</v>
      </c>
      <c r="AF1402">
        <v>1.02</v>
      </c>
      <c r="AG1402" s="5">
        <v>34.013611941312497</v>
      </c>
      <c r="AH1402" s="7"/>
      <c r="AI1402" s="8"/>
      <c r="AJ1402">
        <v>94680.81</v>
      </c>
      <c r="AK1402">
        <v>94680810000</v>
      </c>
      <c r="AL1402">
        <f t="shared" si="192"/>
        <v>0</v>
      </c>
      <c r="AM1402">
        <f t="shared" si="193"/>
        <v>1</v>
      </c>
      <c r="AN1402">
        <f t="shared" si="194"/>
        <v>0</v>
      </c>
      <c r="AO1402" s="9">
        <v>20</v>
      </c>
      <c r="AP1402" s="5">
        <v>1.301029995663981</v>
      </c>
      <c r="AQ1402">
        <v>2423000</v>
      </c>
      <c r="AT1402">
        <v>740000</v>
      </c>
      <c r="AU1402">
        <v>3163000</v>
      </c>
      <c r="AV1402">
        <v>9.1199999999999992</v>
      </c>
      <c r="AW1402">
        <v>226286.5</v>
      </c>
      <c r="AX1402">
        <v>226286500000</v>
      </c>
      <c r="CG1402" s="13"/>
    </row>
    <row r="1403" spans="1:85" x14ac:dyDescent="0.3">
      <c r="A1403">
        <v>2016</v>
      </c>
      <c r="B1403" t="s">
        <v>10</v>
      </c>
      <c r="C1403">
        <v>1</v>
      </c>
      <c r="M1403">
        <v>0</v>
      </c>
      <c r="N1403">
        <v>0</v>
      </c>
      <c r="O1403" s="11"/>
      <c r="P1403" s="11"/>
      <c r="Q1403" s="12"/>
      <c r="R1403" s="11"/>
      <c r="S1403" s="12"/>
      <c r="T1403" s="14">
        <v>0</v>
      </c>
      <c r="U1403" s="12"/>
      <c r="V1403" s="12" t="s">
        <v>366</v>
      </c>
      <c r="W1403" s="13"/>
      <c r="X1403" s="11"/>
      <c r="Y1403" s="11"/>
      <c r="Z1403" s="11"/>
      <c r="AA1403" s="11">
        <v>117456.8</v>
      </c>
      <c r="AB1403" s="13">
        <v>117456800000</v>
      </c>
      <c r="AG1403" s="5"/>
      <c r="AH1403" s="7"/>
      <c r="AI1403" s="8"/>
      <c r="AO1403" s="9">
        <v>3</v>
      </c>
      <c r="AP1403" s="5">
        <v>0.47712125471966244</v>
      </c>
      <c r="AV1403">
        <v>8.59</v>
      </c>
      <c r="CG1403" s="13"/>
    </row>
    <row r="1404" spans="1:85" x14ac:dyDescent="0.3">
      <c r="A1404">
        <v>2016</v>
      </c>
      <c r="B1404" t="s">
        <v>11</v>
      </c>
      <c r="C1404">
        <v>1</v>
      </c>
      <c r="M1404">
        <v>0</v>
      </c>
      <c r="N1404">
        <v>0</v>
      </c>
      <c r="O1404" s="11">
        <v>9</v>
      </c>
      <c r="P1404" s="11">
        <v>3</v>
      </c>
      <c r="Q1404" s="12">
        <v>33.33</v>
      </c>
      <c r="R1404" s="11">
        <v>3</v>
      </c>
      <c r="S1404" s="12">
        <v>33.33</v>
      </c>
      <c r="T1404" s="14">
        <v>3</v>
      </c>
      <c r="U1404" s="12">
        <v>33.33</v>
      </c>
      <c r="V1404" s="12">
        <v>72.62</v>
      </c>
      <c r="W1404" s="13">
        <v>6</v>
      </c>
      <c r="X1404" s="11"/>
      <c r="Y1404" s="11">
        <v>-1.8</v>
      </c>
      <c r="Z1404" s="11"/>
      <c r="AA1404" s="11"/>
      <c r="AB1404" s="13"/>
      <c r="AD1404">
        <v>-17.41</v>
      </c>
      <c r="AE1404">
        <v>-3.24</v>
      </c>
      <c r="AF1404">
        <v>-4.93</v>
      </c>
      <c r="AG1404" s="5">
        <v>228.78932576605092</v>
      </c>
      <c r="AH1404" s="7"/>
      <c r="AI1404" s="8"/>
      <c r="AO1404" s="9">
        <v>9</v>
      </c>
      <c r="AP1404" s="5">
        <v>0.95424250943932487</v>
      </c>
      <c r="AQ1404">
        <v>82654000</v>
      </c>
      <c r="AT1404">
        <v>1625000</v>
      </c>
      <c r="AU1404">
        <v>84279000</v>
      </c>
      <c r="AV1404">
        <v>0</v>
      </c>
      <c r="CG1404" s="13"/>
    </row>
    <row r="1405" spans="1:85" x14ac:dyDescent="0.3">
      <c r="A1405">
        <v>2016</v>
      </c>
      <c r="B1405" t="s">
        <v>12</v>
      </c>
      <c r="C1405">
        <v>0</v>
      </c>
      <c r="M1405">
        <v>0</v>
      </c>
      <c r="N1405">
        <v>0</v>
      </c>
      <c r="O1405" s="11"/>
      <c r="P1405" s="11"/>
      <c r="Q1405" s="12"/>
      <c r="R1405" s="11"/>
      <c r="S1405" s="12"/>
      <c r="T1405" s="14">
        <v>0</v>
      </c>
      <c r="U1405" s="12"/>
      <c r="V1405" s="12" t="s">
        <v>366</v>
      </c>
      <c r="W1405" s="13"/>
      <c r="X1405" s="11"/>
      <c r="Y1405" s="11">
        <v>26.4</v>
      </c>
      <c r="Z1405" s="11"/>
      <c r="AA1405" s="11">
        <v>4520.2</v>
      </c>
      <c r="AB1405" s="13">
        <v>4520200000</v>
      </c>
      <c r="AD1405">
        <v>32.4</v>
      </c>
      <c r="AE1405">
        <v>18.61</v>
      </c>
      <c r="AF1405">
        <v>22.59</v>
      </c>
      <c r="AG1405" s="5">
        <v>31.147964678009902</v>
      </c>
      <c r="AH1405" s="7"/>
      <c r="AI1405" s="8"/>
      <c r="AO1405" s="9">
        <v>27</v>
      </c>
      <c r="AP1405" s="5">
        <v>1.4313637641589871</v>
      </c>
      <c r="CG1405" s="13"/>
    </row>
    <row r="1406" spans="1:85" x14ac:dyDescent="0.3">
      <c r="A1406">
        <v>2016</v>
      </c>
      <c r="B1406" t="s">
        <v>13</v>
      </c>
      <c r="C1406">
        <v>1</v>
      </c>
      <c r="D1406">
        <v>4</v>
      </c>
      <c r="E1406">
        <v>4</v>
      </c>
      <c r="L1406">
        <v>1</v>
      </c>
      <c r="M1406">
        <v>1</v>
      </c>
      <c r="N1406">
        <v>1</v>
      </c>
      <c r="O1406" s="11">
        <v>9</v>
      </c>
      <c r="P1406" s="11">
        <v>4</v>
      </c>
      <c r="Q1406" s="12">
        <v>44.44</v>
      </c>
      <c r="R1406" s="11">
        <v>2</v>
      </c>
      <c r="S1406" s="12">
        <v>22.22</v>
      </c>
      <c r="T1406" s="14">
        <v>3</v>
      </c>
      <c r="U1406" s="12">
        <v>33.33</v>
      </c>
      <c r="V1406" s="12">
        <v>62.93</v>
      </c>
      <c r="W1406" s="13">
        <v>6</v>
      </c>
      <c r="X1406" s="11"/>
      <c r="Y1406" s="11">
        <v>5.5</v>
      </c>
      <c r="Z1406" s="11">
        <v>7.67</v>
      </c>
      <c r="AA1406" s="11">
        <v>9043.7000000000007</v>
      </c>
      <c r="AB1406" s="13">
        <v>9043700000</v>
      </c>
      <c r="AC1406" s="5">
        <v>7.6700949367088604</v>
      </c>
      <c r="AD1406">
        <v>24.52</v>
      </c>
      <c r="AE1406">
        <v>13.25</v>
      </c>
      <c r="AF1406">
        <v>17.420000000000002</v>
      </c>
      <c r="AG1406" s="5">
        <v>-43.482491017597077</v>
      </c>
      <c r="AH1406" s="7"/>
      <c r="AI1406" s="8">
        <v>4.9701340128862027E-3</v>
      </c>
      <c r="AJ1406">
        <v>35053.300000000003</v>
      </c>
      <c r="AK1406">
        <v>35053300000</v>
      </c>
      <c r="AL1406">
        <f>IF(AJ1406&lt;29957,1,0)</f>
        <v>0</v>
      </c>
      <c r="AM1406">
        <f>IF(AND(AJ1406&gt;29957,AJ1406&lt;96525),1,0)</f>
        <v>1</v>
      </c>
      <c r="AN1406">
        <f>IF(AJ1406&gt;96525,1,0)</f>
        <v>0</v>
      </c>
      <c r="AO1406" s="9">
        <v>60</v>
      </c>
      <c r="AP1406" s="5">
        <v>1.7781512503836434</v>
      </c>
      <c r="AQ1406">
        <v>66000000</v>
      </c>
      <c r="AS1406">
        <v>33000000</v>
      </c>
      <c r="AT1406">
        <v>878500</v>
      </c>
      <c r="AU1406">
        <v>66878500</v>
      </c>
      <c r="AV1406">
        <v>62.93</v>
      </c>
      <c r="AW1406">
        <v>39302.9</v>
      </c>
      <c r="AX1406">
        <v>39302900000</v>
      </c>
      <c r="CG1406" s="13"/>
    </row>
    <row r="1407" spans="1:85" x14ac:dyDescent="0.3">
      <c r="A1407">
        <v>2016</v>
      </c>
      <c r="B1407" t="s">
        <v>14</v>
      </c>
      <c r="C1407">
        <v>0</v>
      </c>
      <c r="D1407">
        <v>4</v>
      </c>
      <c r="E1407">
        <v>4</v>
      </c>
      <c r="L1407">
        <v>1</v>
      </c>
      <c r="M1407">
        <v>0</v>
      </c>
      <c r="N1407">
        <v>0</v>
      </c>
      <c r="O1407" s="11">
        <v>12</v>
      </c>
      <c r="P1407" s="11">
        <v>5</v>
      </c>
      <c r="Q1407" s="12">
        <v>41.67</v>
      </c>
      <c r="R1407" s="11">
        <v>5</v>
      </c>
      <c r="S1407" s="12">
        <v>41.67</v>
      </c>
      <c r="T1407" s="14">
        <v>2</v>
      </c>
      <c r="U1407" s="12">
        <v>16.670000000000002</v>
      </c>
      <c r="V1407" s="12">
        <v>73.78</v>
      </c>
      <c r="W1407" s="13">
        <v>5</v>
      </c>
      <c r="X1407" s="11">
        <v>4.46</v>
      </c>
      <c r="Y1407" s="11">
        <v>23.69</v>
      </c>
      <c r="Z1407" s="11">
        <v>10.96</v>
      </c>
      <c r="AA1407" s="11">
        <v>14995.5</v>
      </c>
      <c r="AB1407" s="13">
        <v>14995500000</v>
      </c>
      <c r="AC1407" s="5">
        <v>10.958472538027879</v>
      </c>
      <c r="AD1407">
        <v>41.29</v>
      </c>
      <c r="AE1407">
        <v>31.69</v>
      </c>
      <c r="AF1407">
        <v>38.18</v>
      </c>
      <c r="AG1407" s="5">
        <v>17.78603699140189</v>
      </c>
      <c r="AH1407" s="7">
        <v>6.0861910287703571</v>
      </c>
      <c r="AI1407" s="8">
        <v>0.61793674294174472</v>
      </c>
      <c r="AJ1407">
        <v>117195.66</v>
      </c>
      <c r="AK1407">
        <v>117195660000</v>
      </c>
      <c r="AL1407">
        <f>IF(AJ1407&lt;29957,1,0)</f>
        <v>0</v>
      </c>
      <c r="AM1407">
        <f>IF(AND(AJ1407&gt;29957,AJ1407&lt;96525),1,0)</f>
        <v>0</v>
      </c>
      <c r="AN1407">
        <f>IF(AJ1407&gt;96525,1,0)</f>
        <v>1</v>
      </c>
      <c r="AO1407" s="9">
        <v>37</v>
      </c>
      <c r="AP1407" s="5">
        <v>1.5682017240669948</v>
      </c>
      <c r="AQ1407">
        <v>81027523</v>
      </c>
      <c r="AT1407">
        <v>13896000</v>
      </c>
      <c r="AU1407">
        <v>94923523</v>
      </c>
      <c r="AV1407">
        <v>0</v>
      </c>
      <c r="AW1407">
        <v>20016.400000000001</v>
      </c>
      <c r="AX1407">
        <v>20016400000</v>
      </c>
      <c r="CG1407" s="13"/>
    </row>
    <row r="1408" spans="1:85" x14ac:dyDescent="0.3">
      <c r="A1408">
        <v>2016</v>
      </c>
      <c r="B1408" t="s">
        <v>15</v>
      </c>
      <c r="C1408">
        <v>0</v>
      </c>
      <c r="D1408">
        <v>7</v>
      </c>
      <c r="E1408">
        <v>4</v>
      </c>
      <c r="F1408">
        <v>15</v>
      </c>
      <c r="G1408">
        <v>15000000</v>
      </c>
      <c r="H1408">
        <v>6</v>
      </c>
      <c r="I1408">
        <v>6000000</v>
      </c>
      <c r="J1408">
        <v>9</v>
      </c>
      <c r="K1408">
        <v>9000000</v>
      </c>
      <c r="L1408">
        <v>1</v>
      </c>
      <c r="M1408">
        <v>0</v>
      </c>
      <c r="N1408">
        <v>0</v>
      </c>
      <c r="O1408" s="11">
        <v>13</v>
      </c>
      <c r="P1408" s="11">
        <v>6</v>
      </c>
      <c r="Q1408" s="12">
        <v>46.15</v>
      </c>
      <c r="R1408" s="11">
        <v>2</v>
      </c>
      <c r="S1408" s="12">
        <v>15.38</v>
      </c>
      <c r="T1408" s="14">
        <v>5</v>
      </c>
      <c r="U1408" s="12">
        <v>38.46</v>
      </c>
      <c r="V1408" s="12">
        <v>72.959999999999994</v>
      </c>
      <c r="W1408" s="13">
        <v>4</v>
      </c>
      <c r="X1408" s="11"/>
      <c r="Y1408" s="11">
        <v>5.74</v>
      </c>
      <c r="Z1408" s="11">
        <v>5.48</v>
      </c>
      <c r="AA1408" s="11">
        <v>30347</v>
      </c>
      <c r="AB1408" s="13">
        <v>30347000000</v>
      </c>
      <c r="AC1408" s="5">
        <v>5.4818942210931949</v>
      </c>
      <c r="AG1408" s="5">
        <v>18.351483020490043</v>
      </c>
      <c r="AH1408" s="7"/>
      <c r="AI1408" s="8"/>
      <c r="AO1408" s="9">
        <v>62</v>
      </c>
      <c r="AP1408" s="5">
        <v>1.7923916894982537</v>
      </c>
      <c r="AQ1408">
        <v>41270000</v>
      </c>
      <c r="AR1408" s="5">
        <v>8</v>
      </c>
      <c r="AT1408">
        <v>5940000</v>
      </c>
      <c r="AU1408">
        <v>47210000</v>
      </c>
      <c r="AV1408">
        <v>72.959999999999994</v>
      </c>
      <c r="CG1408" s="13"/>
    </row>
    <row r="1409" spans="1:85" x14ac:dyDescent="0.3">
      <c r="A1409">
        <v>2016</v>
      </c>
      <c r="B1409" t="s">
        <v>16</v>
      </c>
      <c r="C1409">
        <v>0</v>
      </c>
      <c r="D1409">
        <v>4</v>
      </c>
      <c r="E1409">
        <v>4</v>
      </c>
      <c r="L1409">
        <v>1</v>
      </c>
      <c r="M1409">
        <v>0</v>
      </c>
      <c r="N1409">
        <v>0</v>
      </c>
      <c r="O1409" s="11">
        <v>10</v>
      </c>
      <c r="P1409" s="11">
        <v>5</v>
      </c>
      <c r="Q1409" s="12">
        <v>50</v>
      </c>
      <c r="R1409" s="11">
        <v>4</v>
      </c>
      <c r="S1409" s="12">
        <v>40</v>
      </c>
      <c r="T1409" s="14">
        <v>1</v>
      </c>
      <c r="U1409" s="12">
        <v>10</v>
      </c>
      <c r="V1409" s="12">
        <v>74.13</v>
      </c>
      <c r="W1409" s="13">
        <v>4</v>
      </c>
      <c r="X1409" s="11"/>
      <c r="Y1409" s="11">
        <v>22.51</v>
      </c>
      <c r="Z1409" s="11"/>
      <c r="AA1409" s="11">
        <v>24608.799999999999</v>
      </c>
      <c r="AB1409" s="13">
        <v>24608800000</v>
      </c>
      <c r="AD1409">
        <v>57.49</v>
      </c>
      <c r="AE1409">
        <v>34.590000000000003</v>
      </c>
      <c r="AF1409">
        <v>49.49</v>
      </c>
      <c r="AG1409" s="5">
        <v>52.860232912956995</v>
      </c>
      <c r="AH1409" s="7">
        <v>9.9994314556630179</v>
      </c>
      <c r="AI1409" s="8"/>
      <c r="AJ1409">
        <v>131216.5</v>
      </c>
      <c r="AK1409">
        <v>131216500000</v>
      </c>
      <c r="AL1409">
        <f>IF(AJ1409&lt;29957,1,0)</f>
        <v>0</v>
      </c>
      <c r="AM1409">
        <f>IF(AND(AJ1409&gt;29957,AJ1409&lt;96525),1,0)</f>
        <v>0</v>
      </c>
      <c r="AN1409">
        <f>IF(AJ1409&gt;96525,1,0)</f>
        <v>1</v>
      </c>
      <c r="AO1409" s="9">
        <v>6</v>
      </c>
      <c r="AP1409" s="5">
        <v>0.77815125038364352</v>
      </c>
      <c r="AQ1409">
        <v>502686000</v>
      </c>
      <c r="AR1409" s="5">
        <v>0.2</v>
      </c>
      <c r="AT1409">
        <v>4660000</v>
      </c>
      <c r="AU1409">
        <v>507346000</v>
      </c>
      <c r="AV1409">
        <v>0</v>
      </c>
      <c r="AW1409">
        <v>31347.599999999999</v>
      </c>
      <c r="AX1409">
        <v>31347600000</v>
      </c>
      <c r="CG1409" s="13"/>
    </row>
    <row r="1410" spans="1:85" x14ac:dyDescent="0.3">
      <c r="A1410">
        <v>2016</v>
      </c>
      <c r="B1410" t="s">
        <v>17</v>
      </c>
      <c r="C1410">
        <v>0</v>
      </c>
      <c r="M1410">
        <v>0</v>
      </c>
      <c r="N1410">
        <v>0</v>
      </c>
      <c r="O1410" s="11"/>
      <c r="P1410" s="11"/>
      <c r="Q1410" s="12"/>
      <c r="R1410" s="11"/>
      <c r="S1410" s="12"/>
      <c r="T1410" s="14">
        <v>0</v>
      </c>
      <c r="U1410" s="12"/>
      <c r="V1410" s="12" t="s">
        <v>366</v>
      </c>
      <c r="W1410" s="13"/>
      <c r="X1410" s="11"/>
      <c r="Y1410" s="11">
        <v>14.07</v>
      </c>
      <c r="Z1410" s="11"/>
      <c r="AA1410" s="11">
        <v>55523.7</v>
      </c>
      <c r="AB1410" s="13">
        <v>55523700000</v>
      </c>
      <c r="AD1410">
        <v>21.54</v>
      </c>
      <c r="AE1410">
        <v>13.6</v>
      </c>
      <c r="AF1410">
        <v>16.75</v>
      </c>
      <c r="AG1410" s="5">
        <v>31.894057714279729</v>
      </c>
      <c r="AH1410" s="7"/>
      <c r="AI1410" s="8"/>
      <c r="AO1410" s="9">
        <v>43</v>
      </c>
      <c r="AP1410" s="5">
        <v>1.6334684555795864</v>
      </c>
      <c r="AV1410">
        <v>0</v>
      </c>
      <c r="CG1410" s="13"/>
    </row>
    <row r="1411" spans="1:85" x14ac:dyDescent="0.3">
      <c r="A1411">
        <v>2016</v>
      </c>
      <c r="B1411" t="s">
        <v>18</v>
      </c>
      <c r="C1411">
        <v>1</v>
      </c>
      <c r="D1411">
        <v>4</v>
      </c>
      <c r="E1411">
        <v>6</v>
      </c>
      <c r="L1411">
        <v>1</v>
      </c>
      <c r="M1411">
        <v>0</v>
      </c>
      <c r="N1411">
        <v>0</v>
      </c>
      <c r="O1411" s="11">
        <v>11</v>
      </c>
      <c r="P1411" s="11">
        <v>5</v>
      </c>
      <c r="Q1411" s="12">
        <v>45.45</v>
      </c>
      <c r="R1411" s="11">
        <v>3</v>
      </c>
      <c r="S1411" s="12">
        <v>27.27</v>
      </c>
      <c r="T1411" s="14">
        <v>3</v>
      </c>
      <c r="U1411" s="12">
        <v>27.27</v>
      </c>
      <c r="V1411" s="12">
        <v>69.92</v>
      </c>
      <c r="W1411" s="13">
        <v>4</v>
      </c>
      <c r="X1411" s="11"/>
      <c r="Y1411" s="11">
        <v>3.99</v>
      </c>
      <c r="Z1411" s="11">
        <v>2.83</v>
      </c>
      <c r="AA1411" s="11">
        <v>32029.9</v>
      </c>
      <c r="AB1411" s="13">
        <v>32029900000</v>
      </c>
      <c r="AC1411" s="5">
        <v>2.8312364757859099</v>
      </c>
      <c r="AD1411">
        <v>12.24</v>
      </c>
      <c r="AE1411">
        <v>6.73</v>
      </c>
      <c r="AF1411">
        <v>9.3699999999999992</v>
      </c>
      <c r="AG1411" s="5">
        <v>0.21406581146930864</v>
      </c>
      <c r="AH1411" s="7"/>
      <c r="AI1411" s="8"/>
      <c r="AJ1411">
        <v>51011.53</v>
      </c>
      <c r="AK1411">
        <v>51011530000</v>
      </c>
      <c r="AL1411">
        <f>IF(AJ1411&lt;29957,1,0)</f>
        <v>0</v>
      </c>
      <c r="AM1411">
        <f>IF(AND(AJ1411&gt;29957,AJ1411&lt;96525),1,0)</f>
        <v>1</v>
      </c>
      <c r="AN1411">
        <f>IF(AJ1411&gt;96525,1,0)</f>
        <v>0</v>
      </c>
      <c r="AO1411" s="9">
        <v>23</v>
      </c>
      <c r="AP1411" s="5">
        <v>1.3617278360175928</v>
      </c>
      <c r="AQ1411">
        <v>116174871</v>
      </c>
      <c r="AT1411">
        <v>12025000</v>
      </c>
      <c r="AU1411">
        <v>128199871</v>
      </c>
      <c r="AV1411">
        <v>0</v>
      </c>
      <c r="AW1411">
        <v>55833.8</v>
      </c>
      <c r="AX1411">
        <v>55833800000</v>
      </c>
      <c r="CG1411" s="13"/>
    </row>
    <row r="1412" spans="1:85" x14ac:dyDescent="0.3">
      <c r="A1412">
        <v>2016</v>
      </c>
      <c r="B1412" t="s">
        <v>19</v>
      </c>
      <c r="C1412">
        <v>0</v>
      </c>
      <c r="D1412">
        <v>4</v>
      </c>
      <c r="E1412">
        <v>5</v>
      </c>
      <c r="F1412">
        <v>7.2</v>
      </c>
      <c r="G1412">
        <v>7200000</v>
      </c>
      <c r="H1412">
        <v>6.7</v>
      </c>
      <c r="I1412">
        <v>6700000</v>
      </c>
      <c r="J1412">
        <v>0.5</v>
      </c>
      <c r="K1412">
        <v>500000</v>
      </c>
      <c r="L1412">
        <v>1</v>
      </c>
      <c r="M1412">
        <v>1</v>
      </c>
      <c r="N1412">
        <v>0</v>
      </c>
      <c r="O1412" s="11">
        <v>13</v>
      </c>
      <c r="P1412" s="11">
        <v>5</v>
      </c>
      <c r="Q1412" s="12">
        <v>38.46</v>
      </c>
      <c r="R1412" s="11">
        <v>2</v>
      </c>
      <c r="S1412" s="12">
        <v>15.38</v>
      </c>
      <c r="T1412" s="14">
        <v>6</v>
      </c>
      <c r="U1412" s="12">
        <v>46.15</v>
      </c>
      <c r="V1412" s="12">
        <v>52.06</v>
      </c>
      <c r="W1412" s="13">
        <v>6</v>
      </c>
      <c r="X1412" s="11">
        <v>1.32</v>
      </c>
      <c r="Y1412" s="11">
        <v>9.39</v>
      </c>
      <c r="Z1412" s="11">
        <v>7.08</v>
      </c>
      <c r="AA1412" s="11"/>
      <c r="AB1412" s="13"/>
      <c r="AC1412" s="5">
        <v>7.0848470170339866</v>
      </c>
      <c r="AD1412">
        <v>25.72</v>
      </c>
      <c r="AE1412">
        <v>17.670000000000002</v>
      </c>
      <c r="AF1412">
        <v>24.75</v>
      </c>
      <c r="AG1412" s="5">
        <v>11.790094725863867</v>
      </c>
      <c r="AH1412" s="7"/>
      <c r="AI1412" s="8"/>
      <c r="AO1412" s="9">
        <v>31</v>
      </c>
      <c r="AP1412" s="5">
        <v>1.4913616938342726</v>
      </c>
      <c r="AQ1412">
        <v>408230000</v>
      </c>
      <c r="AT1412">
        <v>238690000</v>
      </c>
      <c r="AU1412">
        <v>646920000</v>
      </c>
      <c r="AV1412">
        <v>31.52</v>
      </c>
      <c r="CG1412" s="13"/>
    </row>
    <row r="1413" spans="1:85" x14ac:dyDescent="0.3">
      <c r="A1413">
        <v>2016</v>
      </c>
      <c r="B1413" t="s">
        <v>20</v>
      </c>
      <c r="C1413">
        <v>0</v>
      </c>
      <c r="D1413">
        <v>5</v>
      </c>
      <c r="E1413">
        <v>7</v>
      </c>
      <c r="L1413">
        <v>1</v>
      </c>
      <c r="M1413">
        <v>0</v>
      </c>
      <c r="N1413">
        <v>1</v>
      </c>
      <c r="O1413" s="11">
        <v>16</v>
      </c>
      <c r="P1413" s="11">
        <v>5</v>
      </c>
      <c r="Q1413" s="12">
        <v>31.25</v>
      </c>
      <c r="R1413" s="11">
        <v>4</v>
      </c>
      <c r="S1413" s="12">
        <v>25</v>
      </c>
      <c r="T1413" s="14">
        <v>7</v>
      </c>
      <c r="U1413" s="12">
        <v>43.75</v>
      </c>
      <c r="V1413" s="12">
        <v>50.28</v>
      </c>
      <c r="W1413" s="13">
        <v>7</v>
      </c>
      <c r="X1413" s="11"/>
      <c r="Y1413" s="11">
        <v>7.22</v>
      </c>
      <c r="Z1413" s="11">
        <v>3.48</v>
      </c>
      <c r="AA1413" s="11">
        <v>143088.20000000001</v>
      </c>
      <c r="AB1413" s="13">
        <v>143088200000</v>
      </c>
      <c r="AC1413" s="5">
        <v>3.4833733232247122</v>
      </c>
      <c r="AD1413">
        <v>7.9</v>
      </c>
      <c r="AE1413">
        <v>5.67</v>
      </c>
      <c r="AF1413">
        <v>7.86</v>
      </c>
      <c r="AG1413" s="5">
        <v>-4.5140600999655902</v>
      </c>
      <c r="AH1413" s="7"/>
      <c r="AI1413" s="8">
        <v>0.80524720253220983</v>
      </c>
      <c r="AJ1413">
        <v>315112.77</v>
      </c>
      <c r="AK1413">
        <v>315112770000</v>
      </c>
      <c r="AL1413">
        <f>IF(AJ1413&lt;29957,1,0)</f>
        <v>0</v>
      </c>
      <c r="AM1413">
        <f>IF(AND(AJ1413&gt;29957,AJ1413&lt;96525),1,0)</f>
        <v>0</v>
      </c>
      <c r="AN1413">
        <f>IF(AJ1413&gt;96525,1,0)</f>
        <v>1</v>
      </c>
      <c r="AO1413" s="9">
        <v>35</v>
      </c>
      <c r="AP1413" s="5">
        <v>1.5440680443502754</v>
      </c>
      <c r="AQ1413">
        <v>80822000</v>
      </c>
      <c r="AS1413">
        <v>55653000</v>
      </c>
      <c r="AT1413">
        <v>47208000</v>
      </c>
      <c r="AU1413">
        <v>128030000</v>
      </c>
      <c r="AV1413">
        <v>51.04</v>
      </c>
      <c r="AW1413">
        <v>228036.6</v>
      </c>
      <c r="AX1413">
        <v>228036600000</v>
      </c>
      <c r="CG1413" s="13"/>
    </row>
    <row r="1414" spans="1:85" x14ac:dyDescent="0.3">
      <c r="A1414">
        <v>2016</v>
      </c>
      <c r="B1414" t="s">
        <v>21</v>
      </c>
      <c r="C1414">
        <v>1</v>
      </c>
      <c r="D1414">
        <v>3</v>
      </c>
      <c r="E1414">
        <v>5</v>
      </c>
      <c r="F1414">
        <v>13.2</v>
      </c>
      <c r="G1414">
        <v>13200000</v>
      </c>
      <c r="H1414">
        <v>9.1999999999999993</v>
      </c>
      <c r="I1414">
        <v>9200000</v>
      </c>
      <c r="J1414">
        <v>4</v>
      </c>
      <c r="K1414">
        <v>4000000</v>
      </c>
      <c r="L1414">
        <v>1</v>
      </c>
      <c r="M1414">
        <v>0</v>
      </c>
      <c r="N1414">
        <v>0</v>
      </c>
      <c r="O1414" s="11">
        <v>16</v>
      </c>
      <c r="P1414" s="11">
        <v>8</v>
      </c>
      <c r="Q1414" s="12">
        <v>50</v>
      </c>
      <c r="R1414" s="11">
        <v>6</v>
      </c>
      <c r="S1414" s="12">
        <v>37.5</v>
      </c>
      <c r="T1414" s="14">
        <v>2</v>
      </c>
      <c r="U1414" s="12">
        <v>12.5</v>
      </c>
      <c r="V1414" s="12">
        <v>34.35</v>
      </c>
      <c r="W1414" s="13">
        <v>7</v>
      </c>
      <c r="X1414" s="11">
        <v>63.76</v>
      </c>
      <c r="Y1414" s="11">
        <v>3.12</v>
      </c>
      <c r="Z1414" s="11">
        <v>5.58</v>
      </c>
      <c r="AA1414" s="11">
        <v>77534.100000000006</v>
      </c>
      <c r="AB1414" s="13">
        <v>77534100000</v>
      </c>
      <c r="AC1414" s="5">
        <v>5.5780285018024509</v>
      </c>
      <c r="AD1414">
        <v>5.89</v>
      </c>
      <c r="AE1414">
        <v>2.75</v>
      </c>
      <c r="AF1414">
        <v>3.41</v>
      </c>
      <c r="AG1414" s="5">
        <v>20.010041614768895</v>
      </c>
      <c r="AH1414" s="7"/>
      <c r="AI1414" s="8">
        <v>2.0092812800700282</v>
      </c>
      <c r="AJ1414">
        <v>204020.09</v>
      </c>
      <c r="AK1414">
        <v>204020090000</v>
      </c>
      <c r="AL1414">
        <f>IF(AJ1414&lt;29957,1,0)</f>
        <v>0</v>
      </c>
      <c r="AM1414">
        <f>IF(AND(AJ1414&gt;29957,AJ1414&lt;96525),1,0)</f>
        <v>0</v>
      </c>
      <c r="AN1414">
        <f>IF(AJ1414&gt;96525,1,0)</f>
        <v>1</v>
      </c>
      <c r="AO1414" s="9">
        <v>37</v>
      </c>
      <c r="AP1414" s="5">
        <v>1.5682017240669948</v>
      </c>
      <c r="AQ1414">
        <v>350840000</v>
      </c>
      <c r="AR1414" s="5">
        <v>3.6</v>
      </c>
      <c r="AT1414">
        <v>12950000</v>
      </c>
      <c r="AU1414">
        <v>363790000</v>
      </c>
      <c r="AV1414">
        <v>0</v>
      </c>
      <c r="AW1414">
        <v>72549.100000000006</v>
      </c>
      <c r="AX1414">
        <v>72549100000</v>
      </c>
      <c r="CG1414" s="13"/>
    </row>
    <row r="1415" spans="1:85" x14ac:dyDescent="0.3">
      <c r="A1415">
        <v>2016</v>
      </c>
      <c r="B1415" t="s">
        <v>22</v>
      </c>
      <c r="C1415">
        <v>0</v>
      </c>
      <c r="D1415">
        <v>3</v>
      </c>
      <c r="E1415">
        <v>4</v>
      </c>
      <c r="F1415">
        <v>54.3</v>
      </c>
      <c r="G1415">
        <v>54300000</v>
      </c>
      <c r="H1415">
        <v>46.6</v>
      </c>
      <c r="I1415">
        <v>46600000</v>
      </c>
      <c r="J1415">
        <v>7.6999999999999957</v>
      </c>
      <c r="K1415">
        <v>7699999.9999999953</v>
      </c>
      <c r="L1415">
        <v>0</v>
      </c>
      <c r="M1415">
        <v>1</v>
      </c>
      <c r="N1415">
        <v>0</v>
      </c>
      <c r="O1415" s="11">
        <v>16</v>
      </c>
      <c r="P1415" s="11">
        <v>9</v>
      </c>
      <c r="Q1415" s="12">
        <v>56.25</v>
      </c>
      <c r="R1415" s="11">
        <v>5</v>
      </c>
      <c r="S1415" s="12">
        <v>31.25</v>
      </c>
      <c r="T1415" s="14">
        <v>2</v>
      </c>
      <c r="U1415" s="12">
        <v>12.5</v>
      </c>
      <c r="V1415" s="12">
        <v>44.15</v>
      </c>
      <c r="W1415" s="13">
        <v>5</v>
      </c>
      <c r="X1415" s="11">
        <v>13.1</v>
      </c>
      <c r="Y1415" s="11">
        <v>8.36</v>
      </c>
      <c r="Z1415" s="11">
        <v>1.91</v>
      </c>
      <c r="AA1415" s="11">
        <v>130955.5</v>
      </c>
      <c r="AB1415" s="13">
        <v>130955500000</v>
      </c>
      <c r="AC1415" s="5">
        <v>1.9114753610338628</v>
      </c>
      <c r="AD1415">
        <v>18.559999999999999</v>
      </c>
      <c r="AE1415">
        <v>9.4700000000000006</v>
      </c>
      <c r="AF1415">
        <v>15.11</v>
      </c>
      <c r="AG1415" s="5">
        <v>-7.1656213016030872</v>
      </c>
      <c r="AH1415" s="7">
        <v>1.7539188708765523</v>
      </c>
      <c r="AI1415" s="8">
        <v>0.88063986167861885</v>
      </c>
      <c r="AJ1415">
        <v>79509.67</v>
      </c>
      <c r="AK1415">
        <v>79509670000</v>
      </c>
      <c r="AL1415">
        <f>IF(AJ1415&lt;29957,1,0)</f>
        <v>0</v>
      </c>
      <c r="AM1415">
        <f>IF(AND(AJ1415&gt;29957,AJ1415&lt;96525),1,0)</f>
        <v>1</v>
      </c>
      <c r="AN1415">
        <f>IF(AJ1415&gt;96525,1,0)</f>
        <v>0</v>
      </c>
      <c r="AO1415" s="9">
        <v>44</v>
      </c>
      <c r="AP1415" s="5">
        <v>1.6434526764861872</v>
      </c>
      <c r="AQ1415">
        <v>913340000</v>
      </c>
      <c r="AT1415">
        <v>63730000</v>
      </c>
      <c r="AU1415">
        <v>977070000</v>
      </c>
      <c r="AV1415">
        <v>0.39</v>
      </c>
      <c r="AW1415">
        <v>140829.6</v>
      </c>
      <c r="AX1415">
        <v>140829600000</v>
      </c>
      <c r="CG1415" s="13"/>
    </row>
    <row r="1416" spans="1:85" x14ac:dyDescent="0.3">
      <c r="A1416">
        <v>2016</v>
      </c>
      <c r="B1416" t="s">
        <v>23</v>
      </c>
      <c r="C1416">
        <v>0</v>
      </c>
      <c r="D1416">
        <v>5</v>
      </c>
      <c r="E1416">
        <v>5</v>
      </c>
      <c r="J1416">
        <v>0</v>
      </c>
      <c r="L1416">
        <v>1</v>
      </c>
      <c r="M1416">
        <v>1</v>
      </c>
      <c r="N1416">
        <v>1</v>
      </c>
      <c r="O1416" s="11">
        <v>15</v>
      </c>
      <c r="P1416" s="11">
        <v>11</v>
      </c>
      <c r="Q1416" s="12">
        <v>73.33</v>
      </c>
      <c r="R1416" s="11">
        <v>2</v>
      </c>
      <c r="S1416" s="12">
        <v>13.33</v>
      </c>
      <c r="T1416" s="14">
        <v>2</v>
      </c>
      <c r="U1416" s="12">
        <v>13.33</v>
      </c>
      <c r="V1416" s="12">
        <v>50.38</v>
      </c>
      <c r="W1416" s="13">
        <v>6</v>
      </c>
      <c r="X1416" s="11">
        <v>9.77</v>
      </c>
      <c r="Y1416" s="11">
        <v>4.76</v>
      </c>
      <c r="Z1416" s="11">
        <v>5.72</v>
      </c>
      <c r="AA1416" s="11">
        <v>228363</v>
      </c>
      <c r="AB1416" s="13">
        <v>228363000000</v>
      </c>
      <c r="AC1416" s="5">
        <v>5.7157894283295807</v>
      </c>
      <c r="AD1416">
        <v>23.23</v>
      </c>
      <c r="AE1416">
        <v>5.27</v>
      </c>
      <c r="AF1416">
        <v>7.41</v>
      </c>
      <c r="AG1416" s="5">
        <v>35.6289446774949</v>
      </c>
      <c r="AH1416" s="7"/>
      <c r="AI1416" s="8"/>
      <c r="AO1416" s="9">
        <v>68</v>
      </c>
      <c r="AP1416" s="5">
        <v>1.8325089127062362</v>
      </c>
      <c r="AQ1416">
        <v>120686216</v>
      </c>
      <c r="AS1416">
        <v>80291583</v>
      </c>
      <c r="AT1416">
        <v>90280000</v>
      </c>
      <c r="AU1416">
        <v>210966216</v>
      </c>
      <c r="AV1416">
        <v>50.38</v>
      </c>
      <c r="CG1416" s="13"/>
    </row>
    <row r="1417" spans="1:85" x14ac:dyDescent="0.3">
      <c r="A1417">
        <v>2016</v>
      </c>
      <c r="B1417" t="s">
        <v>24</v>
      </c>
      <c r="C1417">
        <v>0</v>
      </c>
      <c r="D1417">
        <v>4</v>
      </c>
      <c r="E1417">
        <v>6</v>
      </c>
      <c r="F1417">
        <v>15.2</v>
      </c>
      <c r="G1417">
        <v>15200000</v>
      </c>
      <c r="H1417">
        <v>15.2</v>
      </c>
      <c r="I1417">
        <v>15200000</v>
      </c>
      <c r="J1417">
        <v>0</v>
      </c>
      <c r="L1417">
        <v>1</v>
      </c>
      <c r="M1417">
        <v>0</v>
      </c>
      <c r="N1417">
        <v>0</v>
      </c>
      <c r="O1417" s="11">
        <v>12</v>
      </c>
      <c r="P1417" s="11">
        <v>4</v>
      </c>
      <c r="Q1417" s="12">
        <v>33.33</v>
      </c>
      <c r="R1417" s="11">
        <v>4</v>
      </c>
      <c r="S1417" s="12">
        <v>33.33</v>
      </c>
      <c r="T1417" s="14">
        <v>4</v>
      </c>
      <c r="U1417" s="12">
        <v>33.33</v>
      </c>
      <c r="V1417" s="12">
        <v>57.21</v>
      </c>
      <c r="W1417" s="13">
        <v>9</v>
      </c>
      <c r="X1417" s="11"/>
      <c r="Y1417" s="11">
        <v>0.62</v>
      </c>
      <c r="Z1417" s="11">
        <v>1.89</v>
      </c>
      <c r="AA1417" s="11">
        <v>153962.4</v>
      </c>
      <c r="AB1417" s="13">
        <v>153962400000</v>
      </c>
      <c r="AC1417" s="5">
        <v>1.8861051802507418</v>
      </c>
      <c r="AD1417">
        <v>0.67</v>
      </c>
      <c r="AE1417">
        <v>0.09</v>
      </c>
      <c r="AF1417">
        <v>0.22</v>
      </c>
      <c r="AG1417" s="5">
        <v>-3.233592415740131</v>
      </c>
      <c r="AH1417" s="7"/>
      <c r="AI1417" s="8"/>
      <c r="AJ1417">
        <v>37336.19</v>
      </c>
      <c r="AK1417">
        <v>37336190000</v>
      </c>
      <c r="AL1417">
        <f>IF(AJ1417&lt;29957,1,0)</f>
        <v>0</v>
      </c>
      <c r="AM1417">
        <f>IF(AND(AJ1417&gt;29957,AJ1417&lt;96525),1,0)</f>
        <v>1</v>
      </c>
      <c r="AN1417">
        <f>IF(AJ1417&gt;96525,1,0)</f>
        <v>0</v>
      </c>
      <c r="AO1417" s="9">
        <v>23</v>
      </c>
      <c r="AP1417" s="5">
        <v>1.3617278360175928</v>
      </c>
      <c r="AQ1417">
        <v>72934492</v>
      </c>
      <c r="AR1417" s="5">
        <v>24.5</v>
      </c>
      <c r="AT1417">
        <v>37060000</v>
      </c>
      <c r="AU1417">
        <v>109994492</v>
      </c>
      <c r="AV1417">
        <v>0</v>
      </c>
      <c r="AW1417">
        <v>29373.7</v>
      </c>
      <c r="AX1417">
        <v>29373700000</v>
      </c>
      <c r="CG1417" s="13"/>
    </row>
    <row r="1418" spans="1:85" x14ac:dyDescent="0.3">
      <c r="A1418">
        <v>2016</v>
      </c>
      <c r="B1418" t="s">
        <v>25</v>
      </c>
      <c r="C1418">
        <v>0</v>
      </c>
      <c r="D1418">
        <v>4</v>
      </c>
      <c r="E1418">
        <v>8</v>
      </c>
      <c r="L1418">
        <v>1</v>
      </c>
      <c r="M1418">
        <v>0</v>
      </c>
      <c r="N1418">
        <v>1</v>
      </c>
      <c r="O1418" s="11">
        <v>17</v>
      </c>
      <c r="P1418" s="11">
        <v>8</v>
      </c>
      <c r="Q1418" s="12">
        <v>47.06</v>
      </c>
      <c r="R1418" s="11">
        <v>2</v>
      </c>
      <c r="S1418" s="12">
        <v>11.76</v>
      </c>
      <c r="T1418" s="14">
        <v>7</v>
      </c>
      <c r="U1418" s="12">
        <v>41.18</v>
      </c>
      <c r="V1418" s="12">
        <v>52.79</v>
      </c>
      <c r="W1418" s="13">
        <v>7</v>
      </c>
      <c r="X1418" s="11">
        <v>13.19</v>
      </c>
      <c r="Y1418" s="11">
        <v>10</v>
      </c>
      <c r="Z1418" s="11">
        <v>14.06</v>
      </c>
      <c r="AA1418" s="11">
        <v>106963.3</v>
      </c>
      <c r="AB1418" s="13">
        <v>106963300000</v>
      </c>
      <c r="AC1418" s="5">
        <v>14.056328894924544</v>
      </c>
      <c r="AD1418">
        <v>30.3</v>
      </c>
      <c r="AE1418">
        <v>18.29</v>
      </c>
      <c r="AF1418">
        <v>28.53</v>
      </c>
      <c r="AG1418" s="5">
        <v>7.1278890619550905</v>
      </c>
      <c r="AH1418" s="7">
        <v>0.3838858227422447</v>
      </c>
      <c r="AI1418" s="8">
        <v>2.6282976435368499</v>
      </c>
      <c r="AJ1418">
        <v>847499.21</v>
      </c>
      <c r="AK1418">
        <v>847499210000</v>
      </c>
      <c r="AL1418">
        <f>IF(AJ1418&lt;29957,1,0)</f>
        <v>0</v>
      </c>
      <c r="AM1418">
        <f>IF(AND(AJ1418&gt;29957,AJ1418&lt;96525),1,0)</f>
        <v>0</v>
      </c>
      <c r="AN1418">
        <f>IF(AJ1418&gt;96525,1,0)</f>
        <v>1</v>
      </c>
      <c r="AO1418" s="9">
        <v>71</v>
      </c>
      <c r="AP1418" s="5">
        <v>1.851258348719075</v>
      </c>
      <c r="AQ1418">
        <v>106033744</v>
      </c>
      <c r="AS1418">
        <v>77741571</v>
      </c>
      <c r="AT1418">
        <v>46795266</v>
      </c>
      <c r="AU1418">
        <v>152829010</v>
      </c>
      <c r="AV1418">
        <v>0</v>
      </c>
      <c r="AW1418">
        <v>189507</v>
      </c>
      <c r="AX1418">
        <v>189507000000</v>
      </c>
      <c r="CG1418" s="13"/>
    </row>
    <row r="1419" spans="1:85" x14ac:dyDescent="0.3">
      <c r="A1419">
        <v>2016</v>
      </c>
      <c r="B1419" t="s">
        <v>26</v>
      </c>
      <c r="C1419">
        <v>1</v>
      </c>
      <c r="M1419">
        <v>0</v>
      </c>
      <c r="N1419">
        <v>0</v>
      </c>
      <c r="O1419" s="11"/>
      <c r="P1419" s="11"/>
      <c r="Q1419" s="12"/>
      <c r="R1419" s="11"/>
      <c r="S1419" s="12"/>
      <c r="T1419" s="14">
        <v>0</v>
      </c>
      <c r="U1419" s="12"/>
      <c r="V1419" s="12" t="s">
        <v>366</v>
      </c>
      <c r="W1419" s="13"/>
      <c r="X1419" s="11"/>
      <c r="Y1419" s="11">
        <v>-26.44</v>
      </c>
      <c r="Z1419" s="11"/>
      <c r="AA1419" s="11"/>
      <c r="AB1419" s="13"/>
      <c r="AD1419">
        <v>-4.34</v>
      </c>
      <c r="AE1419">
        <v>-3.03</v>
      </c>
      <c r="AF1419">
        <v>-3.46</v>
      </c>
      <c r="AG1419" s="5">
        <v>256.62014334213501</v>
      </c>
      <c r="AH1419" s="7"/>
      <c r="AI1419" s="8"/>
      <c r="AO1419" s="9">
        <v>8</v>
      </c>
      <c r="AP1419" s="5">
        <v>0.90308998699194343</v>
      </c>
      <c r="CG1419" s="13"/>
    </row>
    <row r="1420" spans="1:85" x14ac:dyDescent="0.3">
      <c r="A1420">
        <v>2016</v>
      </c>
      <c r="B1420" t="s">
        <v>27</v>
      </c>
      <c r="C1420">
        <v>0</v>
      </c>
      <c r="D1420">
        <v>4</v>
      </c>
      <c r="E1420">
        <v>5</v>
      </c>
      <c r="F1420">
        <v>1.8</v>
      </c>
      <c r="G1420">
        <v>1800000</v>
      </c>
      <c r="H1420">
        <v>1</v>
      </c>
      <c r="I1420">
        <v>1000000</v>
      </c>
      <c r="J1420">
        <v>0.8</v>
      </c>
      <c r="K1420">
        <v>800000</v>
      </c>
      <c r="L1420">
        <v>1</v>
      </c>
      <c r="M1420">
        <v>1</v>
      </c>
      <c r="N1420">
        <v>0</v>
      </c>
      <c r="O1420" s="11">
        <v>8</v>
      </c>
      <c r="P1420" s="11">
        <v>3</v>
      </c>
      <c r="Q1420" s="12">
        <v>37.5</v>
      </c>
      <c r="R1420" s="11">
        <v>2</v>
      </c>
      <c r="S1420" s="12">
        <v>25</v>
      </c>
      <c r="T1420" s="14">
        <v>3</v>
      </c>
      <c r="U1420" s="12">
        <v>37.5</v>
      </c>
      <c r="V1420" s="12">
        <v>59.35</v>
      </c>
      <c r="W1420" s="13">
        <v>7</v>
      </c>
      <c r="X1420" s="11">
        <v>5.27</v>
      </c>
      <c r="Y1420" s="11">
        <v>5.67</v>
      </c>
      <c r="Z1420" s="11">
        <v>6.75</v>
      </c>
      <c r="AA1420" s="11">
        <v>13094.8</v>
      </c>
      <c r="AB1420" s="13">
        <v>13094800000</v>
      </c>
      <c r="AC1420" s="5">
        <v>6.7480338615430941</v>
      </c>
      <c r="AD1420">
        <v>15.7</v>
      </c>
      <c r="AE1420">
        <v>8.58</v>
      </c>
      <c r="AF1420">
        <v>12.11</v>
      </c>
      <c r="AG1420" s="5">
        <v>20.4004162170495</v>
      </c>
      <c r="AH1420" s="7">
        <v>3.1475227928663266E-2</v>
      </c>
      <c r="AI1420" s="8"/>
      <c r="AJ1420">
        <v>52372.79</v>
      </c>
      <c r="AK1420">
        <v>52372790000</v>
      </c>
      <c r="AL1420">
        <f>IF(AJ1420&lt;29957,1,0)</f>
        <v>0</v>
      </c>
      <c r="AM1420">
        <f>IF(AND(AJ1420&gt;29957,AJ1420&lt;96525),1,0)</f>
        <v>1</v>
      </c>
      <c r="AN1420">
        <f>IF(AJ1420&gt;96525,1,0)</f>
        <v>0</v>
      </c>
      <c r="AO1420" s="9">
        <v>20</v>
      </c>
      <c r="AP1420" s="5">
        <v>1.301029995663981</v>
      </c>
      <c r="AQ1420">
        <v>38064000</v>
      </c>
      <c r="AR1420" s="5">
        <v>2.2999999999999998</v>
      </c>
      <c r="AT1420">
        <v>465000</v>
      </c>
      <c r="AU1420">
        <v>38529000</v>
      </c>
      <c r="AV1420">
        <v>4.97</v>
      </c>
      <c r="AW1420">
        <v>21273</v>
      </c>
      <c r="AX1420">
        <v>21273000000</v>
      </c>
      <c r="CG1420" s="13"/>
    </row>
    <row r="1421" spans="1:85" x14ac:dyDescent="0.3">
      <c r="A1421">
        <v>2016</v>
      </c>
      <c r="B1421" t="s">
        <v>28</v>
      </c>
      <c r="C1421">
        <v>0</v>
      </c>
      <c r="D1421">
        <v>3</v>
      </c>
      <c r="E1421">
        <v>4</v>
      </c>
      <c r="F1421">
        <v>10.4</v>
      </c>
      <c r="G1421">
        <v>10400000</v>
      </c>
      <c r="H1421">
        <v>4.8</v>
      </c>
      <c r="I1421">
        <v>4800000</v>
      </c>
      <c r="J1421">
        <v>5.6000000000000005</v>
      </c>
      <c r="K1421">
        <v>5600000.0000000009</v>
      </c>
      <c r="L1421">
        <v>0</v>
      </c>
      <c r="M1421">
        <v>0</v>
      </c>
      <c r="N1421">
        <v>1</v>
      </c>
      <c r="O1421" s="11">
        <v>16</v>
      </c>
      <c r="P1421" s="11">
        <v>8</v>
      </c>
      <c r="Q1421" s="12">
        <v>50</v>
      </c>
      <c r="R1421" s="11">
        <v>4</v>
      </c>
      <c r="S1421" s="12">
        <v>25</v>
      </c>
      <c r="T1421" s="14">
        <v>4</v>
      </c>
      <c r="U1421" s="12">
        <v>25</v>
      </c>
      <c r="V1421" s="12">
        <v>50.83</v>
      </c>
      <c r="W1421" s="13">
        <v>6</v>
      </c>
      <c r="X1421" s="11">
        <v>12.13</v>
      </c>
      <c r="Y1421" s="11">
        <v>9.65</v>
      </c>
      <c r="Z1421" s="11">
        <v>2.86</v>
      </c>
      <c r="AA1421" s="11">
        <v>25961.9</v>
      </c>
      <c r="AB1421" s="13">
        <v>25961900000</v>
      </c>
      <c r="AC1421" s="5">
        <v>2.8584471702421346</v>
      </c>
      <c r="AD1421">
        <v>20.21</v>
      </c>
      <c r="AE1421">
        <v>12.14</v>
      </c>
      <c r="AF1421">
        <v>16.41</v>
      </c>
      <c r="AG1421" s="5">
        <v>-2.5556416160030069</v>
      </c>
      <c r="AH1421" s="7">
        <v>0.65911491320080873</v>
      </c>
      <c r="AI1421" s="8"/>
      <c r="AJ1421">
        <v>47807.3</v>
      </c>
      <c r="AK1421">
        <v>47807300000</v>
      </c>
      <c r="AL1421">
        <f>IF(AJ1421&lt;29957,1,0)</f>
        <v>0</v>
      </c>
      <c r="AM1421">
        <f>IF(AND(AJ1421&gt;29957,AJ1421&lt;96525),1,0)</f>
        <v>1</v>
      </c>
      <c r="AN1421">
        <f>IF(AJ1421&gt;96525,1,0)</f>
        <v>0</v>
      </c>
      <c r="AO1421" s="9">
        <v>41</v>
      </c>
      <c r="AP1421" s="5">
        <v>1.6127838567197355</v>
      </c>
      <c r="AQ1421">
        <v>115655632</v>
      </c>
      <c r="AR1421" s="5">
        <v>4.0999999999999996</v>
      </c>
      <c r="AS1421">
        <v>65589000</v>
      </c>
      <c r="AT1421">
        <v>9625000</v>
      </c>
      <c r="AU1421">
        <v>125280632</v>
      </c>
      <c r="AV1421">
        <v>0</v>
      </c>
      <c r="AW1421">
        <v>29962.799999999999</v>
      </c>
      <c r="AX1421">
        <v>29962800000</v>
      </c>
      <c r="CG1421" s="13"/>
    </row>
    <row r="1422" spans="1:85" x14ac:dyDescent="0.3">
      <c r="A1422">
        <v>2016</v>
      </c>
      <c r="B1422" t="s">
        <v>29</v>
      </c>
      <c r="C1422">
        <v>0</v>
      </c>
      <c r="D1422">
        <v>3</v>
      </c>
      <c r="E1422">
        <v>6</v>
      </c>
      <c r="L1422">
        <v>0</v>
      </c>
      <c r="M1422">
        <v>0</v>
      </c>
      <c r="N1422">
        <v>0</v>
      </c>
      <c r="O1422" s="11">
        <v>14</v>
      </c>
      <c r="P1422" s="11">
        <v>5</v>
      </c>
      <c r="Q1422" s="12">
        <v>35.71</v>
      </c>
      <c r="R1422" s="11">
        <v>7</v>
      </c>
      <c r="S1422" s="12">
        <v>50</v>
      </c>
      <c r="T1422" s="14">
        <v>2</v>
      </c>
      <c r="U1422" s="12">
        <v>14.29</v>
      </c>
      <c r="V1422" s="12">
        <v>53.9</v>
      </c>
      <c r="W1422" s="13">
        <v>9</v>
      </c>
      <c r="X1422" s="11">
        <v>3.49</v>
      </c>
      <c r="Y1422" s="11">
        <v>14.31</v>
      </c>
      <c r="Z1422" s="11">
        <v>6.35</v>
      </c>
      <c r="AA1422" s="11">
        <v>163398.29999999999</v>
      </c>
      <c r="AB1422" s="13">
        <v>163398300000</v>
      </c>
      <c r="AC1422" s="5">
        <v>6.3487598407870918</v>
      </c>
      <c r="AD1422">
        <v>32.5</v>
      </c>
      <c r="AE1422">
        <v>13.8</v>
      </c>
      <c r="AF1422">
        <v>18.45</v>
      </c>
      <c r="AG1422" s="5">
        <v>13.590197831993761</v>
      </c>
      <c r="AH1422" s="7">
        <v>2.9508330605060475</v>
      </c>
      <c r="AI1422" s="8"/>
      <c r="AJ1422">
        <v>511523.75</v>
      </c>
      <c r="AK1422">
        <v>511523750000</v>
      </c>
      <c r="AL1422">
        <f>IF(AJ1422&lt;29957,1,0)</f>
        <v>0</v>
      </c>
      <c r="AM1422">
        <f>IF(AND(AJ1422&gt;29957,AJ1422&lt;96525),1,0)</f>
        <v>0</v>
      </c>
      <c r="AN1422">
        <f>IF(AJ1422&gt;96525,1,0)</f>
        <v>1</v>
      </c>
      <c r="AO1422" s="9">
        <v>30</v>
      </c>
      <c r="AP1422" s="5">
        <v>1.4771212547196624</v>
      </c>
      <c r="AQ1422">
        <v>551663873</v>
      </c>
      <c r="AT1422">
        <v>2725000</v>
      </c>
      <c r="AU1422">
        <v>554388873</v>
      </c>
      <c r="AV1422">
        <v>3.08</v>
      </c>
      <c r="AW1422">
        <v>150965.70000000001</v>
      </c>
      <c r="AX1422">
        <v>150965700000</v>
      </c>
      <c r="CG1422" s="13"/>
    </row>
    <row r="1423" spans="1:85" x14ac:dyDescent="0.3">
      <c r="A1423">
        <v>2016</v>
      </c>
      <c r="B1423" t="s">
        <v>30</v>
      </c>
      <c r="C1423">
        <v>0</v>
      </c>
      <c r="D1423">
        <v>4</v>
      </c>
      <c r="E1423">
        <v>8</v>
      </c>
      <c r="F1423">
        <v>3.2</v>
      </c>
      <c r="G1423">
        <v>3200000</v>
      </c>
      <c r="H1423">
        <v>2.4</v>
      </c>
      <c r="I1423">
        <v>2400000</v>
      </c>
      <c r="J1423">
        <v>0.80000000000000027</v>
      </c>
      <c r="K1423">
        <v>800000.00000000023</v>
      </c>
      <c r="L1423">
        <v>1</v>
      </c>
      <c r="M1423">
        <v>0</v>
      </c>
      <c r="N1423">
        <v>0</v>
      </c>
      <c r="O1423" s="11">
        <v>13</v>
      </c>
      <c r="P1423" s="11">
        <v>6</v>
      </c>
      <c r="Q1423" s="12">
        <v>46.15</v>
      </c>
      <c r="R1423" s="11">
        <v>2</v>
      </c>
      <c r="S1423" s="12">
        <v>15.38</v>
      </c>
      <c r="T1423" s="14">
        <v>5</v>
      </c>
      <c r="U1423" s="12">
        <v>38.46</v>
      </c>
      <c r="V1423" s="12">
        <v>43.95</v>
      </c>
      <c r="W1423" s="13">
        <v>4</v>
      </c>
      <c r="X1423" s="11"/>
      <c r="Y1423" s="11">
        <v>7.59</v>
      </c>
      <c r="Z1423" s="11">
        <v>4.3499999999999996</v>
      </c>
      <c r="AA1423" s="11">
        <v>6226.1</v>
      </c>
      <c r="AB1423" s="13">
        <v>6226100000</v>
      </c>
      <c r="AC1423" s="5">
        <v>4.3499178584335541</v>
      </c>
      <c r="AD1423">
        <v>45.04</v>
      </c>
      <c r="AE1423">
        <v>28.11</v>
      </c>
      <c r="AF1423">
        <v>40.92</v>
      </c>
      <c r="AG1423" s="5">
        <v>13.319780306178625</v>
      </c>
      <c r="AH1423" s="7"/>
      <c r="AI1423" s="8">
        <v>6.938112040597866E-3</v>
      </c>
      <c r="AJ1423">
        <v>19969.07</v>
      </c>
      <c r="AK1423">
        <v>19969070000</v>
      </c>
      <c r="AL1423">
        <f>IF(AJ1423&lt;29957,1,0)</f>
        <v>1</v>
      </c>
      <c r="AM1423">
        <f>IF(AND(AJ1423&gt;29957,AJ1423&lt;96525),1,0)</f>
        <v>0</v>
      </c>
      <c r="AN1423">
        <f>IF(AJ1423&gt;96525,1,0)</f>
        <v>0</v>
      </c>
      <c r="AO1423" s="9">
        <v>23</v>
      </c>
      <c r="AP1423" s="5">
        <v>1.3617278360175928</v>
      </c>
      <c r="AQ1423">
        <v>215912000</v>
      </c>
      <c r="AT1423">
        <v>1425000</v>
      </c>
      <c r="AU1423">
        <v>217337000</v>
      </c>
      <c r="AV1423">
        <v>0</v>
      </c>
      <c r="AW1423">
        <v>26157.4</v>
      </c>
      <c r="AX1423">
        <v>26157400000</v>
      </c>
      <c r="CG1423" s="13"/>
    </row>
    <row r="1424" spans="1:85" x14ac:dyDescent="0.3">
      <c r="A1424">
        <v>2016</v>
      </c>
      <c r="B1424" t="s">
        <v>31</v>
      </c>
      <c r="C1424">
        <v>1</v>
      </c>
      <c r="M1424">
        <v>0</v>
      </c>
      <c r="N1424">
        <v>0</v>
      </c>
      <c r="O1424" s="11"/>
      <c r="P1424" s="11"/>
      <c r="Q1424" s="12"/>
      <c r="R1424" s="11"/>
      <c r="S1424" s="12"/>
      <c r="T1424" s="14">
        <v>0</v>
      </c>
      <c r="U1424" s="12"/>
      <c r="V1424" s="12" t="s">
        <v>366</v>
      </c>
      <c r="W1424" s="13"/>
      <c r="X1424" s="11"/>
      <c r="Y1424" s="11">
        <v>3.47</v>
      </c>
      <c r="Z1424" s="11"/>
      <c r="AA1424" s="11">
        <v>31030.7</v>
      </c>
      <c r="AB1424" s="13">
        <v>31030700000</v>
      </c>
      <c r="AG1424" s="5">
        <v>43.753451003505297</v>
      </c>
      <c r="AH1424" s="7"/>
      <c r="AI1424" s="8"/>
      <c r="AO1424" s="9">
        <v>16</v>
      </c>
      <c r="AP1424" s="5">
        <v>1.2041199826559246</v>
      </c>
      <c r="CG1424" s="13"/>
    </row>
    <row r="1425" spans="1:85" x14ac:dyDescent="0.3">
      <c r="A1425">
        <v>2016</v>
      </c>
      <c r="B1425" t="s">
        <v>32</v>
      </c>
      <c r="C1425">
        <v>0</v>
      </c>
      <c r="D1425">
        <v>4</v>
      </c>
      <c r="E1425">
        <v>4</v>
      </c>
      <c r="F1425">
        <v>14.5</v>
      </c>
      <c r="G1425">
        <v>14500000</v>
      </c>
      <c r="H1425">
        <v>14.5</v>
      </c>
      <c r="I1425">
        <v>14500000</v>
      </c>
      <c r="J1425">
        <v>0</v>
      </c>
      <c r="L1425">
        <v>1</v>
      </c>
      <c r="M1425">
        <v>0</v>
      </c>
      <c r="N1425">
        <v>0</v>
      </c>
      <c r="O1425" s="11">
        <v>18</v>
      </c>
      <c r="P1425" s="11">
        <v>9</v>
      </c>
      <c r="Q1425" s="12">
        <v>50</v>
      </c>
      <c r="R1425" s="11">
        <v>5</v>
      </c>
      <c r="S1425" s="12">
        <v>27.78</v>
      </c>
      <c r="T1425" s="14">
        <v>4</v>
      </c>
      <c r="U1425" s="12">
        <v>22.22</v>
      </c>
      <c r="V1425" s="12">
        <v>49.29</v>
      </c>
      <c r="W1425" s="13">
        <v>8</v>
      </c>
      <c r="X1425" s="11">
        <v>0.05</v>
      </c>
      <c r="Y1425" s="11">
        <v>15.31</v>
      </c>
      <c r="Z1425" s="11">
        <v>5.25</v>
      </c>
      <c r="AA1425" s="11">
        <v>173725.2</v>
      </c>
      <c r="AB1425" s="13">
        <v>173725200000</v>
      </c>
      <c r="AC1425" s="5">
        <v>5.247780648432081</v>
      </c>
      <c r="AD1425">
        <v>30.26</v>
      </c>
      <c r="AE1425">
        <v>22.7</v>
      </c>
      <c r="AF1425">
        <v>29.98</v>
      </c>
      <c r="AG1425" s="5">
        <v>6.0274701755864548</v>
      </c>
      <c r="AH1425" s="7">
        <v>1.1811753267643685</v>
      </c>
      <c r="AI1425" s="8">
        <v>1.8165266651354979</v>
      </c>
      <c r="AJ1425">
        <v>732677.29</v>
      </c>
      <c r="AK1425">
        <v>732677290000</v>
      </c>
      <c r="AL1425">
        <f>IF(AJ1425&lt;29957,1,0)</f>
        <v>0</v>
      </c>
      <c r="AM1425">
        <f>IF(AND(AJ1425&gt;29957,AJ1425&lt;96525),1,0)</f>
        <v>0</v>
      </c>
      <c r="AN1425">
        <f>IF(AJ1425&gt;96525,1,0)</f>
        <v>1</v>
      </c>
      <c r="AO1425" s="9">
        <v>9</v>
      </c>
      <c r="AP1425" s="5">
        <v>0.95424250943932487</v>
      </c>
      <c r="AQ1425">
        <v>461734229</v>
      </c>
      <c r="AR1425" s="5">
        <v>2.5</v>
      </c>
      <c r="AT1425">
        <v>26140914</v>
      </c>
      <c r="AU1425">
        <v>487875143</v>
      </c>
      <c r="AV1425">
        <v>0</v>
      </c>
      <c r="AW1425">
        <v>231150.6</v>
      </c>
      <c r="AX1425">
        <v>231150600000</v>
      </c>
      <c r="CG1425" s="13"/>
    </row>
    <row r="1426" spans="1:85" x14ac:dyDescent="0.3">
      <c r="A1426">
        <v>2016</v>
      </c>
      <c r="B1426" t="s">
        <v>33</v>
      </c>
      <c r="C1426">
        <v>0</v>
      </c>
      <c r="D1426">
        <v>3</v>
      </c>
      <c r="E1426">
        <v>4</v>
      </c>
      <c r="L1426">
        <v>1</v>
      </c>
      <c r="M1426">
        <v>0</v>
      </c>
      <c r="N1426">
        <v>0</v>
      </c>
      <c r="O1426" s="11">
        <v>9</v>
      </c>
      <c r="P1426" s="11">
        <v>4</v>
      </c>
      <c r="Q1426" s="12">
        <v>44.44</v>
      </c>
      <c r="R1426" s="11">
        <v>3</v>
      </c>
      <c r="S1426" s="12">
        <v>33.33</v>
      </c>
      <c r="T1426" s="14">
        <v>2</v>
      </c>
      <c r="U1426" s="12">
        <v>22.22</v>
      </c>
      <c r="V1426" s="12">
        <v>66.86</v>
      </c>
      <c r="W1426" s="13">
        <v>6</v>
      </c>
      <c r="X1426" s="11">
        <v>34.11</v>
      </c>
      <c r="Y1426" s="11"/>
      <c r="Z1426" s="11"/>
      <c r="AA1426" s="11">
        <v>5662.2</v>
      </c>
      <c r="AB1426" s="13">
        <v>5662200000</v>
      </c>
      <c r="AE1426">
        <v>34.65</v>
      </c>
      <c r="AF1426">
        <v>40.11</v>
      </c>
      <c r="AG1426" s="5">
        <v>-3.1321915651268175</v>
      </c>
      <c r="AH1426" s="7">
        <v>2.6257877363208962E-2</v>
      </c>
      <c r="AI1426" s="8">
        <v>6.8808142442732816</v>
      </c>
      <c r="AJ1426">
        <v>62576.88</v>
      </c>
      <c r="AK1426">
        <v>62576880000</v>
      </c>
      <c r="AL1426">
        <f>IF(AJ1426&lt;29957,1,0)</f>
        <v>0</v>
      </c>
      <c r="AM1426">
        <f>IF(AND(AJ1426&gt;29957,AJ1426&lt;96525),1,0)</f>
        <v>1</v>
      </c>
      <c r="AN1426">
        <f>IF(AJ1426&gt;96525,1,0)</f>
        <v>0</v>
      </c>
      <c r="AO1426" s="9">
        <v>10</v>
      </c>
      <c r="AP1426" s="5">
        <v>1</v>
      </c>
      <c r="AQ1426">
        <v>35305178</v>
      </c>
      <c r="AT1426">
        <v>555000</v>
      </c>
      <c r="AU1426">
        <v>35860178</v>
      </c>
      <c r="AW1426">
        <v>7973.2</v>
      </c>
      <c r="AX1426">
        <v>7973200000</v>
      </c>
      <c r="CG1426" s="13"/>
    </row>
    <row r="1427" spans="1:85" x14ac:dyDescent="0.3">
      <c r="A1427">
        <v>2016</v>
      </c>
      <c r="B1427" t="s">
        <v>34</v>
      </c>
      <c r="C1427">
        <v>0</v>
      </c>
      <c r="D1427">
        <v>3</v>
      </c>
      <c r="E1427">
        <v>5</v>
      </c>
      <c r="F1427">
        <v>14.9</v>
      </c>
      <c r="G1427">
        <v>14900000</v>
      </c>
      <c r="H1427">
        <v>13.8</v>
      </c>
      <c r="I1427">
        <v>13800000</v>
      </c>
      <c r="J1427">
        <v>1.0999999999999996</v>
      </c>
      <c r="K1427">
        <v>1099999.9999999995</v>
      </c>
      <c r="L1427">
        <v>1</v>
      </c>
      <c r="M1427">
        <v>0</v>
      </c>
      <c r="N1427">
        <v>0</v>
      </c>
      <c r="O1427" s="11">
        <v>10</v>
      </c>
      <c r="P1427" s="11">
        <v>6</v>
      </c>
      <c r="Q1427" s="12">
        <v>60</v>
      </c>
      <c r="R1427" s="11">
        <v>2</v>
      </c>
      <c r="S1427" s="12">
        <v>20</v>
      </c>
      <c r="T1427" s="14">
        <v>2</v>
      </c>
      <c r="U1427" s="12">
        <v>20</v>
      </c>
      <c r="V1427" s="12">
        <v>63.61</v>
      </c>
      <c r="W1427" s="13">
        <v>6</v>
      </c>
      <c r="X1427" s="11"/>
      <c r="Y1427" s="11">
        <v>2.35</v>
      </c>
      <c r="Z1427" s="11">
        <v>2.54</v>
      </c>
      <c r="AA1427" s="11">
        <v>29854.9</v>
      </c>
      <c r="AB1427" s="13">
        <v>29854900000</v>
      </c>
      <c r="AC1427" s="5">
        <v>2.5360390439313254</v>
      </c>
      <c r="AG1427" s="5">
        <v>7.9188162805715212</v>
      </c>
      <c r="AH1427" s="7"/>
      <c r="AI1427" s="8"/>
      <c r="AO1427" s="9">
        <v>78</v>
      </c>
      <c r="AP1427" s="5">
        <v>1.8920946026904801</v>
      </c>
      <c r="AQ1427">
        <v>100725000</v>
      </c>
      <c r="AT1427">
        <v>5110000</v>
      </c>
      <c r="AU1427">
        <v>105835000</v>
      </c>
      <c r="AV1427">
        <v>0</v>
      </c>
      <c r="CG1427" s="13"/>
    </row>
    <row r="1428" spans="1:85" x14ac:dyDescent="0.3">
      <c r="A1428">
        <v>2016</v>
      </c>
      <c r="B1428" t="s">
        <v>35</v>
      </c>
      <c r="C1428">
        <v>0</v>
      </c>
      <c r="D1428">
        <v>3</v>
      </c>
      <c r="E1428">
        <v>4</v>
      </c>
      <c r="F1428">
        <v>7.7</v>
      </c>
      <c r="G1428">
        <v>7700000</v>
      </c>
      <c r="H1428">
        <v>5.2</v>
      </c>
      <c r="I1428">
        <v>5200000</v>
      </c>
      <c r="J1428">
        <v>2.5</v>
      </c>
      <c r="K1428">
        <v>2500000</v>
      </c>
      <c r="L1428">
        <v>0</v>
      </c>
      <c r="M1428">
        <v>0</v>
      </c>
      <c r="N1428">
        <v>0</v>
      </c>
      <c r="O1428" s="11">
        <v>11</v>
      </c>
      <c r="P1428" s="11">
        <v>5</v>
      </c>
      <c r="Q1428" s="12">
        <v>45.45</v>
      </c>
      <c r="R1428" s="11">
        <v>4</v>
      </c>
      <c r="S1428" s="12">
        <v>36.36</v>
      </c>
      <c r="T1428" s="14">
        <v>2</v>
      </c>
      <c r="U1428" s="12">
        <v>18.18</v>
      </c>
      <c r="V1428" s="12">
        <v>58.3</v>
      </c>
      <c r="W1428" s="13">
        <v>4</v>
      </c>
      <c r="X1428" s="11"/>
      <c r="Y1428" s="11">
        <v>12.89</v>
      </c>
      <c r="Z1428" s="11">
        <v>2.19</v>
      </c>
      <c r="AA1428" s="11">
        <v>54271.1</v>
      </c>
      <c r="AB1428" s="13">
        <v>54271100000</v>
      </c>
      <c r="AC1428" s="5">
        <v>2.1940372237386905</v>
      </c>
      <c r="AD1428">
        <v>17.670000000000002</v>
      </c>
      <c r="AE1428">
        <v>8.3000000000000007</v>
      </c>
      <c r="AF1428">
        <v>9.59</v>
      </c>
      <c r="AG1428" s="5">
        <v>-15.017063964678506</v>
      </c>
      <c r="AH1428" s="7">
        <v>0.38577760483483614</v>
      </c>
      <c r="AI1428" s="8">
        <v>2.5499626078444484</v>
      </c>
      <c r="AJ1428">
        <v>62591.27</v>
      </c>
      <c r="AK1428">
        <v>62591270000</v>
      </c>
      <c r="AL1428">
        <f t="shared" ref="AL1428:AL1440" si="195">IF(AJ1428&lt;29957,1,0)</f>
        <v>0</v>
      </c>
      <c r="AM1428">
        <f t="shared" ref="AM1428:AM1440" si="196">IF(AND(AJ1428&gt;29957,AJ1428&lt;96525),1,0)</f>
        <v>1</v>
      </c>
      <c r="AN1428">
        <f t="shared" ref="AN1428:AN1440" si="197">IF(AJ1428&gt;96525,1,0)</f>
        <v>0</v>
      </c>
      <c r="AO1428" s="9">
        <v>55</v>
      </c>
      <c r="AP1428" s="5">
        <v>1.7403626894942439</v>
      </c>
      <c r="AQ1428">
        <v>585147478</v>
      </c>
      <c r="AT1428">
        <v>47686503</v>
      </c>
      <c r="AU1428">
        <v>632833981</v>
      </c>
      <c r="AV1428">
        <v>0</v>
      </c>
      <c r="AW1428">
        <v>37801.1</v>
      </c>
      <c r="AX1428">
        <v>37801100000</v>
      </c>
      <c r="CG1428" s="13"/>
    </row>
    <row r="1429" spans="1:85" x14ac:dyDescent="0.3">
      <c r="A1429">
        <v>2016</v>
      </c>
      <c r="B1429" t="s">
        <v>36</v>
      </c>
      <c r="C1429">
        <v>0</v>
      </c>
      <c r="D1429">
        <v>6</v>
      </c>
      <c r="E1429">
        <v>5</v>
      </c>
      <c r="F1429">
        <v>6.5</v>
      </c>
      <c r="G1429">
        <v>6500000</v>
      </c>
      <c r="H1429">
        <v>3.8</v>
      </c>
      <c r="I1429">
        <v>3800000</v>
      </c>
      <c r="J1429">
        <v>2.7</v>
      </c>
      <c r="K1429">
        <v>2700000</v>
      </c>
      <c r="L1429">
        <v>1</v>
      </c>
      <c r="M1429">
        <v>0</v>
      </c>
      <c r="N1429">
        <v>0</v>
      </c>
      <c r="O1429" s="11">
        <v>12</v>
      </c>
      <c r="P1429" s="11">
        <v>7</v>
      </c>
      <c r="Q1429" s="12">
        <v>58.33</v>
      </c>
      <c r="R1429" s="11">
        <v>2</v>
      </c>
      <c r="S1429" s="12">
        <v>16.670000000000002</v>
      </c>
      <c r="T1429" s="14">
        <v>3</v>
      </c>
      <c r="U1429" s="12">
        <v>25</v>
      </c>
      <c r="V1429" s="12">
        <v>40.83</v>
      </c>
      <c r="W1429" s="13">
        <v>4</v>
      </c>
      <c r="X1429" s="11"/>
      <c r="Y1429" s="11">
        <v>2.36</v>
      </c>
      <c r="Z1429" s="11">
        <v>2.15</v>
      </c>
      <c r="AA1429" s="11">
        <v>37640.800000000003</v>
      </c>
      <c r="AB1429" s="13">
        <v>37640800000</v>
      </c>
      <c r="AC1429" s="5">
        <v>2.1449878743171937</v>
      </c>
      <c r="AD1429">
        <v>5.81</v>
      </c>
      <c r="AE1429">
        <v>1.76</v>
      </c>
      <c r="AF1429">
        <v>2.39</v>
      </c>
      <c r="AG1429" s="5">
        <v>-16.479354638244473</v>
      </c>
      <c r="AH1429" s="7"/>
      <c r="AI1429" s="8"/>
      <c r="AJ1429">
        <v>17145.400000000001</v>
      </c>
      <c r="AK1429">
        <v>17145400000.000002</v>
      </c>
      <c r="AL1429">
        <f t="shared" si="195"/>
        <v>1</v>
      </c>
      <c r="AM1429">
        <f t="shared" si="196"/>
        <v>0</v>
      </c>
      <c r="AN1429">
        <f t="shared" si="197"/>
        <v>0</v>
      </c>
      <c r="AO1429" s="9">
        <v>92</v>
      </c>
      <c r="AP1429" s="5">
        <v>1.9637878273455551</v>
      </c>
      <c r="AQ1429">
        <v>36055023</v>
      </c>
      <c r="AT1429">
        <v>6918036</v>
      </c>
      <c r="AU1429">
        <v>42973059</v>
      </c>
      <c r="AV1429">
        <v>0</v>
      </c>
      <c r="AW1429">
        <v>36123.599999999999</v>
      </c>
      <c r="AX1429">
        <v>36123600000</v>
      </c>
      <c r="CG1429" s="13"/>
    </row>
    <row r="1430" spans="1:85" x14ac:dyDescent="0.3">
      <c r="A1430">
        <v>2016</v>
      </c>
      <c r="B1430" t="s">
        <v>37</v>
      </c>
      <c r="C1430">
        <v>1</v>
      </c>
      <c r="M1430">
        <v>0</v>
      </c>
      <c r="N1430">
        <v>0</v>
      </c>
      <c r="O1430" s="11"/>
      <c r="P1430" s="11"/>
      <c r="Q1430" s="12"/>
      <c r="R1430" s="11"/>
      <c r="S1430" s="12"/>
      <c r="T1430" s="14">
        <v>0</v>
      </c>
      <c r="U1430" s="12"/>
      <c r="V1430" s="12">
        <v>52.96</v>
      </c>
      <c r="W1430" s="13"/>
      <c r="X1430" s="11"/>
      <c r="Y1430" s="11">
        <v>4.7300000000000004</v>
      </c>
      <c r="Z1430" s="11">
        <v>5.35</v>
      </c>
      <c r="AA1430" s="11">
        <v>17338.7</v>
      </c>
      <c r="AB1430" s="13">
        <v>17338700000</v>
      </c>
      <c r="AC1430" s="5">
        <v>5.3491798964561283</v>
      </c>
      <c r="AD1430">
        <v>10.59</v>
      </c>
      <c r="AE1430">
        <v>7.02</v>
      </c>
      <c r="AF1430">
        <v>10.59</v>
      </c>
      <c r="AG1430" s="5">
        <v>-10.289669783752196</v>
      </c>
      <c r="AH1430" s="7">
        <v>0.25326660993277444</v>
      </c>
      <c r="AI1430" s="8">
        <v>0.96420471434213795</v>
      </c>
      <c r="AJ1430">
        <v>67084.95</v>
      </c>
      <c r="AK1430">
        <v>67084950000</v>
      </c>
      <c r="AL1430">
        <f t="shared" si="195"/>
        <v>0</v>
      </c>
      <c r="AM1430">
        <f t="shared" si="196"/>
        <v>1</v>
      </c>
      <c r="AN1430">
        <f t="shared" si="197"/>
        <v>0</v>
      </c>
      <c r="AO1430" s="9">
        <v>85</v>
      </c>
      <c r="AP1430" s="5">
        <v>1.9294189257142926</v>
      </c>
      <c r="AV1430">
        <v>52.96</v>
      </c>
      <c r="AW1430">
        <v>25043.3</v>
      </c>
      <c r="AX1430">
        <v>25043300000</v>
      </c>
      <c r="CG1430" s="13"/>
    </row>
    <row r="1431" spans="1:85" x14ac:dyDescent="0.3">
      <c r="A1431">
        <v>2016</v>
      </c>
      <c r="B1431" t="s">
        <v>38</v>
      </c>
      <c r="C1431">
        <v>0</v>
      </c>
      <c r="D1431">
        <v>4</v>
      </c>
      <c r="E1431">
        <v>4</v>
      </c>
      <c r="F1431">
        <v>4.8</v>
      </c>
      <c r="G1431">
        <v>4800000</v>
      </c>
      <c r="H1431">
        <v>3.2</v>
      </c>
      <c r="I1431">
        <v>3200000</v>
      </c>
      <c r="J1431">
        <v>1.5999999999999996</v>
      </c>
      <c r="K1431">
        <v>1599999.9999999995</v>
      </c>
      <c r="L1431">
        <v>1</v>
      </c>
      <c r="M1431">
        <v>0</v>
      </c>
      <c r="N1431">
        <v>1</v>
      </c>
      <c r="O1431" s="11">
        <v>16</v>
      </c>
      <c r="P1431" s="11">
        <v>8</v>
      </c>
      <c r="Q1431" s="12">
        <v>50</v>
      </c>
      <c r="R1431" s="11">
        <v>3</v>
      </c>
      <c r="S1431" s="12">
        <v>18.75</v>
      </c>
      <c r="T1431" s="14">
        <v>5</v>
      </c>
      <c r="U1431" s="12">
        <v>31.25</v>
      </c>
      <c r="V1431" s="12">
        <v>74.959999999999994</v>
      </c>
      <c r="W1431" s="13">
        <v>6</v>
      </c>
      <c r="X1431" s="11"/>
      <c r="Y1431" s="11">
        <v>7.66</v>
      </c>
      <c r="Z1431" s="11">
        <v>10.66</v>
      </c>
      <c r="AA1431" s="11">
        <v>28833.9</v>
      </c>
      <c r="AB1431" s="13">
        <v>28833900000</v>
      </c>
      <c r="AC1431" s="5">
        <v>10.662020726451255</v>
      </c>
      <c r="AD1431">
        <v>25.64</v>
      </c>
      <c r="AE1431">
        <v>12.89</v>
      </c>
      <c r="AF1431">
        <v>19.11</v>
      </c>
      <c r="AG1431" s="5">
        <v>-2.0346654451981077</v>
      </c>
      <c r="AH1431" s="7">
        <v>0.20965658592824282</v>
      </c>
      <c r="AI1431" s="8">
        <v>3.9540121908259227</v>
      </c>
      <c r="AJ1431">
        <v>186441.54</v>
      </c>
      <c r="AK1431">
        <v>186441540000</v>
      </c>
      <c r="AL1431">
        <f t="shared" si="195"/>
        <v>0</v>
      </c>
      <c r="AM1431">
        <f t="shared" si="196"/>
        <v>0</v>
      </c>
      <c r="AN1431">
        <f t="shared" si="197"/>
        <v>1</v>
      </c>
      <c r="AO1431" s="9">
        <v>93</v>
      </c>
      <c r="AP1431" s="5">
        <v>1.968482948553935</v>
      </c>
      <c r="AQ1431">
        <v>41380984</v>
      </c>
      <c r="AS1431">
        <v>18074435</v>
      </c>
      <c r="AT1431">
        <v>4148000</v>
      </c>
      <c r="AU1431">
        <v>45528984</v>
      </c>
      <c r="AV1431">
        <v>14.49</v>
      </c>
      <c r="AW1431">
        <v>50504.5</v>
      </c>
      <c r="AX1431">
        <v>50504500000</v>
      </c>
      <c r="CG1431" s="13"/>
    </row>
    <row r="1432" spans="1:85" x14ac:dyDescent="0.3">
      <c r="A1432">
        <v>2016</v>
      </c>
      <c r="B1432" t="s">
        <v>39</v>
      </c>
      <c r="C1432">
        <v>0</v>
      </c>
      <c r="D1432">
        <v>4</v>
      </c>
      <c r="E1432">
        <v>5</v>
      </c>
      <c r="F1432">
        <v>64.5</v>
      </c>
      <c r="G1432">
        <v>64500000</v>
      </c>
      <c r="H1432">
        <v>64.5</v>
      </c>
      <c r="I1432">
        <v>64500000</v>
      </c>
      <c r="J1432">
        <v>0</v>
      </c>
      <c r="L1432">
        <v>1</v>
      </c>
      <c r="M1432">
        <v>0</v>
      </c>
      <c r="N1432">
        <v>0</v>
      </c>
      <c r="O1432" s="11">
        <v>19</v>
      </c>
      <c r="P1432" s="11">
        <v>8</v>
      </c>
      <c r="Q1432" s="12">
        <v>42.11</v>
      </c>
      <c r="R1432" s="11">
        <v>6</v>
      </c>
      <c r="S1432" s="12">
        <v>31.58</v>
      </c>
      <c r="T1432" s="14">
        <v>5</v>
      </c>
      <c r="U1432" s="12">
        <v>26.32</v>
      </c>
      <c r="V1432" s="12">
        <v>46.74</v>
      </c>
      <c r="W1432" s="13">
        <v>4</v>
      </c>
      <c r="X1432" s="11"/>
      <c r="Y1432" s="11">
        <v>9.19</v>
      </c>
      <c r="Z1432" s="11">
        <v>5.68</v>
      </c>
      <c r="AA1432" s="11">
        <v>83864.399999999994</v>
      </c>
      <c r="AB1432" s="13">
        <v>83864400000</v>
      </c>
      <c r="AC1432" s="5">
        <v>5.6750082001946023</v>
      </c>
      <c r="AD1432">
        <v>19.16</v>
      </c>
      <c r="AE1432">
        <v>7.87</v>
      </c>
      <c r="AF1432">
        <v>10.28</v>
      </c>
      <c r="AG1432" s="5">
        <v>-10.339476137306526</v>
      </c>
      <c r="AH1432" s="7">
        <v>0.51083945045842738</v>
      </c>
      <c r="AI1432" s="8"/>
      <c r="AJ1432">
        <v>207652.53</v>
      </c>
      <c r="AK1432">
        <v>207652530000</v>
      </c>
      <c r="AL1432">
        <f t="shared" si="195"/>
        <v>0</v>
      </c>
      <c r="AM1432">
        <f t="shared" si="196"/>
        <v>0</v>
      </c>
      <c r="AN1432">
        <f t="shared" si="197"/>
        <v>1</v>
      </c>
      <c r="AO1432" s="9">
        <v>55</v>
      </c>
      <c r="AP1432" s="5">
        <v>1.7403626894942439</v>
      </c>
      <c r="AQ1432">
        <v>314750000</v>
      </c>
      <c r="AR1432" s="5">
        <v>100</v>
      </c>
      <c r="AT1432">
        <v>13800000</v>
      </c>
      <c r="AU1432">
        <v>328550000</v>
      </c>
      <c r="AV1432">
        <v>0</v>
      </c>
      <c r="AW1432">
        <v>65986.3</v>
      </c>
      <c r="AX1432">
        <v>65986300000</v>
      </c>
      <c r="CG1432" s="13"/>
    </row>
    <row r="1433" spans="1:85" x14ac:dyDescent="0.3">
      <c r="A1433">
        <v>2016</v>
      </c>
      <c r="B1433" t="s">
        <v>40</v>
      </c>
      <c r="C1433">
        <v>1</v>
      </c>
      <c r="D1433">
        <v>5</v>
      </c>
      <c r="E1433">
        <v>4</v>
      </c>
      <c r="L1433">
        <v>1</v>
      </c>
      <c r="M1433">
        <v>0</v>
      </c>
      <c r="N1433">
        <v>1</v>
      </c>
      <c r="O1433" s="11">
        <v>20</v>
      </c>
      <c r="P1433" s="11">
        <v>9</v>
      </c>
      <c r="Q1433" s="12">
        <v>45</v>
      </c>
      <c r="R1433" s="11">
        <v>5</v>
      </c>
      <c r="S1433" s="12">
        <v>25</v>
      </c>
      <c r="T1433" s="14">
        <v>6</v>
      </c>
      <c r="U1433" s="12">
        <v>30</v>
      </c>
      <c r="V1433" s="12">
        <v>65.62</v>
      </c>
      <c r="W1433" s="13">
        <v>5</v>
      </c>
      <c r="X1433" s="11"/>
      <c r="Y1433" s="11">
        <v>2.6</v>
      </c>
      <c r="Z1433" s="11">
        <v>1.26</v>
      </c>
      <c r="AA1433" s="11">
        <v>2333480</v>
      </c>
      <c r="AB1433" s="13">
        <v>2333480000000</v>
      </c>
      <c r="AC1433" s="5">
        <v>1.2550983937577314</v>
      </c>
      <c r="AD1433">
        <v>4.3099999999999996</v>
      </c>
      <c r="AE1433">
        <v>1.1599999999999999</v>
      </c>
      <c r="AF1433">
        <v>1.69</v>
      </c>
      <c r="AG1433" s="5">
        <v>0.44890411828425802</v>
      </c>
      <c r="AH1433" s="7"/>
      <c r="AI1433" s="8">
        <v>0.77538974082196488</v>
      </c>
      <c r="AJ1433">
        <v>1360714.99</v>
      </c>
      <c r="AK1433">
        <v>1360714990000</v>
      </c>
      <c r="AL1433">
        <f t="shared" si="195"/>
        <v>0</v>
      </c>
      <c r="AM1433">
        <f t="shared" si="196"/>
        <v>0</v>
      </c>
      <c r="AN1433">
        <f t="shared" si="197"/>
        <v>1</v>
      </c>
      <c r="AO1433" s="9">
        <v>21</v>
      </c>
      <c r="AP1433" s="5">
        <v>1.3222192947339191</v>
      </c>
      <c r="AQ1433">
        <v>145600000</v>
      </c>
      <c r="AS1433">
        <v>103890000</v>
      </c>
      <c r="AT1433">
        <v>358517817</v>
      </c>
      <c r="AU1433">
        <v>504117817</v>
      </c>
      <c r="AV1433">
        <v>21.66</v>
      </c>
      <c r="AW1433">
        <v>954683</v>
      </c>
      <c r="AX1433">
        <v>954683000000</v>
      </c>
      <c r="CG1433" s="13"/>
    </row>
    <row r="1434" spans="1:85" x14ac:dyDescent="0.3">
      <c r="A1434">
        <v>2016</v>
      </c>
      <c r="B1434" t="s">
        <v>41</v>
      </c>
      <c r="C1434">
        <v>1</v>
      </c>
      <c r="D1434">
        <v>4</v>
      </c>
      <c r="E1434">
        <v>4</v>
      </c>
      <c r="L1434">
        <v>1</v>
      </c>
      <c r="M1434">
        <v>0</v>
      </c>
      <c r="N1434">
        <v>1</v>
      </c>
      <c r="O1434" s="11">
        <v>12</v>
      </c>
      <c r="P1434" s="11">
        <v>7</v>
      </c>
      <c r="Q1434" s="12">
        <v>58.33</v>
      </c>
      <c r="R1434" s="11">
        <v>4</v>
      </c>
      <c r="S1434" s="12">
        <v>33.33</v>
      </c>
      <c r="T1434" s="14">
        <v>1</v>
      </c>
      <c r="U1434" s="12">
        <v>8.33</v>
      </c>
      <c r="V1434" s="12">
        <v>71.7</v>
      </c>
      <c r="W1434" s="13">
        <v>5</v>
      </c>
      <c r="X1434" s="11"/>
      <c r="Y1434" s="11">
        <v>18.7</v>
      </c>
      <c r="Z1434" s="11"/>
      <c r="AA1434" s="11">
        <v>230371</v>
      </c>
      <c r="AB1434" s="13">
        <v>230371000000</v>
      </c>
      <c r="AD1434">
        <v>6.5</v>
      </c>
      <c r="AE1434">
        <v>4.3600000000000003</v>
      </c>
      <c r="AF1434">
        <v>6.06</v>
      </c>
      <c r="AG1434" s="5">
        <v>-51.684182161142544</v>
      </c>
      <c r="AH1434" s="7"/>
      <c r="AI1434" s="8"/>
      <c r="AJ1434">
        <v>811963.17</v>
      </c>
      <c r="AK1434">
        <v>811963170000</v>
      </c>
      <c r="AL1434">
        <f t="shared" si="195"/>
        <v>0</v>
      </c>
      <c r="AM1434">
        <f t="shared" si="196"/>
        <v>0</v>
      </c>
      <c r="AN1434">
        <f t="shared" si="197"/>
        <v>1</v>
      </c>
      <c r="AO1434" s="9">
        <v>10</v>
      </c>
      <c r="AP1434" s="5">
        <v>1</v>
      </c>
      <c r="AQ1434">
        <v>58976048</v>
      </c>
      <c r="AR1434" s="5">
        <v>82</v>
      </c>
      <c r="AS1434">
        <v>33232987</v>
      </c>
      <c r="AT1434">
        <v>97904207</v>
      </c>
      <c r="AU1434">
        <v>156880255</v>
      </c>
      <c r="AV1434">
        <v>0</v>
      </c>
      <c r="AW1434">
        <v>60847</v>
      </c>
      <c r="AX1434">
        <v>60847000000</v>
      </c>
      <c r="CG1434" s="13"/>
    </row>
    <row r="1435" spans="1:85" x14ac:dyDescent="0.3">
      <c r="A1435">
        <v>2016</v>
      </c>
      <c r="B1435" t="s">
        <v>42</v>
      </c>
      <c r="C1435">
        <v>0</v>
      </c>
      <c r="D1435">
        <v>6</v>
      </c>
      <c r="E1435">
        <v>5</v>
      </c>
      <c r="L1435">
        <v>1</v>
      </c>
      <c r="M1435">
        <v>0</v>
      </c>
      <c r="N1435">
        <v>1</v>
      </c>
      <c r="O1435" s="11">
        <v>15</v>
      </c>
      <c r="P1435" s="11">
        <v>8</v>
      </c>
      <c r="Q1435" s="12">
        <v>53.33</v>
      </c>
      <c r="R1435" s="11">
        <v>3</v>
      </c>
      <c r="S1435" s="12">
        <v>20</v>
      </c>
      <c r="T1435" s="14">
        <v>4</v>
      </c>
      <c r="U1435" s="12">
        <v>26.67</v>
      </c>
      <c r="V1435" s="12">
        <v>60.72</v>
      </c>
      <c r="W1435" s="13">
        <v>5</v>
      </c>
      <c r="X1435" s="11">
        <v>0.04</v>
      </c>
      <c r="Y1435" s="11">
        <v>11.75</v>
      </c>
      <c r="Z1435" s="11">
        <v>1.6</v>
      </c>
      <c r="AA1435" s="11">
        <v>85323</v>
      </c>
      <c r="AB1435" s="13">
        <v>85323000000</v>
      </c>
      <c r="AC1435" s="5">
        <v>1.5969537780420919</v>
      </c>
      <c r="AD1435">
        <v>11.19</v>
      </c>
      <c r="AE1435">
        <v>5.73</v>
      </c>
      <c r="AF1435">
        <v>7.55</v>
      </c>
      <c r="AG1435" s="5">
        <v>8.3461439918011795</v>
      </c>
      <c r="AH1435" s="7">
        <v>15.471475022169672</v>
      </c>
      <c r="AI1435" s="8"/>
      <c r="AJ1435">
        <v>103620</v>
      </c>
      <c r="AK1435">
        <v>103620000000</v>
      </c>
      <c r="AL1435">
        <f t="shared" si="195"/>
        <v>0</v>
      </c>
      <c r="AM1435">
        <f t="shared" si="196"/>
        <v>0</v>
      </c>
      <c r="AN1435">
        <f t="shared" si="197"/>
        <v>1</v>
      </c>
      <c r="AO1435" s="9">
        <v>38</v>
      </c>
      <c r="AP1435" s="5">
        <v>1.5797835966168099</v>
      </c>
      <c r="AQ1435">
        <v>84330000</v>
      </c>
      <c r="AR1435" s="5">
        <v>100</v>
      </c>
      <c r="AS1435">
        <v>30850000</v>
      </c>
      <c r="AT1435">
        <v>20180000</v>
      </c>
      <c r="AU1435">
        <v>104510000</v>
      </c>
      <c r="AV1435">
        <v>20.8</v>
      </c>
      <c r="AW1435">
        <v>39216</v>
      </c>
      <c r="AX1435">
        <v>39216000000</v>
      </c>
      <c r="CG1435" s="13"/>
    </row>
    <row r="1436" spans="1:85" x14ac:dyDescent="0.3">
      <c r="A1436">
        <v>2016</v>
      </c>
      <c r="B1436" t="s">
        <v>43</v>
      </c>
      <c r="C1436">
        <v>0</v>
      </c>
      <c r="D1436">
        <v>4</v>
      </c>
      <c r="E1436">
        <v>4</v>
      </c>
      <c r="L1436">
        <v>1</v>
      </c>
      <c r="M1436">
        <v>0</v>
      </c>
      <c r="N1436">
        <v>0</v>
      </c>
      <c r="O1436" s="11">
        <v>10</v>
      </c>
      <c r="P1436" s="11">
        <v>6</v>
      </c>
      <c r="Q1436" s="12">
        <v>60</v>
      </c>
      <c r="R1436" s="11">
        <v>2</v>
      </c>
      <c r="S1436" s="12">
        <v>20</v>
      </c>
      <c r="T1436" s="14">
        <v>2</v>
      </c>
      <c r="U1436" s="12">
        <v>20</v>
      </c>
      <c r="V1436" s="12">
        <v>62.9</v>
      </c>
      <c r="W1436" s="13">
        <v>5</v>
      </c>
      <c r="X1436" s="11"/>
      <c r="Y1436" s="11">
        <v>4.6399999999999997</v>
      </c>
      <c r="Z1436" s="11">
        <v>0.97</v>
      </c>
      <c r="AA1436" s="11">
        <v>56892.9</v>
      </c>
      <c r="AB1436" s="13">
        <v>56892900000</v>
      </c>
      <c r="AC1436" s="5">
        <v>0.97436102685548065</v>
      </c>
      <c r="AD1436">
        <v>6.55</v>
      </c>
      <c r="AE1436">
        <v>3.37</v>
      </c>
      <c r="AF1436">
        <v>4.47</v>
      </c>
      <c r="AG1436" s="5">
        <v>1.963633197563204</v>
      </c>
      <c r="AH1436" s="7"/>
      <c r="AI1436" s="8">
        <v>0.55717144763175452</v>
      </c>
      <c r="AJ1436">
        <v>34479.14</v>
      </c>
      <c r="AK1436">
        <v>34479140000</v>
      </c>
      <c r="AL1436">
        <f t="shared" si="195"/>
        <v>0</v>
      </c>
      <c r="AM1436">
        <f t="shared" si="196"/>
        <v>1</v>
      </c>
      <c r="AN1436">
        <f t="shared" si="197"/>
        <v>0</v>
      </c>
      <c r="AO1436" s="9">
        <v>97</v>
      </c>
      <c r="AP1436" s="5">
        <v>1.9867717342662448</v>
      </c>
      <c r="AQ1436">
        <v>49478000</v>
      </c>
      <c r="AR1436" s="5">
        <v>53.7</v>
      </c>
      <c r="AT1436">
        <v>8775000</v>
      </c>
      <c r="AU1436">
        <v>58253000</v>
      </c>
      <c r="AV1436">
        <v>0</v>
      </c>
      <c r="AW1436">
        <v>49688</v>
      </c>
      <c r="AX1436">
        <v>49688000000</v>
      </c>
      <c r="CG1436" s="13"/>
    </row>
    <row r="1437" spans="1:85" x14ac:dyDescent="0.3">
      <c r="A1437">
        <v>2016</v>
      </c>
      <c r="B1437" t="s">
        <v>44</v>
      </c>
      <c r="C1437">
        <v>0</v>
      </c>
      <c r="D1437">
        <v>3</v>
      </c>
      <c r="E1437">
        <v>4</v>
      </c>
      <c r="F1437">
        <v>4.4000000000000004</v>
      </c>
      <c r="G1437">
        <v>4400000</v>
      </c>
      <c r="H1437">
        <v>2.9</v>
      </c>
      <c r="I1437">
        <v>2900000</v>
      </c>
      <c r="J1437">
        <v>1.5000000000000004</v>
      </c>
      <c r="K1437">
        <v>1500000.0000000005</v>
      </c>
      <c r="L1437">
        <v>0</v>
      </c>
      <c r="M1437">
        <v>0</v>
      </c>
      <c r="N1437">
        <v>0</v>
      </c>
      <c r="O1437" s="11">
        <v>8</v>
      </c>
      <c r="P1437" s="11">
        <v>3</v>
      </c>
      <c r="Q1437" s="12">
        <v>37.5</v>
      </c>
      <c r="R1437" s="11">
        <v>3</v>
      </c>
      <c r="S1437" s="12">
        <v>37.5</v>
      </c>
      <c r="T1437" s="14">
        <v>2</v>
      </c>
      <c r="U1437" s="12">
        <v>25</v>
      </c>
      <c r="V1437" s="12">
        <v>60.16</v>
      </c>
      <c r="W1437" s="13">
        <v>4</v>
      </c>
      <c r="X1437" s="11"/>
      <c r="Y1437" s="11">
        <v>17.14</v>
      </c>
      <c r="Z1437" s="11">
        <v>2.99</v>
      </c>
      <c r="AA1437" s="11">
        <v>7638.3</v>
      </c>
      <c r="AB1437" s="13">
        <v>7638300000</v>
      </c>
      <c r="AC1437" s="5">
        <v>2.9947481493609969</v>
      </c>
      <c r="AD1437">
        <v>24.71</v>
      </c>
      <c r="AE1437">
        <v>13.8</v>
      </c>
      <c r="AF1437">
        <v>18.09</v>
      </c>
      <c r="AG1437" s="5">
        <v>34.62242730535413</v>
      </c>
      <c r="AH1437" s="7">
        <v>0.58215451577801958</v>
      </c>
      <c r="AI1437" s="8">
        <v>3.8084874863982592E-2</v>
      </c>
      <c r="AJ1437">
        <v>18158.97</v>
      </c>
      <c r="AK1437">
        <v>18158970000</v>
      </c>
      <c r="AL1437">
        <f t="shared" si="195"/>
        <v>1</v>
      </c>
      <c r="AM1437">
        <f t="shared" si="196"/>
        <v>0</v>
      </c>
      <c r="AN1437">
        <f t="shared" si="197"/>
        <v>0</v>
      </c>
      <c r="AO1437" s="9">
        <v>32</v>
      </c>
      <c r="AP1437" s="5">
        <v>1.5051499783199058</v>
      </c>
      <c r="AQ1437">
        <v>18618000</v>
      </c>
      <c r="AT1437">
        <v>300000</v>
      </c>
      <c r="AU1437">
        <v>18918000</v>
      </c>
      <c r="AV1437">
        <v>0</v>
      </c>
      <c r="AW1437">
        <v>4088.6</v>
      </c>
      <c r="AX1437">
        <v>4088600000</v>
      </c>
      <c r="CG1437" s="13"/>
    </row>
    <row r="1438" spans="1:85" x14ac:dyDescent="0.3">
      <c r="A1438">
        <v>2016</v>
      </c>
      <c r="B1438" t="s">
        <v>45</v>
      </c>
      <c r="C1438">
        <v>1</v>
      </c>
      <c r="F1438">
        <v>13</v>
      </c>
      <c r="G1438">
        <v>13000000</v>
      </c>
      <c r="H1438">
        <v>7.3</v>
      </c>
      <c r="I1438">
        <v>7300000</v>
      </c>
      <c r="J1438">
        <v>5.7</v>
      </c>
      <c r="K1438">
        <v>5700000</v>
      </c>
      <c r="M1438">
        <v>0</v>
      </c>
      <c r="N1438">
        <v>0</v>
      </c>
      <c r="O1438" s="11">
        <v>9</v>
      </c>
      <c r="P1438" s="11"/>
      <c r="Q1438" s="12">
        <v>0</v>
      </c>
      <c r="R1438" s="11"/>
      <c r="S1438" s="12">
        <v>0</v>
      </c>
      <c r="T1438" s="14">
        <v>9</v>
      </c>
      <c r="U1438" s="12">
        <v>100</v>
      </c>
      <c r="V1438" s="12">
        <v>75</v>
      </c>
      <c r="W1438" s="13"/>
      <c r="X1438" s="11"/>
      <c r="Y1438" s="11">
        <v>7.58</v>
      </c>
      <c r="Z1438" s="11">
        <v>30.51</v>
      </c>
      <c r="AA1438" s="11">
        <v>17995.900000000001</v>
      </c>
      <c r="AB1438" s="13">
        <v>17995900000</v>
      </c>
      <c r="AC1438" s="5">
        <v>30.506252372422885</v>
      </c>
      <c r="AD1438">
        <v>57.83</v>
      </c>
      <c r="AE1438">
        <v>12.44</v>
      </c>
      <c r="AF1438">
        <v>27.94</v>
      </c>
      <c r="AG1438" s="5">
        <v>12.892038202543905</v>
      </c>
      <c r="AH1438" s="7"/>
      <c r="AI1438" s="8"/>
      <c r="AJ1438">
        <v>160933.53</v>
      </c>
      <c r="AK1438">
        <v>160933530000</v>
      </c>
      <c r="AL1438">
        <f t="shared" si="195"/>
        <v>0</v>
      </c>
      <c r="AM1438">
        <f t="shared" si="196"/>
        <v>0</v>
      </c>
      <c r="AN1438">
        <f t="shared" si="197"/>
        <v>1</v>
      </c>
      <c r="AO1438" s="9">
        <v>25</v>
      </c>
      <c r="AP1438" s="5">
        <v>1.3979400086720375</v>
      </c>
      <c r="AV1438">
        <v>75</v>
      </c>
      <c r="AW1438">
        <v>26906.9</v>
      </c>
      <c r="AX1438">
        <v>26906900000</v>
      </c>
      <c r="CG1438" s="13"/>
    </row>
    <row r="1439" spans="1:85" x14ac:dyDescent="0.3">
      <c r="A1439">
        <v>2016</v>
      </c>
      <c r="B1439" t="s">
        <v>46</v>
      </c>
      <c r="C1439">
        <v>0</v>
      </c>
      <c r="D1439">
        <v>4</v>
      </c>
      <c r="E1439">
        <v>6</v>
      </c>
      <c r="F1439">
        <v>12.9</v>
      </c>
      <c r="G1439">
        <v>12900000</v>
      </c>
      <c r="H1439">
        <v>11.3</v>
      </c>
      <c r="I1439">
        <v>11300000</v>
      </c>
      <c r="J1439">
        <v>1.5999999999999996</v>
      </c>
      <c r="K1439">
        <v>1599999.9999999995</v>
      </c>
      <c r="L1439">
        <v>1</v>
      </c>
      <c r="M1439">
        <v>0</v>
      </c>
      <c r="N1439">
        <v>0</v>
      </c>
      <c r="O1439" s="11">
        <v>11</v>
      </c>
      <c r="P1439" s="11">
        <v>5</v>
      </c>
      <c r="Q1439" s="12">
        <v>45.45</v>
      </c>
      <c r="R1439" s="11">
        <v>3</v>
      </c>
      <c r="S1439" s="12">
        <v>27.27</v>
      </c>
      <c r="T1439" s="14">
        <v>3</v>
      </c>
      <c r="U1439" s="12">
        <v>27.27</v>
      </c>
      <c r="V1439" s="12">
        <v>39.46</v>
      </c>
      <c r="W1439" s="13">
        <v>8</v>
      </c>
      <c r="X1439" s="11"/>
      <c r="Y1439" s="11">
        <v>1.73</v>
      </c>
      <c r="Z1439" s="11">
        <v>5.59</v>
      </c>
      <c r="AA1439" s="11">
        <v>26938.3</v>
      </c>
      <c r="AB1439" s="13">
        <v>26938300000</v>
      </c>
      <c r="AC1439" s="5">
        <v>5.5900893918522678</v>
      </c>
      <c r="AD1439">
        <v>12.17</v>
      </c>
      <c r="AE1439">
        <v>2.46</v>
      </c>
      <c r="AF1439">
        <v>7.15</v>
      </c>
      <c r="AG1439" s="5">
        <v>19.618359006601693</v>
      </c>
      <c r="AH1439" s="7">
        <v>1.0307327611128341</v>
      </c>
      <c r="AI1439" s="8">
        <v>1.6512223197531706</v>
      </c>
      <c r="AJ1439">
        <v>35416.839999999997</v>
      </c>
      <c r="AK1439">
        <v>35416840000</v>
      </c>
      <c r="AL1439">
        <f t="shared" si="195"/>
        <v>0</v>
      </c>
      <c r="AM1439">
        <f t="shared" si="196"/>
        <v>1</v>
      </c>
      <c r="AN1439">
        <f t="shared" si="197"/>
        <v>0</v>
      </c>
      <c r="AO1439" s="9">
        <v>67</v>
      </c>
      <c r="AP1439" s="5">
        <v>1.8260748027008262</v>
      </c>
      <c r="AQ1439">
        <v>96916000</v>
      </c>
      <c r="AT1439">
        <v>15925000</v>
      </c>
      <c r="AU1439">
        <v>112841000</v>
      </c>
      <c r="AV1439">
        <v>0.6</v>
      </c>
      <c r="AW1439">
        <v>43942.7</v>
      </c>
      <c r="AX1439">
        <v>43942700000</v>
      </c>
      <c r="CG1439" s="13"/>
    </row>
    <row r="1440" spans="1:85" x14ac:dyDescent="0.3">
      <c r="A1440">
        <v>2016</v>
      </c>
      <c r="B1440" t="s">
        <v>47</v>
      </c>
      <c r="C1440">
        <v>0</v>
      </c>
      <c r="D1440">
        <v>5</v>
      </c>
      <c r="E1440">
        <v>4</v>
      </c>
      <c r="L1440">
        <v>1</v>
      </c>
      <c r="M1440">
        <v>0</v>
      </c>
      <c r="N1440">
        <v>0</v>
      </c>
      <c r="O1440" s="11">
        <v>13</v>
      </c>
      <c r="P1440" s="11">
        <v>6</v>
      </c>
      <c r="Q1440" s="12">
        <v>46.15</v>
      </c>
      <c r="R1440" s="11">
        <v>2</v>
      </c>
      <c r="S1440" s="12">
        <v>15.38</v>
      </c>
      <c r="T1440" s="14">
        <v>5</v>
      </c>
      <c r="U1440" s="12">
        <v>38.46</v>
      </c>
      <c r="V1440" s="12">
        <v>53.67</v>
      </c>
      <c r="W1440" s="13">
        <v>5</v>
      </c>
      <c r="X1440" s="11">
        <v>4.54</v>
      </c>
      <c r="Y1440" s="11">
        <v>-13.65</v>
      </c>
      <c r="Z1440" s="11">
        <v>2.6</v>
      </c>
      <c r="AA1440" s="11">
        <v>46049.599999999999</v>
      </c>
      <c r="AB1440" s="13">
        <v>46049600000</v>
      </c>
      <c r="AC1440" s="5">
        <v>2.6025147072811414</v>
      </c>
      <c r="AD1440">
        <v>-76.16</v>
      </c>
      <c r="AE1440">
        <v>-8.06</v>
      </c>
      <c r="AF1440">
        <v>-10.67</v>
      </c>
      <c r="AG1440" s="5">
        <v>-23.144361406345507</v>
      </c>
      <c r="AH1440" s="7"/>
      <c r="AI1440" s="8"/>
      <c r="AJ1440">
        <v>34746.410000000003</v>
      </c>
      <c r="AK1440">
        <v>34746410000</v>
      </c>
      <c r="AL1440">
        <f t="shared" si="195"/>
        <v>0</v>
      </c>
      <c r="AM1440">
        <f t="shared" si="196"/>
        <v>1</v>
      </c>
      <c r="AN1440">
        <f t="shared" si="197"/>
        <v>0</v>
      </c>
      <c r="AO1440" s="9">
        <v>3</v>
      </c>
      <c r="AP1440" s="5">
        <v>0.47712125471966244</v>
      </c>
      <c r="AQ1440">
        <v>72989119</v>
      </c>
      <c r="AR1440" s="5">
        <v>22.5</v>
      </c>
      <c r="AT1440">
        <v>6970000</v>
      </c>
      <c r="AU1440">
        <v>79959119</v>
      </c>
      <c r="AV1440">
        <v>8.74</v>
      </c>
      <c r="AW1440">
        <v>97121.7</v>
      </c>
      <c r="AX1440">
        <v>97121700000</v>
      </c>
      <c r="CG1440" s="13"/>
    </row>
    <row r="1441" spans="1:85" x14ac:dyDescent="0.3">
      <c r="A1441">
        <v>2016</v>
      </c>
      <c r="B1441" t="s">
        <v>48</v>
      </c>
      <c r="C1441">
        <v>0</v>
      </c>
      <c r="M1441">
        <v>0</v>
      </c>
      <c r="N1441">
        <v>0</v>
      </c>
      <c r="O1441" s="11"/>
      <c r="P1441" s="11"/>
      <c r="Q1441" s="12"/>
      <c r="R1441" s="11"/>
      <c r="S1441" s="12"/>
      <c r="T1441" s="14">
        <v>0</v>
      </c>
      <c r="U1441" s="12"/>
      <c r="V1441" s="12">
        <v>71.180000000000007</v>
      </c>
      <c r="W1441" s="13">
        <v>6</v>
      </c>
      <c r="X1441" s="11"/>
      <c r="Y1441" s="11">
        <v>12.94</v>
      </c>
      <c r="Z1441" s="11">
        <v>6.84</v>
      </c>
      <c r="AA1441" s="11">
        <v>131251</v>
      </c>
      <c r="AB1441" s="13">
        <v>131251000000</v>
      </c>
      <c r="AC1441" s="5">
        <v>6.8444364257095973</v>
      </c>
      <c r="AG1441" s="5">
        <v>-19.570804121150008</v>
      </c>
      <c r="AH1441" s="7"/>
      <c r="AI1441" s="8"/>
      <c r="AO1441" s="9">
        <v>65</v>
      </c>
      <c r="AP1441" s="5">
        <v>1.8129133566428552</v>
      </c>
      <c r="AV1441">
        <v>71.180000000000007</v>
      </c>
      <c r="CG1441" s="13"/>
    </row>
    <row r="1442" spans="1:85" x14ac:dyDescent="0.3">
      <c r="A1442">
        <v>2016</v>
      </c>
      <c r="B1442" t="s">
        <v>49</v>
      </c>
      <c r="C1442">
        <v>0</v>
      </c>
      <c r="D1442">
        <v>5</v>
      </c>
      <c r="E1442">
        <v>4</v>
      </c>
      <c r="F1442">
        <v>9.3000000000000007</v>
      </c>
      <c r="G1442">
        <v>9300000</v>
      </c>
      <c r="H1442">
        <v>9.3000000000000007</v>
      </c>
      <c r="I1442">
        <v>9300000</v>
      </c>
      <c r="J1442">
        <v>0</v>
      </c>
      <c r="L1442">
        <v>1</v>
      </c>
      <c r="M1442">
        <v>0</v>
      </c>
      <c r="N1442">
        <v>0</v>
      </c>
      <c r="O1442" s="11">
        <v>10</v>
      </c>
      <c r="P1442" s="11">
        <v>5</v>
      </c>
      <c r="Q1442" s="12">
        <v>50</v>
      </c>
      <c r="R1442" s="11">
        <v>2</v>
      </c>
      <c r="S1442" s="12">
        <v>20</v>
      </c>
      <c r="T1442" s="14">
        <v>3</v>
      </c>
      <c r="U1442" s="12">
        <v>30</v>
      </c>
      <c r="V1442" s="12">
        <v>56.36</v>
      </c>
      <c r="W1442" s="13">
        <v>6</v>
      </c>
      <c r="X1442" s="11"/>
      <c r="Y1442" s="11">
        <v>6.45</v>
      </c>
      <c r="Z1442" s="11">
        <v>1.07</v>
      </c>
      <c r="AA1442" s="11">
        <v>60295.4</v>
      </c>
      <c r="AB1442" s="13">
        <v>60295400000</v>
      </c>
      <c r="AC1442" s="5">
        <v>1.0692316528748755</v>
      </c>
      <c r="AD1442">
        <v>8.7799999999999994</v>
      </c>
      <c r="AE1442">
        <v>2.58</v>
      </c>
      <c r="AF1442">
        <v>3.72</v>
      </c>
      <c r="AG1442" s="5">
        <v>76.080457585235635</v>
      </c>
      <c r="AH1442" s="7"/>
      <c r="AI1442" s="8">
        <v>2.3852751825390595</v>
      </c>
      <c r="AJ1442">
        <v>17380.48</v>
      </c>
      <c r="AK1442">
        <v>17380480000</v>
      </c>
      <c r="AL1442">
        <f>IF(AJ1442&lt;29957,1,0)</f>
        <v>1</v>
      </c>
      <c r="AM1442">
        <f>IF(AND(AJ1442&gt;29957,AJ1442&lt;96525),1,0)</f>
        <v>0</v>
      </c>
      <c r="AN1442">
        <f>IF(AJ1442&gt;96525,1,0)</f>
        <v>0</v>
      </c>
      <c r="AO1442" s="9">
        <v>21</v>
      </c>
      <c r="AP1442" s="5">
        <v>1.3222192947339191</v>
      </c>
      <c r="AQ1442">
        <v>127513819</v>
      </c>
      <c r="AT1442">
        <v>5905000</v>
      </c>
      <c r="AU1442">
        <v>133418819</v>
      </c>
      <c r="AV1442">
        <v>0</v>
      </c>
      <c r="AW1442">
        <v>20241.400000000001</v>
      </c>
      <c r="AX1442">
        <v>20241400000</v>
      </c>
      <c r="CG1442" s="13"/>
    </row>
    <row r="1443" spans="1:85" x14ac:dyDescent="0.3">
      <c r="A1443">
        <v>2016</v>
      </c>
      <c r="B1443" t="s">
        <v>50</v>
      </c>
      <c r="C1443">
        <v>0</v>
      </c>
      <c r="D1443">
        <v>6</v>
      </c>
      <c r="E1443">
        <v>7</v>
      </c>
      <c r="F1443">
        <v>14.6</v>
      </c>
      <c r="G1443">
        <v>14600000</v>
      </c>
      <c r="H1443">
        <v>12.1</v>
      </c>
      <c r="I1443">
        <v>12100000</v>
      </c>
      <c r="J1443">
        <v>2.5</v>
      </c>
      <c r="K1443">
        <v>2500000</v>
      </c>
      <c r="L1443">
        <v>1</v>
      </c>
      <c r="M1443">
        <v>0</v>
      </c>
      <c r="N1443">
        <v>0</v>
      </c>
      <c r="O1443" s="11">
        <v>17</v>
      </c>
      <c r="P1443" s="11">
        <v>8</v>
      </c>
      <c r="Q1443" s="12">
        <v>47.06</v>
      </c>
      <c r="R1443" s="11">
        <v>1</v>
      </c>
      <c r="S1443" s="12">
        <v>5.88</v>
      </c>
      <c r="T1443" s="14">
        <v>8</v>
      </c>
      <c r="U1443" s="12">
        <v>47.06</v>
      </c>
      <c r="V1443" s="12">
        <v>50.74</v>
      </c>
      <c r="W1443" s="13">
        <v>5</v>
      </c>
      <c r="X1443" s="11"/>
      <c r="Y1443" s="11">
        <v>9.49</v>
      </c>
      <c r="Z1443" s="11">
        <v>15.99</v>
      </c>
      <c r="AA1443" s="11">
        <v>35363.9</v>
      </c>
      <c r="AB1443" s="13">
        <v>35363900000</v>
      </c>
      <c r="AC1443" s="5">
        <v>15.987265085847879</v>
      </c>
      <c r="AD1443">
        <v>49.67</v>
      </c>
      <c r="AE1443">
        <v>26.11</v>
      </c>
      <c r="AF1443">
        <v>45.57</v>
      </c>
      <c r="AG1443" s="5">
        <v>7.6360663104808584</v>
      </c>
      <c r="AH1443" s="7">
        <v>0.25456624579153864</v>
      </c>
      <c r="AI1443" s="8">
        <v>4.4563589952345666</v>
      </c>
      <c r="AJ1443">
        <v>355884.26</v>
      </c>
      <c r="AK1443">
        <v>355884260000</v>
      </c>
      <c r="AL1443">
        <f>IF(AJ1443&lt;29957,1,0)</f>
        <v>0</v>
      </c>
      <c r="AM1443">
        <f>IF(AND(AJ1443&gt;29957,AJ1443&lt;96525),1,0)</f>
        <v>0</v>
      </c>
      <c r="AN1443">
        <f>IF(AJ1443&gt;96525,1,0)</f>
        <v>1</v>
      </c>
      <c r="AO1443" s="9">
        <v>98</v>
      </c>
      <c r="AP1443" s="5">
        <v>1.9912260756924949</v>
      </c>
      <c r="AQ1443">
        <v>92399990</v>
      </c>
      <c r="AR1443" s="5">
        <v>22.5</v>
      </c>
      <c r="AT1443">
        <v>73783100</v>
      </c>
      <c r="AU1443">
        <v>166183090</v>
      </c>
      <c r="AV1443">
        <v>50.73</v>
      </c>
      <c r="AW1443">
        <v>93188.3</v>
      </c>
      <c r="AX1443">
        <v>93188300000</v>
      </c>
      <c r="CG1443" s="13"/>
    </row>
    <row r="1444" spans="1:85" x14ac:dyDescent="0.3">
      <c r="A1444">
        <v>2016</v>
      </c>
      <c r="B1444" t="s">
        <v>51</v>
      </c>
      <c r="C1444">
        <v>0</v>
      </c>
      <c r="D1444">
        <v>8</v>
      </c>
      <c r="E1444">
        <v>4</v>
      </c>
      <c r="F1444">
        <v>3</v>
      </c>
      <c r="G1444">
        <v>3000000</v>
      </c>
      <c r="H1444">
        <v>3</v>
      </c>
      <c r="I1444">
        <v>3000000</v>
      </c>
      <c r="J1444">
        <v>0</v>
      </c>
      <c r="L1444">
        <v>1</v>
      </c>
      <c r="M1444">
        <v>0</v>
      </c>
      <c r="N1444">
        <v>0</v>
      </c>
      <c r="O1444" s="11">
        <v>13</v>
      </c>
      <c r="P1444" s="11">
        <v>6</v>
      </c>
      <c r="Q1444" s="12">
        <v>46.15</v>
      </c>
      <c r="R1444" s="11">
        <v>2</v>
      </c>
      <c r="S1444" s="12">
        <v>15.38</v>
      </c>
      <c r="T1444" s="14">
        <v>5</v>
      </c>
      <c r="U1444" s="12">
        <v>38.46</v>
      </c>
      <c r="V1444" s="12">
        <v>44.73</v>
      </c>
      <c r="W1444" s="13">
        <v>5</v>
      </c>
      <c r="X1444" s="11"/>
      <c r="Y1444" s="11">
        <v>13.05</v>
      </c>
      <c r="Z1444" s="11">
        <v>5.75</v>
      </c>
      <c r="AA1444" s="11">
        <v>8012.6</v>
      </c>
      <c r="AB1444" s="13">
        <v>8012600000</v>
      </c>
      <c r="AC1444" s="5">
        <v>5.7534237298583895</v>
      </c>
      <c r="AD1444">
        <v>26.22</v>
      </c>
      <c r="AE1444">
        <v>15.63</v>
      </c>
      <c r="AF1444">
        <v>17.82</v>
      </c>
      <c r="AG1444" s="5">
        <v>5.5626461253487243</v>
      </c>
      <c r="AH1444" s="7"/>
      <c r="AI1444" s="8"/>
      <c r="AJ1444">
        <v>29033.34</v>
      </c>
      <c r="AK1444">
        <v>29033340000</v>
      </c>
      <c r="AL1444">
        <f>IF(AJ1444&lt;29957,1,0)</f>
        <v>1</v>
      </c>
      <c r="AM1444">
        <f>IF(AND(AJ1444&gt;29957,AJ1444&lt;96525),1,0)</f>
        <v>0</v>
      </c>
      <c r="AN1444">
        <f>IF(AJ1444&gt;96525,1,0)</f>
        <v>0</v>
      </c>
      <c r="AO1444" s="9">
        <v>55</v>
      </c>
      <c r="AP1444" s="5">
        <v>1.7403626894942439</v>
      </c>
      <c r="AQ1444">
        <v>106502763</v>
      </c>
      <c r="AR1444" s="5">
        <v>0.9</v>
      </c>
      <c r="AT1444">
        <v>5535000</v>
      </c>
      <c r="AU1444">
        <v>112037763</v>
      </c>
      <c r="AV1444">
        <v>0</v>
      </c>
      <c r="AW1444">
        <v>9822.7000000000007</v>
      </c>
      <c r="AX1444">
        <v>9822700000</v>
      </c>
      <c r="CG1444" s="13"/>
    </row>
    <row r="1445" spans="1:85" x14ac:dyDescent="0.3">
      <c r="A1445">
        <v>2016</v>
      </c>
      <c r="B1445" t="s">
        <v>52</v>
      </c>
      <c r="C1445">
        <v>0</v>
      </c>
      <c r="D1445">
        <v>3</v>
      </c>
      <c r="E1445">
        <v>4</v>
      </c>
      <c r="L1445">
        <v>0</v>
      </c>
      <c r="M1445">
        <v>0</v>
      </c>
      <c r="N1445">
        <v>1</v>
      </c>
      <c r="O1445" s="11">
        <v>12</v>
      </c>
      <c r="P1445" s="11">
        <v>6</v>
      </c>
      <c r="Q1445" s="12">
        <v>50</v>
      </c>
      <c r="R1445" s="11">
        <v>1</v>
      </c>
      <c r="S1445" s="12">
        <v>8.33</v>
      </c>
      <c r="T1445" s="14">
        <v>5</v>
      </c>
      <c r="U1445" s="12">
        <v>41.67</v>
      </c>
      <c r="V1445" s="12">
        <v>34.380000000000003</v>
      </c>
      <c r="W1445" s="13">
        <v>8</v>
      </c>
      <c r="X1445" s="11">
        <v>83.17</v>
      </c>
      <c r="Y1445" s="11">
        <v>-2.34</v>
      </c>
      <c r="Z1445" s="11">
        <v>0.74</v>
      </c>
      <c r="AA1445" s="11">
        <v>112483.8</v>
      </c>
      <c r="AB1445" s="13">
        <v>112483800000</v>
      </c>
      <c r="AC1445" s="5">
        <v>0.74172489427552268</v>
      </c>
      <c r="AD1445">
        <v>-3.02</v>
      </c>
      <c r="AE1445">
        <v>-1.1499999999999999</v>
      </c>
      <c r="AF1445">
        <v>-2.14</v>
      </c>
      <c r="AG1445" s="5">
        <v>-3.8965011530271876</v>
      </c>
      <c r="AH1445" s="7">
        <v>0.63534221480331443</v>
      </c>
      <c r="AI1445" s="8"/>
      <c r="AJ1445">
        <v>120491.95</v>
      </c>
      <c r="AK1445">
        <v>120491950000</v>
      </c>
      <c r="AL1445">
        <f>IF(AJ1445&lt;29957,1,0)</f>
        <v>0</v>
      </c>
      <c r="AM1445">
        <f>IF(AND(AJ1445&gt;29957,AJ1445&lt;96525),1,0)</f>
        <v>0</v>
      </c>
      <c r="AN1445">
        <f>IF(AJ1445&gt;96525,1,0)</f>
        <v>1</v>
      </c>
      <c r="AO1445" s="9">
        <v>79</v>
      </c>
      <c r="AP1445" s="5">
        <v>1.8976270912904412</v>
      </c>
      <c r="AQ1445">
        <v>227031268</v>
      </c>
      <c r="AS1445">
        <f>4200000+186100000</f>
        <v>190300000</v>
      </c>
      <c r="AT1445">
        <v>59700000</v>
      </c>
      <c r="AU1445">
        <v>286731268</v>
      </c>
      <c r="AV1445">
        <v>0</v>
      </c>
      <c r="AW1445">
        <v>59753.9</v>
      </c>
      <c r="AX1445">
        <v>59753900000</v>
      </c>
      <c r="CG1445" s="13"/>
    </row>
    <row r="1446" spans="1:85" x14ac:dyDescent="0.3">
      <c r="A1446">
        <v>2016</v>
      </c>
      <c r="B1446" t="s">
        <v>53</v>
      </c>
      <c r="C1446">
        <v>0</v>
      </c>
      <c r="D1446">
        <v>4</v>
      </c>
      <c r="E1446">
        <v>4</v>
      </c>
      <c r="L1446">
        <v>1</v>
      </c>
      <c r="M1446">
        <v>0</v>
      </c>
      <c r="N1446">
        <v>0</v>
      </c>
      <c r="O1446" s="11">
        <v>9</v>
      </c>
      <c r="P1446" s="11">
        <v>4</v>
      </c>
      <c r="Q1446" s="12">
        <v>44.44</v>
      </c>
      <c r="R1446" s="11">
        <v>4</v>
      </c>
      <c r="S1446" s="12">
        <v>44.44</v>
      </c>
      <c r="T1446" s="14">
        <v>1</v>
      </c>
      <c r="U1446" s="12">
        <v>11.11</v>
      </c>
      <c r="V1446" s="12">
        <v>74.790000000000006</v>
      </c>
      <c r="W1446" s="13">
        <v>4</v>
      </c>
      <c r="X1446" s="11"/>
      <c r="Y1446" s="11">
        <v>19.75</v>
      </c>
      <c r="Z1446" s="11">
        <v>5.17</v>
      </c>
      <c r="AA1446" s="11">
        <v>106460</v>
      </c>
      <c r="AB1446" s="13">
        <v>106460000000</v>
      </c>
      <c r="AC1446" s="5">
        <v>5.1688142237580905</v>
      </c>
      <c r="AD1446">
        <v>37.479999999999997</v>
      </c>
      <c r="AE1446">
        <v>19.34</v>
      </c>
      <c r="AF1446">
        <v>24.99</v>
      </c>
      <c r="AG1446" s="5">
        <v>8.7506667120598269</v>
      </c>
      <c r="AH1446" s="7">
        <v>7.864969216320568</v>
      </c>
      <c r="AI1446" s="8"/>
      <c r="AJ1446">
        <v>335326.89</v>
      </c>
      <c r="AK1446">
        <v>335326890000</v>
      </c>
      <c r="AL1446">
        <f>IF(AJ1446&lt;29957,1,0)</f>
        <v>0</v>
      </c>
      <c r="AM1446">
        <f>IF(AND(AJ1446&gt;29957,AJ1446&lt;96525),1,0)</f>
        <v>0</v>
      </c>
      <c r="AN1446">
        <f>IF(AJ1446&gt;96525,1,0)</f>
        <v>1</v>
      </c>
      <c r="AO1446" s="9">
        <v>21</v>
      </c>
      <c r="AP1446" s="5">
        <v>1.3222192947339191</v>
      </c>
      <c r="AQ1446">
        <v>335714000</v>
      </c>
      <c r="AT1446">
        <v>9440000</v>
      </c>
      <c r="AU1446">
        <v>345154000</v>
      </c>
      <c r="AV1446">
        <v>0</v>
      </c>
      <c r="AW1446">
        <v>95612</v>
      </c>
      <c r="AX1446">
        <v>95612000000</v>
      </c>
      <c r="CG1446" s="13"/>
    </row>
    <row r="1447" spans="1:85" x14ac:dyDescent="0.3">
      <c r="A1447">
        <v>2016</v>
      </c>
      <c r="B1447" t="s">
        <v>54</v>
      </c>
      <c r="C1447">
        <v>1</v>
      </c>
      <c r="D1447">
        <v>4</v>
      </c>
      <c r="E1447">
        <v>3</v>
      </c>
      <c r="F1447">
        <v>1.4</v>
      </c>
      <c r="G1447">
        <v>1400000</v>
      </c>
      <c r="H1447">
        <v>1.3</v>
      </c>
      <c r="I1447">
        <v>1300000</v>
      </c>
      <c r="J1447">
        <v>9.9999999999999867E-2</v>
      </c>
      <c r="K1447">
        <v>99999.999999999869</v>
      </c>
      <c r="L1447">
        <v>1</v>
      </c>
      <c r="M1447">
        <v>0</v>
      </c>
      <c r="N1447">
        <v>0</v>
      </c>
      <c r="O1447" s="11">
        <v>12</v>
      </c>
      <c r="P1447" s="11">
        <v>7</v>
      </c>
      <c r="Q1447" s="12">
        <v>58.33</v>
      </c>
      <c r="R1447" s="11">
        <v>3</v>
      </c>
      <c r="S1447" s="12">
        <v>25</v>
      </c>
      <c r="T1447" s="14">
        <v>2</v>
      </c>
      <c r="U1447" s="12">
        <v>16.670000000000002</v>
      </c>
      <c r="V1447" s="12">
        <v>67.81</v>
      </c>
      <c r="W1447" s="13">
        <v>5</v>
      </c>
      <c r="X1447" s="11"/>
      <c r="Y1447" s="11">
        <v>18.84</v>
      </c>
      <c r="Z1447" s="11"/>
      <c r="AA1447" s="11">
        <v>2671.4</v>
      </c>
      <c r="AB1447" s="13">
        <v>2671400000</v>
      </c>
      <c r="AD1447">
        <v>42.57</v>
      </c>
      <c r="AE1447">
        <v>18.670000000000002</v>
      </c>
      <c r="AF1447">
        <v>41.78</v>
      </c>
      <c r="AG1447" s="5">
        <v>-5.1830963539598063</v>
      </c>
      <c r="AH1447" s="7"/>
      <c r="AI1447" s="8"/>
      <c r="AO1447" s="9">
        <v>26</v>
      </c>
      <c r="AP1447" s="5">
        <v>1.414973347970818</v>
      </c>
      <c r="AQ1447">
        <v>6004866</v>
      </c>
      <c r="AT1447">
        <v>540000</v>
      </c>
      <c r="AU1447">
        <v>6544866</v>
      </c>
      <c r="AV1447">
        <v>0</v>
      </c>
      <c r="CG1447" s="13"/>
    </row>
    <row r="1448" spans="1:85" x14ac:dyDescent="0.3">
      <c r="A1448">
        <v>2016</v>
      </c>
      <c r="B1448" t="s">
        <v>55</v>
      </c>
      <c r="C1448">
        <v>0</v>
      </c>
      <c r="D1448">
        <v>4</v>
      </c>
      <c r="E1448">
        <v>5</v>
      </c>
      <c r="F1448">
        <v>14.2</v>
      </c>
      <c r="G1448">
        <v>14200000</v>
      </c>
      <c r="H1448">
        <v>14.2</v>
      </c>
      <c r="I1448">
        <v>14200000</v>
      </c>
      <c r="J1448">
        <v>0</v>
      </c>
      <c r="L1448">
        <v>1</v>
      </c>
      <c r="M1448">
        <v>1</v>
      </c>
      <c r="N1448">
        <v>0</v>
      </c>
      <c r="O1448" s="11">
        <v>9</v>
      </c>
      <c r="P1448" s="11">
        <v>6</v>
      </c>
      <c r="Q1448" s="12">
        <v>66.67</v>
      </c>
      <c r="R1448" s="11">
        <v>1</v>
      </c>
      <c r="S1448" s="12">
        <v>11.11</v>
      </c>
      <c r="T1448" s="14">
        <v>2</v>
      </c>
      <c r="U1448" s="12">
        <v>22.22</v>
      </c>
      <c r="V1448" s="12">
        <v>43.84</v>
      </c>
      <c r="W1448" s="13">
        <v>7</v>
      </c>
      <c r="X1448" s="11">
        <v>1.73</v>
      </c>
      <c r="Y1448" s="11">
        <v>6.69</v>
      </c>
      <c r="Z1448" s="11">
        <v>3.46</v>
      </c>
      <c r="AA1448" s="11">
        <v>18945.099999999999</v>
      </c>
      <c r="AB1448" s="13">
        <v>18945100000</v>
      </c>
      <c r="AC1448" s="5">
        <v>3.4571424594550395</v>
      </c>
      <c r="AD1448">
        <v>11.58</v>
      </c>
      <c r="AE1448">
        <v>7.43</v>
      </c>
      <c r="AF1448">
        <v>9.08</v>
      </c>
      <c r="AG1448" s="5">
        <v>-5.132627159786014</v>
      </c>
      <c r="AH1448" s="7">
        <v>0.39964519304812307</v>
      </c>
      <c r="AI1448" s="8">
        <v>0.28023900732033025</v>
      </c>
      <c r="AJ1448">
        <v>34651.699999999997</v>
      </c>
      <c r="AK1448">
        <v>34651700000</v>
      </c>
      <c r="AL1448">
        <f>IF(AJ1448&lt;29957,1,0)</f>
        <v>0</v>
      </c>
      <c r="AM1448">
        <f>IF(AND(AJ1448&gt;29957,AJ1448&lt;96525),1,0)</f>
        <v>1</v>
      </c>
      <c r="AN1448">
        <f>IF(AJ1448&gt;96525,1,0)</f>
        <v>0</v>
      </c>
      <c r="AO1448" s="9">
        <v>62</v>
      </c>
      <c r="AP1448" s="5">
        <v>1.7923916894982537</v>
      </c>
      <c r="AQ1448">
        <v>28840000</v>
      </c>
      <c r="AT1448">
        <v>16390000</v>
      </c>
      <c r="AU1448">
        <v>45230000</v>
      </c>
      <c r="AV1448">
        <v>0</v>
      </c>
      <c r="AW1448">
        <v>22325.3</v>
      </c>
      <c r="AX1448">
        <v>22325300000</v>
      </c>
      <c r="CG1448" s="13"/>
    </row>
    <row r="1449" spans="1:85" x14ac:dyDescent="0.3">
      <c r="A1449">
        <v>2016</v>
      </c>
      <c r="B1449" t="s">
        <v>56</v>
      </c>
      <c r="C1449">
        <v>0</v>
      </c>
      <c r="D1449">
        <v>4</v>
      </c>
      <c r="E1449">
        <v>5</v>
      </c>
      <c r="L1449">
        <v>1</v>
      </c>
      <c r="M1449">
        <v>0</v>
      </c>
      <c r="N1449">
        <v>0</v>
      </c>
      <c r="O1449" s="11">
        <v>11</v>
      </c>
      <c r="P1449" s="11">
        <v>3</v>
      </c>
      <c r="Q1449" s="12">
        <v>27.27</v>
      </c>
      <c r="R1449" s="11">
        <v>5</v>
      </c>
      <c r="S1449" s="12">
        <v>45.45</v>
      </c>
      <c r="T1449" s="14">
        <v>3</v>
      </c>
      <c r="U1449" s="12">
        <v>27.27</v>
      </c>
      <c r="V1449" s="12">
        <v>71.03</v>
      </c>
      <c r="W1449" s="13">
        <v>5</v>
      </c>
      <c r="X1449" s="11"/>
      <c r="Y1449" s="11">
        <v>14.49</v>
      </c>
      <c r="Z1449" s="11">
        <v>24.74</v>
      </c>
      <c r="AA1449" s="11"/>
      <c r="AB1449" s="13"/>
      <c r="AC1449" s="5">
        <v>24.745370372135604</v>
      </c>
      <c r="AD1449">
        <v>110</v>
      </c>
      <c r="AE1449">
        <v>37.200000000000003</v>
      </c>
      <c r="AF1449">
        <v>110</v>
      </c>
      <c r="AG1449" s="5">
        <v>-1.8305038234523008</v>
      </c>
      <c r="AH1449" s="7"/>
      <c r="AI1449" s="8"/>
      <c r="AJ1449">
        <v>38186.04</v>
      </c>
      <c r="AK1449">
        <v>38186040000</v>
      </c>
      <c r="AL1449">
        <f>IF(AJ1449&lt;29957,1,0)</f>
        <v>0</v>
      </c>
      <c r="AM1449">
        <f>IF(AND(AJ1449&gt;29957,AJ1449&lt;96525),1,0)</f>
        <v>1</v>
      </c>
      <c r="AN1449">
        <f>IF(AJ1449&gt;96525,1,0)</f>
        <v>0</v>
      </c>
      <c r="AO1449" s="9">
        <v>37</v>
      </c>
      <c r="AP1449" s="5">
        <v>1.5682017240669948</v>
      </c>
      <c r="AQ1449">
        <v>95477457</v>
      </c>
      <c r="AR1449" s="5">
        <v>38.4</v>
      </c>
      <c r="AT1449">
        <v>4600000</v>
      </c>
      <c r="AU1449">
        <v>100077457</v>
      </c>
      <c r="AV1449">
        <v>71.03</v>
      </c>
      <c r="CG1449" s="13"/>
    </row>
    <row r="1450" spans="1:85" x14ac:dyDescent="0.3">
      <c r="A1450">
        <v>2016</v>
      </c>
      <c r="B1450" t="s">
        <v>57</v>
      </c>
      <c r="C1450">
        <v>0</v>
      </c>
      <c r="D1450">
        <v>4</v>
      </c>
      <c r="E1450">
        <v>4</v>
      </c>
      <c r="F1450">
        <v>10.4</v>
      </c>
      <c r="G1450">
        <v>10400000</v>
      </c>
      <c r="H1450">
        <v>6.1</v>
      </c>
      <c r="I1450">
        <v>6100000</v>
      </c>
      <c r="J1450">
        <v>4.3000000000000007</v>
      </c>
      <c r="K1450">
        <v>4300000.0000000009</v>
      </c>
      <c r="L1450">
        <v>1</v>
      </c>
      <c r="M1450">
        <v>0</v>
      </c>
      <c r="N1450">
        <v>0</v>
      </c>
      <c r="O1450" s="11">
        <v>15</v>
      </c>
      <c r="P1450" s="11">
        <v>9</v>
      </c>
      <c r="Q1450" s="12">
        <v>60</v>
      </c>
      <c r="R1450" s="11">
        <v>2</v>
      </c>
      <c r="S1450" s="12">
        <v>13.33</v>
      </c>
      <c r="T1450" s="14">
        <v>4</v>
      </c>
      <c r="U1450" s="12">
        <v>26.67</v>
      </c>
      <c r="V1450" s="12">
        <v>50.76</v>
      </c>
      <c r="W1450" s="13">
        <v>7</v>
      </c>
      <c r="X1450" s="11"/>
      <c r="Y1450" s="11">
        <v>6.63</v>
      </c>
      <c r="Z1450" s="11">
        <v>2.2599999999999998</v>
      </c>
      <c r="AA1450" s="11">
        <v>41697.699999999997</v>
      </c>
      <c r="AB1450" s="13">
        <v>41697700000</v>
      </c>
      <c r="AC1450" s="5">
        <v>2.2552090712531103</v>
      </c>
      <c r="AD1450">
        <v>21.6</v>
      </c>
      <c r="AE1450">
        <v>10.19</v>
      </c>
      <c r="AF1450">
        <v>15.66</v>
      </c>
      <c r="AG1450" s="5">
        <v>-3.1168225183018023</v>
      </c>
      <c r="AH1450" s="7">
        <v>0.83437467458086012</v>
      </c>
      <c r="AI1450" s="8">
        <v>1.7614938040195771</v>
      </c>
      <c r="AJ1450">
        <v>42529.23</v>
      </c>
      <c r="AK1450">
        <v>42529230000</v>
      </c>
      <c r="AL1450">
        <f>IF(AJ1450&lt;29957,1,0)</f>
        <v>0</v>
      </c>
      <c r="AM1450">
        <f>IF(AND(AJ1450&gt;29957,AJ1450&lt;96525),1,0)</f>
        <v>1</v>
      </c>
      <c r="AN1450">
        <f>IF(AJ1450&gt;96525,1,0)</f>
        <v>0</v>
      </c>
      <c r="AO1450" s="9">
        <v>58</v>
      </c>
      <c r="AP1450" s="5">
        <v>1.7634279935629371</v>
      </c>
      <c r="AQ1450">
        <v>83167318</v>
      </c>
      <c r="AR1450" s="5">
        <v>59.2</v>
      </c>
      <c r="AT1450">
        <v>66875000</v>
      </c>
      <c r="AU1450">
        <v>150042318</v>
      </c>
      <c r="AV1450">
        <v>4.41</v>
      </c>
      <c r="AW1450">
        <v>64413</v>
      </c>
      <c r="AX1450">
        <v>64413000000</v>
      </c>
      <c r="CG1450" s="13"/>
    </row>
    <row r="1451" spans="1:85" x14ac:dyDescent="0.3">
      <c r="A1451">
        <v>2016</v>
      </c>
      <c r="B1451" t="s">
        <v>58</v>
      </c>
      <c r="C1451">
        <v>0</v>
      </c>
      <c r="D1451">
        <v>5</v>
      </c>
      <c r="E1451">
        <v>5</v>
      </c>
      <c r="F1451">
        <v>3.4</v>
      </c>
      <c r="G1451">
        <v>3400000</v>
      </c>
      <c r="H1451">
        <v>2.2999999999999998</v>
      </c>
      <c r="I1451">
        <v>2300000</v>
      </c>
      <c r="J1451">
        <v>1.1000000000000001</v>
      </c>
      <c r="K1451">
        <v>1100000</v>
      </c>
      <c r="L1451">
        <v>1</v>
      </c>
      <c r="M1451">
        <v>0</v>
      </c>
      <c r="N1451">
        <v>1</v>
      </c>
      <c r="O1451" s="11">
        <v>15</v>
      </c>
      <c r="P1451" s="11">
        <v>6</v>
      </c>
      <c r="Q1451" s="12">
        <v>40</v>
      </c>
      <c r="R1451" s="11">
        <v>8</v>
      </c>
      <c r="S1451" s="12">
        <v>53.33</v>
      </c>
      <c r="T1451" s="14">
        <v>1</v>
      </c>
      <c r="U1451" s="12">
        <v>6.67</v>
      </c>
      <c r="V1451" s="12">
        <v>73.34</v>
      </c>
      <c r="W1451" s="13">
        <v>4</v>
      </c>
      <c r="X1451" s="11">
        <v>8.59</v>
      </c>
      <c r="Y1451" s="11">
        <v>9.43</v>
      </c>
      <c r="Z1451" s="11">
        <v>7.23</v>
      </c>
      <c r="AA1451" s="11">
        <v>11836.3</v>
      </c>
      <c r="AB1451" s="13">
        <v>11836300000</v>
      </c>
      <c r="AC1451" s="5">
        <v>7.230216714680294</v>
      </c>
      <c r="AD1451">
        <v>36.340000000000003</v>
      </c>
      <c r="AE1451">
        <v>15.03</v>
      </c>
      <c r="AF1451">
        <v>17.670000000000002</v>
      </c>
      <c r="AG1451" s="5">
        <v>3.4815307627780472</v>
      </c>
      <c r="AH1451" s="7"/>
      <c r="AI1451" s="8">
        <v>3.5008078357270245</v>
      </c>
      <c r="AJ1451">
        <v>37658.32</v>
      </c>
      <c r="AK1451">
        <v>37658320000</v>
      </c>
      <c r="AL1451">
        <f>IF(AJ1451&lt;29957,1,0)</f>
        <v>0</v>
      </c>
      <c r="AM1451">
        <f>IF(AND(AJ1451&gt;29957,AJ1451&lt;96525),1,0)</f>
        <v>1</v>
      </c>
      <c r="AN1451">
        <f>IF(AJ1451&gt;96525,1,0)</f>
        <v>0</v>
      </c>
      <c r="AO1451" s="9">
        <v>34</v>
      </c>
      <c r="AP1451" s="5">
        <v>1.5314789170422551</v>
      </c>
      <c r="AQ1451">
        <v>37687000</v>
      </c>
      <c r="AS1451">
        <v>6000000</v>
      </c>
      <c r="AT1451">
        <v>2025000</v>
      </c>
      <c r="AU1451">
        <v>39712000</v>
      </c>
      <c r="AW1451">
        <v>19793</v>
      </c>
      <c r="AX1451">
        <v>19793000000</v>
      </c>
      <c r="CG1451" s="13"/>
    </row>
    <row r="1452" spans="1:85" x14ac:dyDescent="0.3">
      <c r="A1452">
        <v>2016</v>
      </c>
      <c r="B1452" t="s">
        <v>59</v>
      </c>
      <c r="C1452">
        <v>0</v>
      </c>
      <c r="D1452">
        <v>4</v>
      </c>
      <c r="E1452">
        <v>5</v>
      </c>
      <c r="L1452">
        <v>1</v>
      </c>
      <c r="M1452">
        <v>0</v>
      </c>
      <c r="N1452">
        <v>0</v>
      </c>
      <c r="O1452" s="11">
        <v>12</v>
      </c>
      <c r="P1452" s="11">
        <v>6</v>
      </c>
      <c r="Q1452" s="12">
        <v>50</v>
      </c>
      <c r="R1452" s="11">
        <v>1</v>
      </c>
      <c r="S1452" s="12">
        <v>8.33</v>
      </c>
      <c r="T1452" s="14">
        <v>5</v>
      </c>
      <c r="U1452" s="12">
        <v>41.67</v>
      </c>
      <c r="V1452" s="12">
        <v>50.21</v>
      </c>
      <c r="W1452" s="13">
        <v>5</v>
      </c>
      <c r="X1452" s="11">
        <v>3.53</v>
      </c>
      <c r="Y1452" s="11"/>
      <c r="Z1452" s="11"/>
      <c r="AA1452" s="11"/>
      <c r="AB1452" s="13"/>
      <c r="AG1452" s="5"/>
      <c r="AH1452" s="7"/>
      <c r="AI1452" s="8"/>
      <c r="AO1452" s="9">
        <v>3</v>
      </c>
      <c r="AP1452" s="5">
        <v>0.47712125471966244</v>
      </c>
      <c r="AQ1452">
        <v>83972667</v>
      </c>
      <c r="AT1452">
        <v>1120000</v>
      </c>
      <c r="AU1452">
        <v>85092667</v>
      </c>
      <c r="CG1452" s="13"/>
    </row>
    <row r="1453" spans="1:85" x14ac:dyDescent="0.3">
      <c r="A1453">
        <v>2016</v>
      </c>
      <c r="B1453" t="s">
        <v>60</v>
      </c>
      <c r="C1453">
        <v>1</v>
      </c>
      <c r="D1453">
        <v>5</v>
      </c>
      <c r="E1453">
        <v>6</v>
      </c>
      <c r="F1453">
        <v>0.8</v>
      </c>
      <c r="G1453">
        <v>800000</v>
      </c>
      <c r="H1453">
        <v>0.4</v>
      </c>
      <c r="I1453">
        <v>400000</v>
      </c>
      <c r="J1453">
        <v>0.4</v>
      </c>
      <c r="K1453">
        <v>400000</v>
      </c>
      <c r="L1453">
        <v>1</v>
      </c>
      <c r="M1453">
        <v>0</v>
      </c>
      <c r="N1453">
        <v>0</v>
      </c>
      <c r="O1453" s="11">
        <v>9</v>
      </c>
      <c r="P1453" s="11">
        <v>4</v>
      </c>
      <c r="Q1453" s="12">
        <v>44.44</v>
      </c>
      <c r="R1453" s="11">
        <v>3</v>
      </c>
      <c r="S1453" s="12">
        <v>33.33</v>
      </c>
      <c r="T1453" s="14">
        <v>2</v>
      </c>
      <c r="U1453" s="12">
        <v>22.22</v>
      </c>
      <c r="V1453" s="12">
        <v>54.75</v>
      </c>
      <c r="W1453" s="13">
        <v>8</v>
      </c>
      <c r="X1453" s="11"/>
      <c r="Y1453" s="11">
        <v>8.42</v>
      </c>
      <c r="Z1453" s="11">
        <v>5.65</v>
      </c>
      <c r="AA1453" s="11">
        <v>8057</v>
      </c>
      <c r="AB1453" s="13">
        <v>8057000000</v>
      </c>
      <c r="AC1453" s="5">
        <v>5.6528994771846479</v>
      </c>
      <c r="AG1453" s="5">
        <v>11.966110780920429</v>
      </c>
      <c r="AH1453" s="7"/>
      <c r="AI1453" s="8"/>
      <c r="AO1453" s="9">
        <v>18</v>
      </c>
      <c r="AP1453" s="5">
        <v>1.2552725051033058</v>
      </c>
      <c r="AQ1453">
        <v>104166865</v>
      </c>
      <c r="AT1453">
        <v>1350000</v>
      </c>
      <c r="AU1453">
        <v>105516865</v>
      </c>
      <c r="AV1453">
        <v>0</v>
      </c>
      <c r="CG1453" s="13"/>
    </row>
    <row r="1454" spans="1:85" x14ac:dyDescent="0.3">
      <c r="A1454">
        <v>2016</v>
      </c>
      <c r="B1454" t="s">
        <v>61</v>
      </c>
      <c r="C1454">
        <v>1</v>
      </c>
      <c r="D1454">
        <v>4</v>
      </c>
      <c r="E1454">
        <v>7</v>
      </c>
      <c r="L1454">
        <v>1</v>
      </c>
      <c r="M1454">
        <v>0</v>
      </c>
      <c r="N1454">
        <v>0</v>
      </c>
      <c r="O1454" s="11">
        <v>11</v>
      </c>
      <c r="P1454" s="11">
        <v>6</v>
      </c>
      <c r="Q1454" s="12">
        <v>54.55</v>
      </c>
      <c r="R1454" s="11">
        <v>1</v>
      </c>
      <c r="S1454" s="12">
        <v>9.09</v>
      </c>
      <c r="T1454" s="14">
        <v>4</v>
      </c>
      <c r="U1454" s="12">
        <v>36.36</v>
      </c>
      <c r="V1454" s="12">
        <v>56.87</v>
      </c>
      <c r="W1454" s="13">
        <v>7</v>
      </c>
      <c r="X1454" s="11">
        <v>9.3699999999999992</v>
      </c>
      <c r="Y1454" s="11">
        <v>3.14</v>
      </c>
      <c r="Z1454" s="11">
        <v>1.04</v>
      </c>
      <c r="AA1454" s="11">
        <v>81362.399999999994</v>
      </c>
      <c r="AB1454" s="13">
        <v>81362400000</v>
      </c>
      <c r="AC1454" s="5">
        <v>1.0358490078799325</v>
      </c>
      <c r="AD1454">
        <v>14.18</v>
      </c>
      <c r="AE1454">
        <v>3.62</v>
      </c>
      <c r="AF1454">
        <v>4.24</v>
      </c>
      <c r="AG1454" s="5">
        <v>-7.4819741403071154</v>
      </c>
      <c r="AH1454" s="7"/>
      <c r="AI1454" s="8"/>
      <c r="AJ1454">
        <v>25971.37</v>
      </c>
      <c r="AK1454">
        <v>25971370000</v>
      </c>
      <c r="AL1454">
        <f>IF(AJ1454&lt;29957,1,0)</f>
        <v>1</v>
      </c>
      <c r="AM1454">
        <f>IF(AND(AJ1454&gt;29957,AJ1454&lt;96525),1,0)</f>
        <v>0</v>
      </c>
      <c r="AN1454">
        <f>IF(AJ1454&gt;96525,1,0)</f>
        <v>0</v>
      </c>
      <c r="AO1454" s="9">
        <v>31</v>
      </c>
      <c r="AP1454" s="5">
        <v>1.4913616938342726</v>
      </c>
      <c r="AQ1454">
        <v>52100182</v>
      </c>
      <c r="AT1454">
        <v>5470000</v>
      </c>
      <c r="AU1454">
        <v>57570182</v>
      </c>
      <c r="AV1454">
        <v>0.03</v>
      </c>
      <c r="AW1454">
        <v>75772.800000000003</v>
      </c>
      <c r="AX1454">
        <v>75772800000</v>
      </c>
      <c r="CG1454" s="13"/>
    </row>
    <row r="1455" spans="1:85" x14ac:dyDescent="0.3">
      <c r="A1455">
        <v>2016</v>
      </c>
      <c r="B1455" t="s">
        <v>62</v>
      </c>
      <c r="C1455">
        <v>0</v>
      </c>
      <c r="D1455">
        <v>4</v>
      </c>
      <c r="E1455">
        <v>7</v>
      </c>
      <c r="L1455">
        <v>1</v>
      </c>
      <c r="M1455">
        <v>0</v>
      </c>
      <c r="N1455">
        <v>1</v>
      </c>
      <c r="O1455" s="11">
        <v>15</v>
      </c>
      <c r="P1455" s="11">
        <v>9</v>
      </c>
      <c r="Q1455" s="12">
        <v>60</v>
      </c>
      <c r="R1455" s="11">
        <v>4</v>
      </c>
      <c r="S1455" s="12">
        <v>26.67</v>
      </c>
      <c r="T1455" s="14">
        <v>2</v>
      </c>
      <c r="U1455" s="12">
        <v>13.33</v>
      </c>
      <c r="V1455" s="12">
        <v>36.79</v>
      </c>
      <c r="W1455" s="13">
        <v>8</v>
      </c>
      <c r="X1455" s="11"/>
      <c r="Y1455" s="11">
        <v>9.77</v>
      </c>
      <c r="Z1455" s="11">
        <v>3.43</v>
      </c>
      <c r="AA1455" s="11">
        <v>212570.4</v>
      </c>
      <c r="AB1455" s="13">
        <v>212570400000</v>
      </c>
      <c r="AC1455" s="5">
        <v>3.4315302369751097</v>
      </c>
      <c r="AD1455">
        <v>11.95</v>
      </c>
      <c r="AE1455">
        <v>7.06</v>
      </c>
      <c r="AF1455">
        <v>9.15</v>
      </c>
      <c r="AG1455" s="5">
        <v>20.407126370153609</v>
      </c>
      <c r="AH1455" s="7"/>
      <c r="AI1455" s="8"/>
      <c r="AJ1455">
        <v>521904.44</v>
      </c>
      <c r="AK1455">
        <v>521904440000</v>
      </c>
      <c r="AL1455">
        <f>IF(AJ1455&lt;29957,1,0)</f>
        <v>0</v>
      </c>
      <c r="AM1455">
        <f>IF(AND(AJ1455&gt;29957,AJ1455&lt;96525),1,0)</f>
        <v>0</v>
      </c>
      <c r="AN1455">
        <f>IF(AJ1455&gt;96525,1,0)</f>
        <v>1</v>
      </c>
      <c r="AO1455" s="9">
        <v>81</v>
      </c>
      <c r="AP1455" s="5">
        <v>1.9084850188786497</v>
      </c>
      <c r="AQ1455">
        <v>358000000</v>
      </c>
      <c r="AS1455">
        <v>123600000</v>
      </c>
      <c r="AT1455">
        <v>23600000</v>
      </c>
      <c r="AU1455">
        <v>381600000</v>
      </c>
      <c r="AV1455">
        <v>22.55</v>
      </c>
      <c r="AW1455">
        <v>146374.29999999999</v>
      </c>
      <c r="AX1455">
        <v>146374300000</v>
      </c>
      <c r="CG1455" s="13"/>
    </row>
    <row r="1456" spans="1:85" x14ac:dyDescent="0.3">
      <c r="A1456">
        <v>2016</v>
      </c>
      <c r="B1456" t="s">
        <v>63</v>
      </c>
      <c r="C1456">
        <v>1</v>
      </c>
      <c r="M1456">
        <v>0</v>
      </c>
      <c r="N1456">
        <v>0</v>
      </c>
      <c r="O1456" s="11"/>
      <c r="P1456" s="11"/>
      <c r="Q1456" s="12"/>
      <c r="R1456" s="11"/>
      <c r="S1456" s="12"/>
      <c r="T1456" s="14">
        <v>0</v>
      </c>
      <c r="U1456" s="12"/>
      <c r="V1456" s="12" t="s">
        <v>366</v>
      </c>
      <c r="W1456" s="13"/>
      <c r="X1456" s="11"/>
      <c r="Y1456" s="11"/>
      <c r="Z1456" s="11"/>
      <c r="AA1456" s="11">
        <v>71825.399999999994</v>
      </c>
      <c r="AB1456" s="13">
        <v>71825400000</v>
      </c>
      <c r="AG1456" s="5"/>
      <c r="AH1456" s="7"/>
      <c r="AI1456" s="8"/>
      <c r="AO1456" s="9">
        <v>8</v>
      </c>
      <c r="AP1456" s="5">
        <v>0.90308998699194343</v>
      </c>
      <c r="AR1456" s="5">
        <v>100</v>
      </c>
      <c r="AV1456">
        <v>0</v>
      </c>
      <c r="CG1456" s="13"/>
    </row>
    <row r="1457" spans="1:85" x14ac:dyDescent="0.3">
      <c r="A1457">
        <v>2016</v>
      </c>
      <c r="B1457" t="s">
        <v>64</v>
      </c>
      <c r="C1457">
        <v>0</v>
      </c>
      <c r="D1457">
        <v>6</v>
      </c>
      <c r="E1457">
        <v>5</v>
      </c>
      <c r="L1457">
        <v>1</v>
      </c>
      <c r="M1457">
        <v>1</v>
      </c>
      <c r="N1457">
        <v>0</v>
      </c>
      <c r="O1457" s="11">
        <v>10</v>
      </c>
      <c r="P1457" s="11">
        <v>5</v>
      </c>
      <c r="Q1457" s="12">
        <v>50</v>
      </c>
      <c r="R1457" s="11">
        <v>4</v>
      </c>
      <c r="S1457" s="12">
        <v>40</v>
      </c>
      <c r="T1457" s="14">
        <v>1</v>
      </c>
      <c r="U1457" s="12">
        <v>10</v>
      </c>
      <c r="V1457" s="12">
        <v>51</v>
      </c>
      <c r="W1457" s="13">
        <v>8</v>
      </c>
      <c r="X1457" s="11"/>
      <c r="Y1457" s="11">
        <v>12.47</v>
      </c>
      <c r="Z1457" s="11">
        <v>21.92</v>
      </c>
      <c r="AA1457" s="11"/>
      <c r="AB1457" s="13"/>
      <c r="AC1457" s="5">
        <v>21.916380513337344</v>
      </c>
      <c r="AD1457">
        <v>60.65</v>
      </c>
      <c r="AE1457">
        <v>17.64</v>
      </c>
      <c r="AF1457">
        <v>60.65</v>
      </c>
      <c r="AG1457" s="5">
        <v>2.6340867382802471</v>
      </c>
      <c r="AH1457" s="7"/>
      <c r="AI1457" s="8"/>
      <c r="AO1457" s="9">
        <v>79</v>
      </c>
      <c r="AP1457" s="5">
        <v>1.8976270912904412</v>
      </c>
      <c r="AQ1457">
        <v>166825000</v>
      </c>
      <c r="AT1457">
        <v>8945000</v>
      </c>
      <c r="AU1457">
        <v>175770000</v>
      </c>
      <c r="AV1457">
        <v>51</v>
      </c>
      <c r="CG1457" s="13"/>
    </row>
    <row r="1458" spans="1:85" x14ac:dyDescent="0.3">
      <c r="A1458">
        <v>2016</v>
      </c>
      <c r="B1458" t="s">
        <v>65</v>
      </c>
      <c r="C1458">
        <v>0</v>
      </c>
      <c r="D1458">
        <v>5</v>
      </c>
      <c r="E1458">
        <v>5</v>
      </c>
      <c r="L1458">
        <v>1</v>
      </c>
      <c r="M1458">
        <v>1</v>
      </c>
      <c r="N1458">
        <v>0</v>
      </c>
      <c r="O1458" s="11">
        <v>10</v>
      </c>
      <c r="P1458" s="11">
        <v>4</v>
      </c>
      <c r="Q1458" s="12">
        <v>40</v>
      </c>
      <c r="R1458" s="11">
        <v>1</v>
      </c>
      <c r="S1458" s="12">
        <v>10</v>
      </c>
      <c r="T1458" s="14">
        <v>5</v>
      </c>
      <c r="U1458" s="12">
        <v>50</v>
      </c>
      <c r="V1458" s="12">
        <v>62.11</v>
      </c>
      <c r="W1458" s="13">
        <v>5</v>
      </c>
      <c r="X1458" s="11">
        <v>0.01</v>
      </c>
      <c r="Y1458" s="11">
        <v>2.81</v>
      </c>
      <c r="Z1458" s="11">
        <v>2.2200000000000002</v>
      </c>
      <c r="AA1458" s="11">
        <v>93084.6</v>
      </c>
      <c r="AB1458" s="13">
        <v>93084600000</v>
      </c>
      <c r="AC1458" s="5">
        <v>2.215108655443327</v>
      </c>
      <c r="AD1458">
        <v>13.58</v>
      </c>
      <c r="AE1458">
        <v>3.7</v>
      </c>
      <c r="AF1458">
        <v>6.7</v>
      </c>
      <c r="AG1458" s="5">
        <v>-27.523475405721936</v>
      </c>
      <c r="AH1458" s="7">
        <v>9.7267258926886049E-2</v>
      </c>
      <c r="AI1458" s="8"/>
      <c r="AJ1458">
        <v>54836.94</v>
      </c>
      <c r="AK1458">
        <v>54836940000</v>
      </c>
      <c r="AL1458">
        <f>IF(AJ1458&lt;29957,1,0)</f>
        <v>0</v>
      </c>
      <c r="AM1458">
        <f>IF(AND(AJ1458&gt;29957,AJ1458&lt;96525),1,0)</f>
        <v>1</v>
      </c>
      <c r="AN1458">
        <f>IF(AJ1458&gt;96525,1,0)</f>
        <v>0</v>
      </c>
      <c r="AO1458" s="9">
        <v>55</v>
      </c>
      <c r="AP1458" s="5">
        <v>1.7403626894942439</v>
      </c>
      <c r="AQ1458">
        <v>32520925</v>
      </c>
      <c r="AR1458" s="5">
        <v>0.8</v>
      </c>
      <c r="AT1458">
        <v>26915000</v>
      </c>
      <c r="AU1458">
        <v>59435925</v>
      </c>
      <c r="AV1458">
        <v>0</v>
      </c>
      <c r="AW1458">
        <v>101866.4</v>
      </c>
      <c r="AX1458">
        <v>101866400000</v>
      </c>
      <c r="CG1458" s="13"/>
    </row>
    <row r="1459" spans="1:85" x14ac:dyDescent="0.3">
      <c r="A1459">
        <v>2016</v>
      </c>
      <c r="B1459" t="s">
        <v>66</v>
      </c>
      <c r="C1459">
        <v>0</v>
      </c>
      <c r="M1459">
        <v>0</v>
      </c>
      <c r="N1459">
        <v>0</v>
      </c>
      <c r="O1459" s="11"/>
      <c r="P1459" s="11"/>
      <c r="Q1459" s="12"/>
      <c r="R1459" s="11"/>
      <c r="S1459" s="12"/>
      <c r="T1459" s="14">
        <v>0</v>
      </c>
      <c r="U1459" s="12"/>
      <c r="V1459" s="12" t="s">
        <v>366</v>
      </c>
      <c r="W1459" s="13">
        <v>5</v>
      </c>
      <c r="X1459" s="11"/>
      <c r="Y1459" s="11"/>
      <c r="Z1459" s="11"/>
      <c r="AA1459" s="11"/>
      <c r="AB1459" s="13"/>
      <c r="AG1459" s="5"/>
      <c r="AH1459" s="7"/>
      <c r="AI1459" s="8"/>
      <c r="AO1459" s="9">
        <v>1</v>
      </c>
      <c r="AP1459" s="5">
        <v>0</v>
      </c>
      <c r="AR1459" s="5">
        <v>2.4</v>
      </c>
      <c r="CG1459" s="13"/>
    </row>
    <row r="1460" spans="1:85" x14ac:dyDescent="0.3">
      <c r="A1460">
        <v>2016</v>
      </c>
      <c r="B1460" t="s">
        <v>67</v>
      </c>
      <c r="C1460">
        <v>0</v>
      </c>
      <c r="M1460">
        <v>1</v>
      </c>
      <c r="N1460">
        <v>0</v>
      </c>
      <c r="O1460" s="11">
        <v>16</v>
      </c>
      <c r="P1460" s="11">
        <v>5</v>
      </c>
      <c r="Q1460" s="12">
        <v>31.25</v>
      </c>
      <c r="R1460" s="11">
        <v>3</v>
      </c>
      <c r="S1460" s="12">
        <v>18.75</v>
      </c>
      <c r="T1460" s="14">
        <v>8</v>
      </c>
      <c r="U1460" s="12">
        <v>50</v>
      </c>
      <c r="V1460" s="12">
        <v>51</v>
      </c>
      <c r="W1460" s="13">
        <v>6</v>
      </c>
      <c r="X1460" s="11"/>
      <c r="Y1460" s="11">
        <v>11.96</v>
      </c>
      <c r="Z1460" s="11">
        <v>6.7</v>
      </c>
      <c r="AA1460" s="11">
        <v>47669.9</v>
      </c>
      <c r="AB1460" s="13">
        <v>47669900000</v>
      </c>
      <c r="AC1460" s="5">
        <v>6.7027629588343025</v>
      </c>
      <c r="AD1460">
        <v>18.62</v>
      </c>
      <c r="AE1460">
        <v>11.13</v>
      </c>
      <c r="AF1460">
        <v>18.61</v>
      </c>
      <c r="AG1460" s="5">
        <v>-3.6904132356274078</v>
      </c>
      <c r="AH1460" s="7"/>
      <c r="AI1460" s="8"/>
      <c r="AO1460" s="9">
        <v>54</v>
      </c>
      <c r="AP1460" s="5">
        <v>1.7323937598229684</v>
      </c>
      <c r="AQ1460">
        <v>36020000</v>
      </c>
      <c r="AT1460">
        <v>11600000</v>
      </c>
      <c r="AU1460">
        <v>47620000</v>
      </c>
      <c r="AV1460">
        <v>51</v>
      </c>
      <c r="CG1460" s="13"/>
    </row>
    <row r="1461" spans="1:85" x14ac:dyDescent="0.3">
      <c r="A1461">
        <v>2016</v>
      </c>
      <c r="B1461" t="s">
        <v>68</v>
      </c>
      <c r="C1461">
        <v>1</v>
      </c>
      <c r="D1461">
        <v>3</v>
      </c>
      <c r="E1461">
        <v>4</v>
      </c>
      <c r="L1461">
        <v>1</v>
      </c>
      <c r="M1461">
        <v>1</v>
      </c>
      <c r="N1461">
        <v>1</v>
      </c>
      <c r="O1461" s="11">
        <v>15</v>
      </c>
      <c r="P1461" s="11">
        <v>9</v>
      </c>
      <c r="Q1461" s="12">
        <v>60</v>
      </c>
      <c r="R1461" s="11">
        <v>4</v>
      </c>
      <c r="S1461" s="12">
        <v>26.67</v>
      </c>
      <c r="T1461" s="14">
        <v>2</v>
      </c>
      <c r="U1461" s="12">
        <v>13.33</v>
      </c>
      <c r="V1461" s="12">
        <v>22.18</v>
      </c>
      <c r="W1461" s="13">
        <v>6</v>
      </c>
      <c r="X1461" s="11"/>
      <c r="Y1461" s="11">
        <v>9.2200000000000006</v>
      </c>
      <c r="Z1461" s="11">
        <v>2.86</v>
      </c>
      <c r="AA1461" s="11">
        <v>33359</v>
      </c>
      <c r="AB1461" s="13">
        <v>33359000000</v>
      </c>
      <c r="AC1461" s="5">
        <v>2.8612621670607084</v>
      </c>
      <c r="AD1461">
        <v>15.97</v>
      </c>
      <c r="AE1461">
        <v>9.23</v>
      </c>
      <c r="AF1461">
        <v>14.55</v>
      </c>
      <c r="AG1461" s="5">
        <v>13.359717304157492</v>
      </c>
      <c r="AH1461" s="7">
        <v>0.18052287160310757</v>
      </c>
      <c r="AI1461" s="8">
        <v>1.6118113535991747E-2</v>
      </c>
      <c r="AJ1461">
        <v>53963.9</v>
      </c>
      <c r="AK1461">
        <v>53963900000</v>
      </c>
      <c r="AL1461">
        <f t="shared" ref="AL1461:AL1467" si="198">IF(AJ1461&lt;29957,1,0)</f>
        <v>0</v>
      </c>
      <c r="AM1461">
        <f t="shared" ref="AM1461:AM1467" si="199">IF(AND(AJ1461&gt;29957,AJ1461&lt;96525),1,0)</f>
        <v>1</v>
      </c>
      <c r="AN1461">
        <f t="shared" ref="AN1461:AN1467" si="200">IF(AJ1461&gt;96525,1,0)</f>
        <v>0</v>
      </c>
      <c r="AO1461" s="9">
        <v>25</v>
      </c>
      <c r="AP1461" s="5">
        <v>1.3979400086720375</v>
      </c>
      <c r="AQ1461">
        <v>131801420</v>
      </c>
      <c r="AR1461" s="5">
        <v>11</v>
      </c>
      <c r="AS1461">
        <v>65061685</v>
      </c>
      <c r="AT1461">
        <v>9976332</v>
      </c>
      <c r="AU1461">
        <v>141777752</v>
      </c>
      <c r="AV1461">
        <v>0</v>
      </c>
      <c r="AW1461">
        <v>36065</v>
      </c>
      <c r="AX1461">
        <v>36065000000</v>
      </c>
      <c r="CG1461" s="13"/>
    </row>
    <row r="1462" spans="1:85" x14ac:dyDescent="0.3">
      <c r="A1462">
        <v>2016</v>
      </c>
      <c r="B1462" t="s">
        <v>69</v>
      </c>
      <c r="C1462">
        <v>0</v>
      </c>
      <c r="D1462">
        <v>4</v>
      </c>
      <c r="E1462">
        <v>4</v>
      </c>
      <c r="L1462">
        <v>1</v>
      </c>
      <c r="M1462">
        <v>0</v>
      </c>
      <c r="N1462">
        <v>0</v>
      </c>
      <c r="O1462" s="11">
        <v>9</v>
      </c>
      <c r="P1462" s="11">
        <v>4</v>
      </c>
      <c r="Q1462" s="12">
        <v>44.44</v>
      </c>
      <c r="R1462" s="11">
        <v>2</v>
      </c>
      <c r="S1462" s="12">
        <v>22.22</v>
      </c>
      <c r="T1462" s="14">
        <v>3</v>
      </c>
      <c r="U1462" s="12">
        <v>33.33</v>
      </c>
      <c r="V1462" s="12">
        <v>69.94</v>
      </c>
      <c r="W1462" s="13">
        <v>4</v>
      </c>
      <c r="X1462" s="11">
        <v>43.42</v>
      </c>
      <c r="Y1462" s="11">
        <v>13.88</v>
      </c>
      <c r="Z1462" s="11">
        <v>4.07</v>
      </c>
      <c r="AA1462" s="11">
        <v>20254.3</v>
      </c>
      <c r="AB1462" s="13">
        <v>20254300000</v>
      </c>
      <c r="AC1462" s="5">
        <v>4.0743175447936721</v>
      </c>
      <c r="AD1462">
        <v>21.44</v>
      </c>
      <c r="AE1462">
        <v>14.45</v>
      </c>
      <c r="AF1462">
        <v>19.54</v>
      </c>
      <c r="AG1462" s="5">
        <v>2.1203646569398384</v>
      </c>
      <c r="AH1462" s="7"/>
      <c r="AI1462" s="8">
        <v>2.0120165483366388</v>
      </c>
      <c r="AJ1462">
        <v>60271.3</v>
      </c>
      <c r="AK1462">
        <v>60271300000</v>
      </c>
      <c r="AL1462">
        <f t="shared" si="198"/>
        <v>0</v>
      </c>
      <c r="AM1462">
        <f t="shared" si="199"/>
        <v>1</v>
      </c>
      <c r="AN1462">
        <f t="shared" si="200"/>
        <v>0</v>
      </c>
      <c r="AO1462" s="9">
        <v>21</v>
      </c>
      <c r="AP1462" s="5">
        <v>1.3222192947339191</v>
      </c>
      <c r="AQ1462">
        <v>31297600</v>
      </c>
      <c r="AR1462" s="5">
        <v>40.799999999999997</v>
      </c>
      <c r="AT1462">
        <v>725000</v>
      </c>
      <c r="AU1462">
        <v>32022600</v>
      </c>
      <c r="AV1462">
        <v>0</v>
      </c>
      <c r="AW1462">
        <v>22353.5</v>
      </c>
      <c r="AX1462">
        <v>22353500000</v>
      </c>
      <c r="CG1462" s="13"/>
    </row>
    <row r="1463" spans="1:85" x14ac:dyDescent="0.3">
      <c r="A1463">
        <v>2016</v>
      </c>
      <c r="B1463" t="s">
        <v>70</v>
      </c>
      <c r="C1463">
        <v>0</v>
      </c>
      <c r="D1463">
        <v>6</v>
      </c>
      <c r="E1463">
        <v>9</v>
      </c>
      <c r="L1463">
        <v>1</v>
      </c>
      <c r="M1463">
        <v>0</v>
      </c>
      <c r="N1463">
        <v>1</v>
      </c>
      <c r="O1463" s="11">
        <v>17</v>
      </c>
      <c r="P1463" s="11">
        <v>8</v>
      </c>
      <c r="Q1463" s="12">
        <v>47.06</v>
      </c>
      <c r="R1463" s="11">
        <v>8</v>
      </c>
      <c r="S1463" s="12">
        <v>47.06</v>
      </c>
      <c r="T1463" s="14">
        <v>1</v>
      </c>
      <c r="U1463" s="12">
        <v>5.88</v>
      </c>
      <c r="V1463" s="12">
        <v>74.989999999999995</v>
      </c>
      <c r="W1463" s="13">
        <v>8</v>
      </c>
      <c r="X1463" s="11"/>
      <c r="Y1463" s="11">
        <v>7.54</v>
      </c>
      <c r="Z1463" s="11">
        <v>1.45</v>
      </c>
      <c r="AA1463" s="11">
        <v>628485.69999999995</v>
      </c>
      <c r="AB1463" s="13">
        <v>628485700000</v>
      </c>
      <c r="AC1463" s="5">
        <v>1.449778897920696</v>
      </c>
      <c r="AD1463">
        <v>3.06</v>
      </c>
      <c r="AE1463">
        <v>1.22</v>
      </c>
      <c r="AF1463">
        <v>1.53</v>
      </c>
      <c r="AG1463" s="5">
        <v>30.191287679865571</v>
      </c>
      <c r="AH1463" s="7"/>
      <c r="AI1463" s="8">
        <v>0.18050887367504972</v>
      </c>
      <c r="AJ1463">
        <v>206842.61</v>
      </c>
      <c r="AK1463">
        <v>206842610000</v>
      </c>
      <c r="AL1463">
        <f t="shared" si="198"/>
        <v>0</v>
      </c>
      <c r="AM1463">
        <f t="shared" si="199"/>
        <v>0</v>
      </c>
      <c r="AN1463">
        <f t="shared" si="200"/>
        <v>1</v>
      </c>
      <c r="AO1463" s="9">
        <v>53</v>
      </c>
      <c r="AP1463" s="5">
        <v>1.7242758696007889</v>
      </c>
      <c r="AQ1463">
        <v>376490000</v>
      </c>
      <c r="AR1463" s="5">
        <v>24.3</v>
      </c>
      <c r="AS1463">
        <f>151016000+69062000</f>
        <v>220078000</v>
      </c>
      <c r="AT1463">
        <v>41000000</v>
      </c>
      <c r="AU1463">
        <v>417490000</v>
      </c>
      <c r="AV1463">
        <v>0</v>
      </c>
      <c r="AW1463">
        <v>82134.3</v>
      </c>
      <c r="AX1463">
        <v>82134300000</v>
      </c>
      <c r="CG1463" s="13"/>
    </row>
    <row r="1464" spans="1:85" x14ac:dyDescent="0.3">
      <c r="A1464">
        <v>2016</v>
      </c>
      <c r="B1464" t="s">
        <v>71</v>
      </c>
      <c r="C1464">
        <v>0</v>
      </c>
      <c r="D1464">
        <v>5</v>
      </c>
      <c r="E1464">
        <v>6</v>
      </c>
      <c r="F1464">
        <v>32.6</v>
      </c>
      <c r="G1464">
        <v>32600000</v>
      </c>
      <c r="H1464">
        <v>32.6</v>
      </c>
      <c r="I1464">
        <v>32600000</v>
      </c>
      <c r="J1464">
        <v>0</v>
      </c>
      <c r="L1464">
        <v>1</v>
      </c>
      <c r="M1464">
        <v>0</v>
      </c>
      <c r="N1464">
        <v>1</v>
      </c>
      <c r="O1464" s="11">
        <v>15</v>
      </c>
      <c r="P1464" s="11">
        <v>8</v>
      </c>
      <c r="Q1464" s="12">
        <v>53.33</v>
      </c>
      <c r="R1464" s="11">
        <v>4</v>
      </c>
      <c r="S1464" s="12">
        <v>26.67</v>
      </c>
      <c r="T1464" s="14">
        <v>3</v>
      </c>
      <c r="U1464" s="12">
        <v>20</v>
      </c>
      <c r="V1464" s="12">
        <v>68.099999999999994</v>
      </c>
      <c r="W1464" s="13">
        <v>5</v>
      </c>
      <c r="X1464" s="11">
        <v>0.02</v>
      </c>
      <c r="Y1464" s="11">
        <v>15.45</v>
      </c>
      <c r="Z1464" s="11">
        <v>14.21</v>
      </c>
      <c r="AA1464" s="11">
        <v>78620.2</v>
      </c>
      <c r="AB1464" s="13">
        <v>78620200000</v>
      </c>
      <c r="AC1464" s="5">
        <v>14.206935811210833</v>
      </c>
      <c r="AG1464" s="5">
        <v>42.909032220626401</v>
      </c>
      <c r="AH1464" s="7"/>
      <c r="AI1464" s="8">
        <v>6.0372886130529189</v>
      </c>
      <c r="AJ1464">
        <v>487194.15</v>
      </c>
      <c r="AK1464">
        <v>487194150000</v>
      </c>
      <c r="AL1464">
        <f t="shared" si="198"/>
        <v>0</v>
      </c>
      <c r="AM1464">
        <f t="shared" si="199"/>
        <v>0</v>
      </c>
      <c r="AN1464">
        <f t="shared" si="200"/>
        <v>1</v>
      </c>
      <c r="AO1464" s="9">
        <v>41</v>
      </c>
      <c r="AP1464" s="5">
        <v>1.6127838567197355</v>
      </c>
      <c r="AQ1464">
        <v>198641922</v>
      </c>
      <c r="AR1464" s="5">
        <v>100</v>
      </c>
      <c r="AS1464">
        <v>82745308</v>
      </c>
      <c r="AT1464">
        <v>5575000</v>
      </c>
      <c r="AU1464">
        <v>204216922</v>
      </c>
      <c r="AV1464">
        <v>0.02</v>
      </c>
      <c r="AW1464">
        <v>77140.800000000003</v>
      </c>
      <c r="AX1464">
        <v>77140800000</v>
      </c>
      <c r="CG1464" s="13"/>
    </row>
    <row r="1465" spans="1:85" x14ac:dyDescent="0.3">
      <c r="A1465">
        <v>2016</v>
      </c>
      <c r="B1465" t="s">
        <v>72</v>
      </c>
      <c r="C1465">
        <v>1</v>
      </c>
      <c r="D1465">
        <v>3</v>
      </c>
      <c r="E1465">
        <v>7</v>
      </c>
      <c r="F1465">
        <v>8.1999999999999993</v>
      </c>
      <c r="G1465">
        <v>8199999.9999999991</v>
      </c>
      <c r="H1465">
        <v>5.6</v>
      </c>
      <c r="I1465">
        <v>5600000</v>
      </c>
      <c r="J1465">
        <v>2.5999999999999996</v>
      </c>
      <c r="K1465">
        <v>2599999.9999999995</v>
      </c>
      <c r="L1465">
        <v>1</v>
      </c>
      <c r="M1465">
        <v>0</v>
      </c>
      <c r="N1465">
        <v>0</v>
      </c>
      <c r="O1465" s="11">
        <v>12</v>
      </c>
      <c r="P1465" s="11">
        <v>7</v>
      </c>
      <c r="Q1465" s="12">
        <v>58.33</v>
      </c>
      <c r="R1465" s="11">
        <v>2</v>
      </c>
      <c r="S1465" s="12">
        <v>16.670000000000002</v>
      </c>
      <c r="T1465" s="14">
        <v>3</v>
      </c>
      <c r="U1465" s="12">
        <v>25</v>
      </c>
      <c r="V1465" s="12">
        <v>50.99</v>
      </c>
      <c r="W1465" s="13">
        <v>6</v>
      </c>
      <c r="X1465" s="11"/>
      <c r="Y1465" s="11">
        <v>2.57</v>
      </c>
      <c r="Z1465" s="11">
        <v>0.83</v>
      </c>
      <c r="AA1465" s="11">
        <v>44610.2</v>
      </c>
      <c r="AB1465" s="13">
        <v>44610200000</v>
      </c>
      <c r="AC1465" s="5">
        <v>0.82865642542680185</v>
      </c>
      <c r="AD1465">
        <v>7.87</v>
      </c>
      <c r="AE1465">
        <v>2.99</v>
      </c>
      <c r="AF1465">
        <v>3.72</v>
      </c>
      <c r="AG1465" s="5">
        <v>12.283735312306733</v>
      </c>
      <c r="AH1465" s="7">
        <v>3.3927654783909487E-2</v>
      </c>
      <c r="AI1465" s="8"/>
      <c r="AJ1465">
        <v>14126.02</v>
      </c>
      <c r="AK1465">
        <v>14126020000</v>
      </c>
      <c r="AL1465">
        <f t="shared" si="198"/>
        <v>1</v>
      </c>
      <c r="AM1465">
        <f t="shared" si="199"/>
        <v>0</v>
      </c>
      <c r="AN1465">
        <f t="shared" si="200"/>
        <v>0</v>
      </c>
      <c r="AO1465" s="9">
        <v>37</v>
      </c>
      <c r="AP1465" s="5">
        <v>1.5682017240669948</v>
      </c>
      <c r="AQ1465">
        <v>106309123.58</v>
      </c>
      <c r="AT1465">
        <v>41367000.000000015</v>
      </c>
      <c r="AU1465">
        <v>147676123.58000001</v>
      </c>
      <c r="AW1465">
        <v>43782.5</v>
      </c>
      <c r="AX1465">
        <v>43782500000</v>
      </c>
      <c r="CG1465" s="13"/>
    </row>
    <row r="1466" spans="1:85" x14ac:dyDescent="0.3">
      <c r="A1466">
        <v>2016</v>
      </c>
      <c r="B1466" t="s">
        <v>73</v>
      </c>
      <c r="C1466">
        <v>1</v>
      </c>
      <c r="D1466">
        <v>4</v>
      </c>
      <c r="E1466">
        <v>4</v>
      </c>
      <c r="F1466">
        <v>6.4</v>
      </c>
      <c r="G1466">
        <v>6400000</v>
      </c>
      <c r="H1466">
        <v>6.4</v>
      </c>
      <c r="I1466">
        <v>6400000</v>
      </c>
      <c r="J1466">
        <v>0</v>
      </c>
      <c r="L1466">
        <v>1</v>
      </c>
      <c r="M1466">
        <v>0</v>
      </c>
      <c r="N1466">
        <v>0</v>
      </c>
      <c r="O1466" s="11">
        <v>12</v>
      </c>
      <c r="P1466" s="11">
        <v>6</v>
      </c>
      <c r="Q1466" s="12">
        <v>50</v>
      </c>
      <c r="R1466" s="11">
        <v>1</v>
      </c>
      <c r="S1466" s="12">
        <v>8.33</v>
      </c>
      <c r="T1466" s="14">
        <v>5</v>
      </c>
      <c r="U1466" s="12">
        <v>41.67</v>
      </c>
      <c r="V1466" s="12">
        <v>40.86</v>
      </c>
      <c r="W1466" s="13">
        <v>4</v>
      </c>
      <c r="X1466" s="11">
        <v>25.81</v>
      </c>
      <c r="Y1466" s="11">
        <v>4.95</v>
      </c>
      <c r="Z1466" s="11">
        <v>1.72</v>
      </c>
      <c r="AA1466" s="11">
        <v>12545.4</v>
      </c>
      <c r="AB1466" s="13">
        <v>12545400000</v>
      </c>
      <c r="AC1466" s="5">
        <v>1.7214396519116757</v>
      </c>
      <c r="AD1466">
        <v>2.2799999999999998</v>
      </c>
      <c r="AE1466">
        <v>1.47</v>
      </c>
      <c r="AF1466">
        <v>1.65</v>
      </c>
      <c r="AG1466" s="5">
        <v>25.072507250725085</v>
      </c>
      <c r="AH1466" s="7"/>
      <c r="AI1466" s="8">
        <v>1.3167013167013166</v>
      </c>
      <c r="AJ1466">
        <v>18510.79</v>
      </c>
      <c r="AK1466">
        <v>18510790000</v>
      </c>
      <c r="AL1466">
        <f t="shared" si="198"/>
        <v>1</v>
      </c>
      <c r="AM1466">
        <f t="shared" si="199"/>
        <v>0</v>
      </c>
      <c r="AN1466">
        <f t="shared" si="200"/>
        <v>0</v>
      </c>
      <c r="AO1466" s="9">
        <v>26</v>
      </c>
      <c r="AP1466" s="5">
        <v>1.414973347970818</v>
      </c>
      <c r="AQ1466">
        <v>18662000</v>
      </c>
      <c r="AT1466">
        <v>231000</v>
      </c>
      <c r="AU1466">
        <v>18893000</v>
      </c>
      <c r="AV1466">
        <v>0</v>
      </c>
      <c r="AW1466">
        <v>4546.5</v>
      </c>
      <c r="AX1466">
        <v>4546500000</v>
      </c>
      <c r="CG1466" s="13"/>
    </row>
    <row r="1467" spans="1:85" x14ac:dyDescent="0.3">
      <c r="A1467">
        <v>2016</v>
      </c>
      <c r="B1467" t="s">
        <v>74</v>
      </c>
      <c r="C1467">
        <v>1</v>
      </c>
      <c r="D1467">
        <v>3</v>
      </c>
      <c r="E1467">
        <v>4</v>
      </c>
      <c r="L1467">
        <v>0</v>
      </c>
      <c r="M1467">
        <v>1</v>
      </c>
      <c r="N1467">
        <v>0</v>
      </c>
      <c r="O1467" s="11">
        <v>9</v>
      </c>
      <c r="P1467" s="11">
        <v>3</v>
      </c>
      <c r="Q1467" s="12">
        <v>33.33</v>
      </c>
      <c r="R1467" s="11">
        <v>1</v>
      </c>
      <c r="S1467" s="12">
        <v>11.11</v>
      </c>
      <c r="T1467" s="14">
        <v>5</v>
      </c>
      <c r="U1467" s="12">
        <v>55.56</v>
      </c>
      <c r="V1467" s="12">
        <v>40.049999999999997</v>
      </c>
      <c r="W1467" s="13">
        <v>5</v>
      </c>
      <c r="X1467" s="11">
        <v>7.7</v>
      </c>
      <c r="Y1467" s="11">
        <v>-46.34</v>
      </c>
      <c r="Z1467" s="11">
        <v>1.45</v>
      </c>
      <c r="AA1467" s="11">
        <v>33221.5</v>
      </c>
      <c r="AB1467" s="13">
        <v>33221500000</v>
      </c>
      <c r="AC1467" s="5">
        <v>1.4462876104956284</v>
      </c>
      <c r="AD1467">
        <v>-31.64</v>
      </c>
      <c r="AE1467">
        <v>-13.43</v>
      </c>
      <c r="AF1467">
        <v>-19</v>
      </c>
      <c r="AG1467" s="5">
        <v>-15.498198092944252</v>
      </c>
      <c r="AH1467" s="7"/>
      <c r="AI1467" s="8">
        <v>1.4113117648310041</v>
      </c>
      <c r="AJ1467">
        <v>20011.84</v>
      </c>
      <c r="AK1467">
        <v>20011840000</v>
      </c>
      <c r="AL1467">
        <f t="shared" si="198"/>
        <v>1</v>
      </c>
      <c r="AM1467">
        <f t="shared" si="199"/>
        <v>0</v>
      </c>
      <c r="AN1467">
        <f t="shared" si="200"/>
        <v>0</v>
      </c>
      <c r="AO1467" s="9">
        <v>9</v>
      </c>
      <c r="AP1467" s="5">
        <v>0.95424250943932487</v>
      </c>
      <c r="AQ1467">
        <v>96034882</v>
      </c>
      <c r="AT1467">
        <v>1220000</v>
      </c>
      <c r="AU1467">
        <v>97254882</v>
      </c>
      <c r="AV1467">
        <v>0</v>
      </c>
      <c r="AW1467">
        <v>11360</v>
      </c>
      <c r="AX1467">
        <v>11360000000</v>
      </c>
      <c r="CG1467" s="13"/>
    </row>
    <row r="1468" spans="1:85" x14ac:dyDescent="0.3">
      <c r="A1468">
        <v>2016</v>
      </c>
      <c r="B1468" t="s">
        <v>75</v>
      </c>
      <c r="C1468">
        <v>0</v>
      </c>
      <c r="M1468">
        <v>0</v>
      </c>
      <c r="N1468">
        <v>0</v>
      </c>
      <c r="O1468" s="11"/>
      <c r="P1468" s="11"/>
      <c r="Q1468" s="12"/>
      <c r="R1468" s="11"/>
      <c r="S1468" s="12"/>
      <c r="T1468" s="14">
        <v>0</v>
      </c>
      <c r="U1468" s="12"/>
      <c r="V1468" s="12" t="s">
        <v>366</v>
      </c>
      <c r="W1468" s="13"/>
      <c r="X1468" s="11"/>
      <c r="Y1468" s="11">
        <v>5.0999999999999996</v>
      </c>
      <c r="Z1468" s="11"/>
      <c r="AA1468" s="11">
        <v>64050.9</v>
      </c>
      <c r="AB1468" s="13">
        <v>64050900000</v>
      </c>
      <c r="AD1468">
        <v>25.27</v>
      </c>
      <c r="AE1468">
        <v>3.66</v>
      </c>
      <c r="AF1468">
        <v>5.08</v>
      </c>
      <c r="AG1468" s="5">
        <v>49.774094749875104</v>
      </c>
      <c r="AH1468" s="7"/>
      <c r="AI1468" s="8"/>
      <c r="AO1468" s="9">
        <v>10</v>
      </c>
      <c r="AP1468" s="5">
        <v>1</v>
      </c>
      <c r="CG1468" s="13"/>
    </row>
    <row r="1469" spans="1:85" x14ac:dyDescent="0.3">
      <c r="A1469">
        <v>2016</v>
      </c>
      <c r="B1469" t="s">
        <v>76</v>
      </c>
      <c r="C1469">
        <v>1</v>
      </c>
      <c r="D1469">
        <v>4</v>
      </c>
      <c r="E1469">
        <v>5</v>
      </c>
      <c r="L1469">
        <v>1</v>
      </c>
      <c r="M1469">
        <v>0</v>
      </c>
      <c r="N1469">
        <v>0</v>
      </c>
      <c r="O1469" s="11">
        <v>11</v>
      </c>
      <c r="P1469" s="11">
        <v>5</v>
      </c>
      <c r="Q1469" s="12">
        <v>45.45</v>
      </c>
      <c r="R1469" s="11">
        <v>1</v>
      </c>
      <c r="S1469" s="12">
        <v>9.09</v>
      </c>
      <c r="T1469" s="14">
        <v>5</v>
      </c>
      <c r="U1469" s="12">
        <v>45.45</v>
      </c>
      <c r="V1469" s="12">
        <v>64.44</v>
      </c>
      <c r="W1469" s="13">
        <v>7</v>
      </c>
      <c r="X1469" s="11">
        <v>48.73</v>
      </c>
      <c r="Y1469" s="11">
        <v>22.78</v>
      </c>
      <c r="Z1469" s="11">
        <v>84.19</v>
      </c>
      <c r="AA1469" s="11">
        <v>39717.1</v>
      </c>
      <c r="AB1469" s="13">
        <v>39717100000</v>
      </c>
      <c r="AC1469" s="5">
        <v>84.174756193508557</v>
      </c>
      <c r="AD1469">
        <v>3818.01</v>
      </c>
      <c r="AE1469">
        <v>19.920000000000002</v>
      </c>
      <c r="AF1469">
        <v>51.07</v>
      </c>
      <c r="AG1469" s="5">
        <v>17.375343789917032</v>
      </c>
      <c r="AH1469" s="7"/>
      <c r="AI1469" s="8">
        <v>2.3742295600567327</v>
      </c>
      <c r="AJ1469">
        <v>108238.57</v>
      </c>
      <c r="AK1469">
        <v>108238570000</v>
      </c>
      <c r="AL1469">
        <f>IF(AJ1469&lt;29957,1,0)</f>
        <v>0</v>
      </c>
      <c r="AM1469">
        <f>IF(AND(AJ1469&gt;29957,AJ1469&lt;96525),1,0)</f>
        <v>0</v>
      </c>
      <c r="AN1469">
        <f>IF(AJ1469&gt;96525,1,0)</f>
        <v>1</v>
      </c>
      <c r="AO1469" s="9">
        <v>28</v>
      </c>
      <c r="AP1469" s="5">
        <v>1.447158031342219</v>
      </c>
      <c r="AQ1469">
        <v>74748000</v>
      </c>
      <c r="AT1469">
        <v>1710000</v>
      </c>
      <c r="AU1469">
        <v>76458000</v>
      </c>
      <c r="AV1469">
        <v>3.34</v>
      </c>
      <c r="AW1469">
        <v>30143.8</v>
      </c>
      <c r="AX1469">
        <v>30143800000</v>
      </c>
      <c r="CG1469" s="13"/>
    </row>
    <row r="1470" spans="1:85" x14ac:dyDescent="0.3">
      <c r="A1470">
        <v>2016</v>
      </c>
      <c r="B1470" t="s">
        <v>77</v>
      </c>
      <c r="C1470">
        <v>0</v>
      </c>
      <c r="M1470">
        <v>0</v>
      </c>
      <c r="N1470">
        <v>0</v>
      </c>
      <c r="O1470" s="11"/>
      <c r="P1470" s="11"/>
      <c r="Q1470" s="12"/>
      <c r="R1470" s="11"/>
      <c r="S1470" s="12"/>
      <c r="T1470" s="14">
        <v>0</v>
      </c>
      <c r="U1470" s="12"/>
      <c r="V1470" s="12" t="s">
        <v>366</v>
      </c>
      <c r="W1470" s="13"/>
      <c r="X1470" s="11"/>
      <c r="Y1470" s="11">
        <v>12.48</v>
      </c>
      <c r="Z1470" s="11"/>
      <c r="AA1470" s="11"/>
      <c r="AB1470" s="13"/>
      <c r="AE1470">
        <v>7.29</v>
      </c>
      <c r="AF1470">
        <v>9.34</v>
      </c>
      <c r="AG1470" s="5"/>
      <c r="AH1470" s="7"/>
      <c r="AI1470" s="8"/>
      <c r="AO1470" s="9">
        <v>9</v>
      </c>
      <c r="AP1470" s="5">
        <v>0.95424250943932487</v>
      </c>
      <c r="CG1470" s="13"/>
    </row>
    <row r="1471" spans="1:85" x14ac:dyDescent="0.3">
      <c r="A1471">
        <v>2016</v>
      </c>
      <c r="B1471" t="s">
        <v>78</v>
      </c>
      <c r="C1471">
        <v>0</v>
      </c>
      <c r="D1471">
        <v>3</v>
      </c>
      <c r="E1471">
        <v>5</v>
      </c>
      <c r="F1471">
        <v>7.7</v>
      </c>
      <c r="G1471">
        <v>7700000</v>
      </c>
      <c r="H1471">
        <v>5.9</v>
      </c>
      <c r="I1471">
        <v>5900000</v>
      </c>
      <c r="J1471">
        <v>1.7999999999999998</v>
      </c>
      <c r="K1471">
        <v>1799999.9999999998</v>
      </c>
      <c r="L1471">
        <v>1</v>
      </c>
      <c r="M1471">
        <v>0</v>
      </c>
      <c r="N1471">
        <v>0</v>
      </c>
      <c r="O1471" s="11">
        <v>12</v>
      </c>
      <c r="P1471" s="11">
        <v>4</v>
      </c>
      <c r="Q1471" s="12">
        <v>33.33</v>
      </c>
      <c r="R1471" s="11">
        <v>8</v>
      </c>
      <c r="S1471" s="12">
        <v>66.67</v>
      </c>
      <c r="T1471" s="14">
        <v>0</v>
      </c>
      <c r="U1471" s="12">
        <v>0</v>
      </c>
      <c r="V1471" s="12">
        <v>52.08</v>
      </c>
      <c r="W1471" s="13">
        <v>5</v>
      </c>
      <c r="X1471" s="11"/>
      <c r="Y1471" s="11">
        <v>28.81</v>
      </c>
      <c r="Z1471" s="11">
        <v>6.02</v>
      </c>
      <c r="AA1471" s="11">
        <v>49794.9</v>
      </c>
      <c r="AB1471" s="13">
        <v>49794900000</v>
      </c>
      <c r="AC1471" s="5">
        <v>6.0150491473565557</v>
      </c>
      <c r="AD1471">
        <v>28.87</v>
      </c>
      <c r="AE1471">
        <v>22.27</v>
      </c>
      <c r="AF1471">
        <v>28.61</v>
      </c>
      <c r="AG1471" s="5">
        <v>21.136759969959641</v>
      </c>
      <c r="AH1471" s="7">
        <v>0.8122627507125687</v>
      </c>
      <c r="AI1471" s="8">
        <v>3.415076248144694E-3</v>
      </c>
      <c r="AJ1471">
        <v>306576.39</v>
      </c>
      <c r="AK1471">
        <v>306576390000</v>
      </c>
      <c r="AL1471">
        <f>IF(AJ1471&lt;29957,1,0)</f>
        <v>0</v>
      </c>
      <c r="AM1471">
        <f>IF(AND(AJ1471&gt;29957,AJ1471&lt;96525),1,0)</f>
        <v>0</v>
      </c>
      <c r="AN1471">
        <f>IF(AJ1471&gt;96525,1,0)</f>
        <v>1</v>
      </c>
      <c r="AO1471" s="9">
        <v>26</v>
      </c>
      <c r="AP1471" s="5">
        <v>1.414973347970818</v>
      </c>
      <c r="AQ1471">
        <v>865910000</v>
      </c>
      <c r="AT1471">
        <v>1950000</v>
      </c>
      <c r="AU1471">
        <v>867860000</v>
      </c>
      <c r="AV1471">
        <v>0.04</v>
      </c>
      <c r="AW1471">
        <v>41072.800000000003</v>
      </c>
      <c r="AX1471">
        <v>41072800000</v>
      </c>
      <c r="CG1471" s="13"/>
    </row>
    <row r="1472" spans="1:85" x14ac:dyDescent="0.3">
      <c r="A1472">
        <v>2016</v>
      </c>
      <c r="B1472" t="s">
        <v>79</v>
      </c>
      <c r="C1472">
        <v>0</v>
      </c>
      <c r="M1472">
        <v>0</v>
      </c>
      <c r="N1472">
        <v>0</v>
      </c>
      <c r="O1472" s="11"/>
      <c r="P1472" s="11"/>
      <c r="Q1472" s="12"/>
      <c r="R1472" s="11"/>
      <c r="S1472" s="12"/>
      <c r="T1472" s="14">
        <v>0</v>
      </c>
      <c r="U1472" s="12"/>
      <c r="V1472" s="12" t="s">
        <v>366</v>
      </c>
      <c r="W1472" s="13"/>
      <c r="X1472" s="11"/>
      <c r="Y1472" s="11">
        <v>3.03</v>
      </c>
      <c r="Z1472" s="11"/>
      <c r="AA1472" s="11">
        <v>4170</v>
      </c>
      <c r="AB1472" s="13">
        <v>4170000000</v>
      </c>
      <c r="AD1472">
        <v>40.020000000000003</v>
      </c>
      <c r="AE1472">
        <v>11.67</v>
      </c>
      <c r="AF1472">
        <v>22.85</v>
      </c>
      <c r="AG1472" s="5">
        <v>15.626204080963433</v>
      </c>
      <c r="AH1472" s="7"/>
      <c r="AI1472" s="8"/>
      <c r="AO1472" s="9">
        <v>23</v>
      </c>
      <c r="AP1472" s="5">
        <v>1.3617278360175928</v>
      </c>
      <c r="CG1472" s="13"/>
    </row>
    <row r="1473" spans="1:85" x14ac:dyDescent="0.3">
      <c r="A1473">
        <v>2016</v>
      </c>
      <c r="B1473" t="s">
        <v>80</v>
      </c>
      <c r="C1473">
        <v>1</v>
      </c>
      <c r="M1473">
        <v>0</v>
      </c>
      <c r="N1473">
        <v>0</v>
      </c>
      <c r="O1473" s="11"/>
      <c r="P1473" s="11"/>
      <c r="Q1473" s="12"/>
      <c r="R1473" s="11"/>
      <c r="S1473" s="12"/>
      <c r="T1473" s="14">
        <v>0</v>
      </c>
      <c r="U1473" s="12"/>
      <c r="V1473" s="12" t="s">
        <v>366</v>
      </c>
      <c r="W1473" s="13"/>
      <c r="X1473" s="11"/>
      <c r="Y1473" s="11"/>
      <c r="Z1473" s="11"/>
      <c r="AA1473" s="11">
        <v>6291.5</v>
      </c>
      <c r="AB1473" s="13">
        <v>6291500000</v>
      </c>
      <c r="AG1473" s="5"/>
      <c r="AH1473" s="7"/>
      <c r="AI1473" s="8"/>
      <c r="AO1473" s="9">
        <v>21</v>
      </c>
      <c r="AP1473" s="5">
        <v>1.3222192947339191</v>
      </c>
      <c r="AV1473">
        <v>0</v>
      </c>
      <c r="CG1473" s="13"/>
    </row>
    <row r="1474" spans="1:85" x14ac:dyDescent="0.3">
      <c r="A1474">
        <v>2016</v>
      </c>
      <c r="B1474" t="s">
        <v>81</v>
      </c>
      <c r="C1474">
        <v>0</v>
      </c>
      <c r="D1474">
        <v>4</v>
      </c>
      <c r="E1474">
        <v>5</v>
      </c>
      <c r="L1474">
        <v>1</v>
      </c>
      <c r="M1474">
        <v>0</v>
      </c>
      <c r="N1474">
        <v>0</v>
      </c>
      <c r="O1474" s="11">
        <v>12</v>
      </c>
      <c r="P1474" s="11">
        <v>8</v>
      </c>
      <c r="Q1474" s="12">
        <v>66.67</v>
      </c>
      <c r="R1474" s="11">
        <v>4</v>
      </c>
      <c r="S1474" s="12">
        <v>33.33</v>
      </c>
      <c r="T1474" s="14">
        <v>0</v>
      </c>
      <c r="U1474" s="12">
        <v>0</v>
      </c>
      <c r="V1474" s="12">
        <v>25.57</v>
      </c>
      <c r="W1474" s="13">
        <v>4</v>
      </c>
      <c r="X1474" s="11"/>
      <c r="Y1474" s="11">
        <v>13.29</v>
      </c>
      <c r="Z1474" s="11">
        <v>4.29</v>
      </c>
      <c r="AA1474" s="11">
        <v>203841</v>
      </c>
      <c r="AB1474" s="13">
        <v>203841000000</v>
      </c>
      <c r="AC1474" s="5">
        <v>4.2872478804772118</v>
      </c>
      <c r="AD1474">
        <v>18.8</v>
      </c>
      <c r="AE1474">
        <v>10.8</v>
      </c>
      <c r="AF1474">
        <v>14.01</v>
      </c>
      <c r="AG1474" s="5">
        <v>3.0590088837695784</v>
      </c>
      <c r="AH1474" s="7">
        <v>10.872734980697956</v>
      </c>
      <c r="AI1474" s="8">
        <v>0.22931212784954041</v>
      </c>
      <c r="AJ1474">
        <v>530350.94999999995</v>
      </c>
      <c r="AK1474">
        <v>530350949999.99994</v>
      </c>
      <c r="AL1474">
        <f t="shared" ref="AL1474:AL1480" si="201">IF(AJ1474&lt;29957,1,0)</f>
        <v>0</v>
      </c>
      <c r="AM1474">
        <f t="shared" ref="AM1474:AM1480" si="202">IF(AND(AJ1474&gt;29957,AJ1474&lt;96525),1,0)</f>
        <v>0</v>
      </c>
      <c r="AN1474">
        <f t="shared" ref="AN1474:AN1480" si="203">IF(AJ1474&gt;96525,1,0)</f>
        <v>1</v>
      </c>
      <c r="AO1474" s="9">
        <v>32</v>
      </c>
      <c r="AP1474" s="5">
        <v>1.5051499783199058</v>
      </c>
      <c r="AQ1474">
        <v>254162000</v>
      </c>
      <c r="AR1474" s="5">
        <v>100</v>
      </c>
      <c r="AT1474">
        <v>77780000</v>
      </c>
      <c r="AU1474">
        <v>331942000</v>
      </c>
      <c r="AV1474">
        <v>0</v>
      </c>
      <c r="AW1474">
        <v>141961</v>
      </c>
      <c r="AX1474">
        <v>141961000000</v>
      </c>
      <c r="CG1474" s="13"/>
    </row>
    <row r="1475" spans="1:85" x14ac:dyDescent="0.3">
      <c r="A1475">
        <v>2016</v>
      </c>
      <c r="B1475" t="s">
        <v>82</v>
      </c>
      <c r="C1475">
        <v>0</v>
      </c>
      <c r="D1475">
        <v>5</v>
      </c>
      <c r="E1475">
        <v>5</v>
      </c>
      <c r="F1475">
        <v>4.8</v>
      </c>
      <c r="G1475">
        <v>4800000</v>
      </c>
      <c r="H1475">
        <v>2.7</v>
      </c>
      <c r="I1475">
        <v>2700000</v>
      </c>
      <c r="J1475">
        <v>2.0999999999999996</v>
      </c>
      <c r="K1475">
        <v>2099999.9999999995</v>
      </c>
      <c r="L1475">
        <v>1</v>
      </c>
      <c r="M1475">
        <v>1</v>
      </c>
      <c r="N1475">
        <v>0</v>
      </c>
      <c r="O1475" s="11">
        <v>8</v>
      </c>
      <c r="P1475" s="11">
        <v>5</v>
      </c>
      <c r="Q1475" s="12">
        <v>62.5</v>
      </c>
      <c r="R1475" s="11">
        <v>1</v>
      </c>
      <c r="S1475" s="12">
        <v>12.5</v>
      </c>
      <c r="T1475" s="14">
        <v>2</v>
      </c>
      <c r="U1475" s="12">
        <v>25</v>
      </c>
      <c r="V1475" s="12">
        <v>45.26</v>
      </c>
      <c r="W1475" s="13">
        <v>7</v>
      </c>
      <c r="X1475" s="11">
        <v>0.49</v>
      </c>
      <c r="Y1475" s="11">
        <v>0.74</v>
      </c>
      <c r="Z1475" s="11">
        <v>2.98</v>
      </c>
      <c r="AA1475" s="11">
        <v>145457.60000000001</v>
      </c>
      <c r="AB1475" s="13">
        <v>145457600000</v>
      </c>
      <c r="AC1475" s="5">
        <v>2.9838267351459815</v>
      </c>
      <c r="AD1475">
        <v>3.58</v>
      </c>
      <c r="AE1475">
        <v>0.84</v>
      </c>
      <c r="AF1475">
        <v>1.42</v>
      </c>
      <c r="AG1475" s="5">
        <v>9.8524906212389958</v>
      </c>
      <c r="AH1475" s="7">
        <v>8.2104597408445348E-2</v>
      </c>
      <c r="AI1475" s="8"/>
      <c r="AJ1475">
        <v>34890.46</v>
      </c>
      <c r="AK1475">
        <v>34890460000</v>
      </c>
      <c r="AL1475">
        <f t="shared" si="201"/>
        <v>0</v>
      </c>
      <c r="AM1475">
        <f t="shared" si="202"/>
        <v>1</v>
      </c>
      <c r="AN1475">
        <f t="shared" si="203"/>
        <v>0</v>
      </c>
      <c r="AO1475" s="9">
        <v>41</v>
      </c>
      <c r="AP1475" s="5">
        <v>1.6127838567197355</v>
      </c>
      <c r="AQ1475">
        <v>28749510</v>
      </c>
      <c r="AR1475" s="5">
        <v>0.9</v>
      </c>
      <c r="AT1475">
        <v>1573000</v>
      </c>
      <c r="AU1475">
        <v>30322510</v>
      </c>
      <c r="AV1475">
        <v>0</v>
      </c>
      <c r="AW1475">
        <v>146694.79999999999</v>
      </c>
      <c r="AX1475">
        <v>146694800000</v>
      </c>
      <c r="CG1475" s="13"/>
    </row>
    <row r="1476" spans="1:85" x14ac:dyDescent="0.3">
      <c r="A1476">
        <v>2016</v>
      </c>
      <c r="B1476" t="s">
        <v>83</v>
      </c>
      <c r="C1476">
        <v>1</v>
      </c>
      <c r="D1476">
        <v>4</v>
      </c>
      <c r="E1476">
        <v>4</v>
      </c>
      <c r="L1476">
        <v>1</v>
      </c>
      <c r="M1476">
        <v>0</v>
      </c>
      <c r="N1476">
        <v>1</v>
      </c>
      <c r="O1476" s="11">
        <v>13</v>
      </c>
      <c r="P1476" s="11">
        <v>6</v>
      </c>
      <c r="Q1476" s="12">
        <v>46.15</v>
      </c>
      <c r="R1476" s="11">
        <v>4</v>
      </c>
      <c r="S1476" s="12">
        <v>30.77</v>
      </c>
      <c r="T1476" s="14">
        <v>3</v>
      </c>
      <c r="U1476" s="12">
        <v>23.08</v>
      </c>
      <c r="V1476" s="12">
        <v>35.25</v>
      </c>
      <c r="W1476" s="13">
        <v>5</v>
      </c>
      <c r="X1476" s="11"/>
      <c r="Y1476" s="11">
        <v>5.75</v>
      </c>
      <c r="Z1476" s="11">
        <v>2.41</v>
      </c>
      <c r="AA1476" s="11">
        <v>36549.800000000003</v>
      </c>
      <c r="AB1476" s="13">
        <v>36549800000</v>
      </c>
      <c r="AC1476" s="5">
        <v>2.4143518567036648</v>
      </c>
      <c r="AD1476">
        <v>3.86</v>
      </c>
      <c r="AE1476">
        <v>2.8</v>
      </c>
      <c r="AF1476">
        <v>3.37</v>
      </c>
      <c r="AG1476" s="5">
        <v>-0.43624945319006975</v>
      </c>
      <c r="AH1476" s="7"/>
      <c r="AI1476" s="8">
        <v>2.2503897104406283</v>
      </c>
      <c r="AJ1476">
        <v>74332.600000000006</v>
      </c>
      <c r="AK1476">
        <v>74332600000</v>
      </c>
      <c r="AL1476">
        <f t="shared" si="201"/>
        <v>0</v>
      </c>
      <c r="AM1476">
        <f t="shared" si="202"/>
        <v>1</v>
      </c>
      <c r="AN1476">
        <f t="shared" si="203"/>
        <v>0</v>
      </c>
      <c r="AO1476" s="9">
        <v>67</v>
      </c>
      <c r="AP1476" s="5">
        <v>1.8260748027008262</v>
      </c>
      <c r="AQ1476">
        <v>160700000</v>
      </c>
      <c r="AR1476" s="5">
        <v>51.9</v>
      </c>
      <c r="AS1476">
        <v>34180000</v>
      </c>
      <c r="AT1476">
        <v>3500000</v>
      </c>
      <c r="AU1476">
        <v>164200000</v>
      </c>
      <c r="AV1476">
        <v>0</v>
      </c>
      <c r="AW1476">
        <v>15804.1</v>
      </c>
      <c r="AX1476">
        <v>15804100000</v>
      </c>
      <c r="CG1476" s="13"/>
    </row>
    <row r="1477" spans="1:85" x14ac:dyDescent="0.3">
      <c r="A1477">
        <v>2016</v>
      </c>
      <c r="B1477" t="s">
        <v>84</v>
      </c>
      <c r="C1477">
        <v>1</v>
      </c>
      <c r="D1477">
        <v>5</v>
      </c>
      <c r="E1477">
        <v>7</v>
      </c>
      <c r="L1477">
        <v>1</v>
      </c>
      <c r="M1477">
        <v>0</v>
      </c>
      <c r="N1477">
        <v>0</v>
      </c>
      <c r="O1477" s="11">
        <v>11</v>
      </c>
      <c r="P1477" s="11">
        <v>7</v>
      </c>
      <c r="Q1477" s="12">
        <v>63.64</v>
      </c>
      <c r="R1477" s="11">
        <v>1</v>
      </c>
      <c r="S1477" s="12">
        <v>9.09</v>
      </c>
      <c r="T1477" s="14">
        <v>3</v>
      </c>
      <c r="U1477" s="12">
        <v>27.27</v>
      </c>
      <c r="V1477" s="12">
        <v>50.46</v>
      </c>
      <c r="W1477" s="13">
        <v>8</v>
      </c>
      <c r="X1477" s="11"/>
      <c r="Y1477" s="11">
        <v>25.33</v>
      </c>
      <c r="Z1477" s="11">
        <v>5.47</v>
      </c>
      <c r="AA1477" s="11">
        <v>12911</v>
      </c>
      <c r="AB1477" s="13">
        <v>12911000000</v>
      </c>
      <c r="AC1477" s="5">
        <v>5.4719482994795134</v>
      </c>
      <c r="AD1477">
        <v>37.85</v>
      </c>
      <c r="AE1477">
        <v>30.42</v>
      </c>
      <c r="AF1477">
        <v>37.78</v>
      </c>
      <c r="AG1477" s="5">
        <v>39.50664458879973</v>
      </c>
      <c r="AH1477" s="7"/>
      <c r="AI1477" s="8"/>
      <c r="AJ1477">
        <v>57907.31</v>
      </c>
      <c r="AK1477">
        <v>57907310000</v>
      </c>
      <c r="AL1477">
        <f t="shared" si="201"/>
        <v>0</v>
      </c>
      <c r="AM1477">
        <f t="shared" si="202"/>
        <v>1</v>
      </c>
      <c r="AN1477">
        <f t="shared" si="203"/>
        <v>0</v>
      </c>
      <c r="AO1477" s="9">
        <v>16</v>
      </c>
      <c r="AP1477" s="5">
        <v>1.2041199826559246</v>
      </c>
      <c r="AQ1477">
        <v>37540000</v>
      </c>
      <c r="AT1477">
        <v>10180000</v>
      </c>
      <c r="AU1477">
        <v>47720000</v>
      </c>
      <c r="AV1477">
        <v>25.16</v>
      </c>
      <c r="AW1477">
        <v>13300.3</v>
      </c>
      <c r="AX1477">
        <v>13300300000</v>
      </c>
      <c r="CG1477" s="13"/>
    </row>
    <row r="1478" spans="1:85" x14ac:dyDescent="0.3">
      <c r="A1478">
        <v>2016</v>
      </c>
      <c r="B1478" t="s">
        <v>85</v>
      </c>
      <c r="C1478">
        <v>0</v>
      </c>
      <c r="M1478">
        <v>0</v>
      </c>
      <c r="N1478">
        <v>0</v>
      </c>
      <c r="O1478" s="11"/>
      <c r="P1478" s="11"/>
      <c r="Q1478" s="12"/>
      <c r="R1478" s="11"/>
      <c r="S1478" s="12"/>
      <c r="T1478" s="14">
        <v>0</v>
      </c>
      <c r="U1478" s="12"/>
      <c r="V1478" s="12">
        <v>54.88</v>
      </c>
      <c r="W1478" s="13"/>
      <c r="X1478" s="11"/>
      <c r="Y1478" s="11">
        <v>15.91</v>
      </c>
      <c r="Z1478" s="11">
        <v>22.3</v>
      </c>
      <c r="AA1478" s="11">
        <v>58484.7</v>
      </c>
      <c r="AB1478" s="13">
        <v>58484700000</v>
      </c>
      <c r="AC1478" s="5">
        <v>22.297837855551197</v>
      </c>
      <c r="AD1478">
        <v>31.4</v>
      </c>
      <c r="AE1478">
        <v>18.440000000000001</v>
      </c>
      <c r="AF1478">
        <v>31.03</v>
      </c>
      <c r="AG1478" s="5">
        <v>-25.50463176730155</v>
      </c>
      <c r="AH1478" s="7">
        <v>0.46092844157517282</v>
      </c>
      <c r="AI1478" s="8">
        <v>0.48798293705893298</v>
      </c>
      <c r="AJ1478">
        <v>457697</v>
      </c>
      <c r="AK1478">
        <v>457697000000</v>
      </c>
      <c r="AL1478">
        <f t="shared" si="201"/>
        <v>0</v>
      </c>
      <c r="AM1478">
        <f t="shared" si="202"/>
        <v>0</v>
      </c>
      <c r="AN1478">
        <f t="shared" si="203"/>
        <v>1</v>
      </c>
      <c r="AO1478" s="9">
        <v>34</v>
      </c>
      <c r="AP1478" s="5">
        <v>1.5314789170422551</v>
      </c>
      <c r="AV1478">
        <v>0</v>
      </c>
      <c r="AW1478">
        <v>79644.399999999994</v>
      </c>
      <c r="AX1478">
        <v>79644400000</v>
      </c>
      <c r="CG1478" s="13"/>
    </row>
    <row r="1479" spans="1:85" x14ac:dyDescent="0.3">
      <c r="A1479">
        <v>2016</v>
      </c>
      <c r="B1479" t="s">
        <v>86</v>
      </c>
      <c r="C1479">
        <v>0</v>
      </c>
      <c r="D1479">
        <v>4</v>
      </c>
      <c r="E1479">
        <v>4</v>
      </c>
      <c r="F1479">
        <v>12.2</v>
      </c>
      <c r="G1479">
        <v>12200000</v>
      </c>
      <c r="H1479">
        <v>11.4</v>
      </c>
      <c r="I1479">
        <v>11400000</v>
      </c>
      <c r="J1479">
        <v>0.79999999999999893</v>
      </c>
      <c r="K1479">
        <v>799999.99999999895</v>
      </c>
      <c r="L1479">
        <v>1</v>
      </c>
      <c r="M1479">
        <v>0</v>
      </c>
      <c r="N1479">
        <v>0</v>
      </c>
      <c r="O1479" s="11">
        <v>10</v>
      </c>
      <c r="P1479" s="11">
        <v>5</v>
      </c>
      <c r="Q1479" s="12">
        <v>50</v>
      </c>
      <c r="R1479" s="11">
        <v>1</v>
      </c>
      <c r="S1479" s="12">
        <v>10</v>
      </c>
      <c r="T1479" s="14">
        <v>4</v>
      </c>
      <c r="U1479" s="12">
        <v>40</v>
      </c>
      <c r="V1479" s="12">
        <v>31.9</v>
      </c>
      <c r="W1479" s="13">
        <v>5</v>
      </c>
      <c r="X1479" s="11"/>
      <c r="Y1479" s="11">
        <v>3.65</v>
      </c>
      <c r="Z1479" s="11">
        <v>4.2300000000000004</v>
      </c>
      <c r="AA1479" s="11">
        <v>11265.4</v>
      </c>
      <c r="AB1479" s="13">
        <v>11265400000</v>
      </c>
      <c r="AC1479" s="5">
        <v>4.2286462910503042</v>
      </c>
      <c r="AD1479">
        <v>10.35</v>
      </c>
      <c r="AE1479">
        <v>4.6900000000000004</v>
      </c>
      <c r="AF1479">
        <v>6.29</v>
      </c>
      <c r="AG1479" s="5">
        <v>7.6535366059441152</v>
      </c>
      <c r="AH1479" s="7">
        <v>1.7862132415579106</v>
      </c>
      <c r="AI1479" s="8">
        <v>0.16151565747776603</v>
      </c>
      <c r="AJ1479">
        <v>20551.55</v>
      </c>
      <c r="AK1479">
        <v>20551550000</v>
      </c>
      <c r="AL1479">
        <f t="shared" si="201"/>
        <v>1</v>
      </c>
      <c r="AM1479">
        <f t="shared" si="202"/>
        <v>0</v>
      </c>
      <c r="AN1479">
        <f t="shared" si="203"/>
        <v>0</v>
      </c>
      <c r="AO1479" s="9">
        <v>3</v>
      </c>
      <c r="AP1479" s="5">
        <v>0.47712125471966244</v>
      </c>
      <c r="AQ1479">
        <v>18230000</v>
      </c>
      <c r="AT1479">
        <v>1080000</v>
      </c>
      <c r="AU1479">
        <v>19310000</v>
      </c>
      <c r="AV1479">
        <v>0</v>
      </c>
      <c r="AW1479">
        <v>14394.8</v>
      </c>
      <c r="AX1479">
        <v>14394800000</v>
      </c>
      <c r="CG1479" s="13"/>
    </row>
    <row r="1480" spans="1:85" x14ac:dyDescent="0.3">
      <c r="A1480">
        <v>2016</v>
      </c>
      <c r="B1480" t="s">
        <v>87</v>
      </c>
      <c r="C1480">
        <v>0</v>
      </c>
      <c r="D1480">
        <v>4</v>
      </c>
      <c r="E1480">
        <v>4</v>
      </c>
      <c r="L1480">
        <v>1</v>
      </c>
      <c r="M1480">
        <v>0</v>
      </c>
      <c r="N1480">
        <v>0</v>
      </c>
      <c r="O1480" s="11">
        <v>18</v>
      </c>
      <c r="P1480" s="11">
        <v>8</v>
      </c>
      <c r="Q1480" s="12">
        <v>44.44</v>
      </c>
      <c r="R1480" s="11">
        <v>8</v>
      </c>
      <c r="S1480" s="12">
        <v>44.44</v>
      </c>
      <c r="T1480" s="14">
        <v>2</v>
      </c>
      <c r="U1480" s="12">
        <v>11.11</v>
      </c>
      <c r="V1480" s="12">
        <v>72.739999999999995</v>
      </c>
      <c r="W1480" s="13">
        <v>5</v>
      </c>
      <c r="X1480" s="11">
        <v>25.33</v>
      </c>
      <c r="Y1480" s="11">
        <v>14.47</v>
      </c>
      <c r="Z1480" s="11">
        <v>13.57</v>
      </c>
      <c r="AA1480" s="11">
        <v>26934.7</v>
      </c>
      <c r="AB1480" s="13">
        <v>26934700000</v>
      </c>
      <c r="AC1480" s="5">
        <v>13.570596721115857</v>
      </c>
      <c r="AD1480">
        <v>25.42</v>
      </c>
      <c r="AE1480">
        <v>16.54</v>
      </c>
      <c r="AF1480">
        <v>20.37</v>
      </c>
      <c r="AG1480" s="5">
        <v>6.2462682936537739</v>
      </c>
      <c r="AH1480" s="7">
        <v>0.14652868548783232</v>
      </c>
      <c r="AI1480" s="8">
        <v>14.654533647481957</v>
      </c>
      <c r="AJ1480">
        <v>226854.14</v>
      </c>
      <c r="AK1480">
        <v>226854140000</v>
      </c>
      <c r="AL1480">
        <f t="shared" si="201"/>
        <v>0</v>
      </c>
      <c r="AM1480">
        <f t="shared" si="202"/>
        <v>0</v>
      </c>
      <c r="AN1480">
        <f t="shared" si="203"/>
        <v>1</v>
      </c>
      <c r="AO1480" s="9">
        <v>33</v>
      </c>
      <c r="AP1480" s="5">
        <v>1.5185139398778873</v>
      </c>
      <c r="AQ1480">
        <v>164540000</v>
      </c>
      <c r="AT1480">
        <v>5325000</v>
      </c>
      <c r="AU1480">
        <v>169865000</v>
      </c>
      <c r="AV1480">
        <v>1.79</v>
      </c>
      <c r="AW1480">
        <v>25320</v>
      </c>
      <c r="AX1480">
        <v>25320000000</v>
      </c>
      <c r="CG1480" s="13"/>
    </row>
    <row r="1481" spans="1:85" x14ac:dyDescent="0.3">
      <c r="A1481">
        <v>2016</v>
      </c>
      <c r="B1481" t="s">
        <v>88</v>
      </c>
      <c r="C1481">
        <v>0</v>
      </c>
      <c r="M1481">
        <v>1</v>
      </c>
      <c r="N1481">
        <v>0</v>
      </c>
      <c r="O1481" s="11"/>
      <c r="P1481" s="11"/>
      <c r="Q1481" s="12"/>
      <c r="R1481" s="11"/>
      <c r="S1481" s="12"/>
      <c r="T1481" s="14">
        <v>0</v>
      </c>
      <c r="U1481" s="12"/>
      <c r="V1481" s="12" t="s">
        <v>366</v>
      </c>
      <c r="W1481" s="13">
        <v>4</v>
      </c>
      <c r="X1481" s="11"/>
      <c r="Y1481" s="11">
        <v>5.05</v>
      </c>
      <c r="Z1481" s="11"/>
      <c r="AA1481" s="11">
        <v>32847.699999999997</v>
      </c>
      <c r="AB1481" s="13">
        <v>32847699999.999996</v>
      </c>
      <c r="AD1481">
        <v>21.99</v>
      </c>
      <c r="AE1481">
        <v>9.4</v>
      </c>
      <c r="AF1481">
        <v>13.57</v>
      </c>
      <c r="AG1481" s="5">
        <v>6.8146987576104445</v>
      </c>
      <c r="AH1481" s="7"/>
      <c r="AI1481" s="8"/>
      <c r="AO1481" s="9">
        <v>17</v>
      </c>
      <c r="AP1481" s="5">
        <v>1.2304489213782739</v>
      </c>
      <c r="CG1481" s="13"/>
    </row>
    <row r="1482" spans="1:85" x14ac:dyDescent="0.3">
      <c r="A1482">
        <v>2016</v>
      </c>
      <c r="B1482" t="s">
        <v>89</v>
      </c>
      <c r="C1482">
        <v>0</v>
      </c>
      <c r="M1482">
        <v>1</v>
      </c>
      <c r="N1482">
        <v>0</v>
      </c>
      <c r="O1482" s="11"/>
      <c r="P1482" s="11"/>
      <c r="Q1482" s="12"/>
      <c r="R1482" s="11"/>
      <c r="S1482" s="12"/>
      <c r="T1482" s="14">
        <v>0</v>
      </c>
      <c r="U1482" s="12"/>
      <c r="V1482" s="12" t="s">
        <v>366</v>
      </c>
      <c r="W1482" s="13">
        <v>4</v>
      </c>
      <c r="X1482" s="11"/>
      <c r="Y1482" s="11">
        <v>22.47</v>
      </c>
      <c r="Z1482" s="11"/>
      <c r="AA1482" s="11">
        <v>3932.6</v>
      </c>
      <c r="AB1482" s="13">
        <v>3932600000</v>
      </c>
      <c r="AD1482">
        <v>46.28</v>
      </c>
      <c r="AE1482">
        <v>37.32</v>
      </c>
      <c r="AF1482">
        <v>45.73</v>
      </c>
      <c r="AG1482" s="5">
        <v>10.076726342711003</v>
      </c>
      <c r="AH1482" s="7"/>
      <c r="AI1482" s="8"/>
      <c r="AO1482" s="9">
        <v>9</v>
      </c>
      <c r="AP1482" s="5">
        <v>0.95424250943932487</v>
      </c>
      <c r="CG1482" s="13"/>
    </row>
    <row r="1483" spans="1:85" x14ac:dyDescent="0.3">
      <c r="A1483">
        <v>2016</v>
      </c>
      <c r="B1483" t="s">
        <v>90</v>
      </c>
      <c r="C1483">
        <v>1</v>
      </c>
      <c r="D1483">
        <v>4</v>
      </c>
      <c r="E1483">
        <v>5</v>
      </c>
      <c r="L1483">
        <v>1</v>
      </c>
      <c r="M1483">
        <v>0</v>
      </c>
      <c r="N1483">
        <v>0</v>
      </c>
      <c r="O1483" s="11">
        <v>14</v>
      </c>
      <c r="P1483" s="11">
        <v>4</v>
      </c>
      <c r="Q1483" s="12">
        <v>28.57</v>
      </c>
      <c r="R1483" s="11">
        <v>5</v>
      </c>
      <c r="S1483" s="12">
        <v>35.71</v>
      </c>
      <c r="T1483" s="14">
        <v>5</v>
      </c>
      <c r="U1483" s="12">
        <v>35.71</v>
      </c>
      <c r="V1483" s="12">
        <v>73.569999999999993</v>
      </c>
      <c r="W1483" s="13">
        <v>5</v>
      </c>
      <c r="X1483" s="11"/>
      <c r="Y1483" s="11">
        <v>14.8</v>
      </c>
      <c r="Z1483" s="11">
        <v>1.31</v>
      </c>
      <c r="AA1483" s="11">
        <v>36513.5</v>
      </c>
      <c r="AB1483" s="13">
        <v>36513500000</v>
      </c>
      <c r="AC1483" s="5">
        <v>1.3099027044319598</v>
      </c>
      <c r="AD1483">
        <v>14.88</v>
      </c>
      <c r="AE1483">
        <v>6.95</v>
      </c>
      <c r="AF1483">
        <v>11.77</v>
      </c>
      <c r="AG1483" s="5">
        <v>11.364579888401799</v>
      </c>
      <c r="AH1483" s="7"/>
      <c r="AI1483" s="8"/>
      <c r="AJ1483">
        <v>22520.84</v>
      </c>
      <c r="AK1483">
        <v>22520840000</v>
      </c>
      <c r="AL1483">
        <f t="shared" ref="AL1483:AL1488" si="204">IF(AJ1483&lt;29957,1,0)</f>
        <v>1</v>
      </c>
      <c r="AM1483">
        <f t="shared" ref="AM1483:AM1488" si="205">IF(AND(AJ1483&gt;29957,AJ1483&lt;96525),1,0)</f>
        <v>0</v>
      </c>
      <c r="AN1483">
        <f t="shared" ref="AN1483:AN1488" si="206">IF(AJ1483&gt;96525,1,0)</f>
        <v>0</v>
      </c>
      <c r="AO1483" s="9">
        <v>22</v>
      </c>
      <c r="AP1483" s="5">
        <v>1.3424226808222062</v>
      </c>
      <c r="AQ1483">
        <v>74222637</v>
      </c>
      <c r="AR1483" s="5">
        <v>0.5</v>
      </c>
      <c r="AT1483">
        <v>21940000</v>
      </c>
      <c r="AU1483">
        <v>96162637</v>
      </c>
      <c r="AW1483">
        <v>14091.6</v>
      </c>
      <c r="AX1483">
        <v>14091600000</v>
      </c>
      <c r="CG1483" s="13"/>
    </row>
    <row r="1484" spans="1:85" x14ac:dyDescent="0.3">
      <c r="A1484">
        <v>2016</v>
      </c>
      <c r="B1484" t="s">
        <v>91</v>
      </c>
      <c r="C1484">
        <v>0</v>
      </c>
      <c r="M1484">
        <v>0</v>
      </c>
      <c r="N1484">
        <v>0</v>
      </c>
      <c r="O1484" s="11"/>
      <c r="P1484" s="11"/>
      <c r="Q1484" s="12"/>
      <c r="R1484" s="11"/>
      <c r="S1484" s="12"/>
      <c r="T1484" s="14">
        <v>0</v>
      </c>
      <c r="U1484" s="12"/>
      <c r="V1484" s="12">
        <v>43.01</v>
      </c>
      <c r="W1484" s="13">
        <v>6</v>
      </c>
      <c r="X1484" s="11"/>
      <c r="Y1484" s="11">
        <v>0.34</v>
      </c>
      <c r="Z1484" s="11">
        <v>0.93</v>
      </c>
      <c r="AA1484" s="11">
        <v>31615</v>
      </c>
      <c r="AB1484" s="13">
        <v>31615000000</v>
      </c>
      <c r="AC1484" s="5">
        <v>0.92882869441465443</v>
      </c>
      <c r="AD1484">
        <v>0.74</v>
      </c>
      <c r="AE1484">
        <v>0.36</v>
      </c>
      <c r="AF1484">
        <v>0.57999999999999996</v>
      </c>
      <c r="AG1484" s="5">
        <v>-16.306831340172707</v>
      </c>
      <c r="AH1484" s="7">
        <v>2.0319613861725068</v>
      </c>
      <c r="AI1484" s="8">
        <v>1.6151853669112359</v>
      </c>
      <c r="AJ1484">
        <v>21070.97</v>
      </c>
      <c r="AK1484">
        <v>21070970000</v>
      </c>
      <c r="AL1484">
        <f t="shared" si="204"/>
        <v>1</v>
      </c>
      <c r="AM1484">
        <f t="shared" si="205"/>
        <v>0</v>
      </c>
      <c r="AN1484">
        <f t="shared" si="206"/>
        <v>0</v>
      </c>
      <c r="AO1484" s="9">
        <v>72</v>
      </c>
      <c r="AP1484" s="5">
        <v>1.8573324964312683</v>
      </c>
      <c r="AV1484">
        <v>0</v>
      </c>
      <c r="AW1484">
        <v>42216.4</v>
      </c>
      <c r="AX1484">
        <v>42216400000</v>
      </c>
      <c r="CG1484" s="13"/>
    </row>
    <row r="1485" spans="1:85" x14ac:dyDescent="0.3">
      <c r="A1485">
        <v>2016</v>
      </c>
      <c r="B1485" t="s">
        <v>92</v>
      </c>
      <c r="C1485">
        <v>0</v>
      </c>
      <c r="D1485">
        <v>3</v>
      </c>
      <c r="E1485">
        <v>5</v>
      </c>
      <c r="L1485">
        <v>1</v>
      </c>
      <c r="M1485">
        <v>1</v>
      </c>
      <c r="N1485">
        <v>0</v>
      </c>
      <c r="O1485" s="11">
        <v>11</v>
      </c>
      <c r="P1485" s="11">
        <v>5</v>
      </c>
      <c r="Q1485" s="12">
        <v>45.45</v>
      </c>
      <c r="R1485" s="11">
        <v>2</v>
      </c>
      <c r="S1485" s="12">
        <v>18.18</v>
      </c>
      <c r="T1485" s="14">
        <v>4</v>
      </c>
      <c r="U1485" s="12">
        <v>36.36</v>
      </c>
      <c r="V1485" s="12">
        <v>44.01</v>
      </c>
      <c r="W1485" s="13">
        <v>5</v>
      </c>
      <c r="X1485" s="11">
        <v>17.809999999999999</v>
      </c>
      <c r="Y1485" s="11">
        <v>4.8099999999999996</v>
      </c>
      <c r="Z1485" s="11">
        <v>8.19</v>
      </c>
      <c r="AA1485" s="11">
        <v>7227.2</v>
      </c>
      <c r="AB1485" s="13">
        <v>7227200000</v>
      </c>
      <c r="AC1485" s="5">
        <v>8.1859813552614877</v>
      </c>
      <c r="AD1485">
        <v>16.21</v>
      </c>
      <c r="AE1485">
        <v>7.25</v>
      </c>
      <c r="AF1485">
        <v>10.7</v>
      </c>
      <c r="AG1485" s="5">
        <v>4.0896467285812488</v>
      </c>
      <c r="AH1485" s="7">
        <v>0.29047666862708532</v>
      </c>
      <c r="AI1485" s="8">
        <v>4.7179148795776973</v>
      </c>
      <c r="AJ1485">
        <v>21904.31</v>
      </c>
      <c r="AK1485">
        <v>21904310000</v>
      </c>
      <c r="AL1485">
        <f t="shared" si="204"/>
        <v>1</v>
      </c>
      <c r="AM1485">
        <f t="shared" si="205"/>
        <v>0</v>
      </c>
      <c r="AN1485">
        <f t="shared" si="206"/>
        <v>0</v>
      </c>
      <c r="AO1485" s="9">
        <v>82</v>
      </c>
      <c r="AP1485" s="5">
        <v>1.9138138523837167</v>
      </c>
      <c r="AQ1485">
        <v>58075491</v>
      </c>
      <c r="AR1485" s="5">
        <v>69.900000000000006</v>
      </c>
      <c r="AT1485">
        <v>860000</v>
      </c>
      <c r="AU1485">
        <v>58935491</v>
      </c>
      <c r="AW1485">
        <v>14207.6</v>
      </c>
      <c r="AX1485">
        <v>14207600000</v>
      </c>
      <c r="CG1485" s="13"/>
    </row>
    <row r="1486" spans="1:85" x14ac:dyDescent="0.3">
      <c r="A1486">
        <v>2016</v>
      </c>
      <c r="B1486" t="s">
        <v>93</v>
      </c>
      <c r="C1486">
        <v>0</v>
      </c>
      <c r="D1486">
        <v>4</v>
      </c>
      <c r="E1486">
        <v>5</v>
      </c>
      <c r="L1486">
        <v>1</v>
      </c>
      <c r="M1486">
        <v>0</v>
      </c>
      <c r="N1486">
        <v>0</v>
      </c>
      <c r="O1486" s="11">
        <v>16</v>
      </c>
      <c r="P1486" s="11">
        <v>8</v>
      </c>
      <c r="Q1486" s="12">
        <v>50</v>
      </c>
      <c r="R1486" s="11">
        <v>2</v>
      </c>
      <c r="S1486" s="12">
        <v>12.5</v>
      </c>
      <c r="T1486" s="14">
        <v>6</v>
      </c>
      <c r="U1486" s="12">
        <v>37.5</v>
      </c>
      <c r="V1486" s="12">
        <v>24.72</v>
      </c>
      <c r="W1486" s="13"/>
      <c r="X1486" s="11">
        <v>8.49</v>
      </c>
      <c r="Y1486" s="11">
        <v>5.28</v>
      </c>
      <c r="Z1486" s="11">
        <v>3.5</v>
      </c>
      <c r="AA1486" s="11">
        <v>8551.4</v>
      </c>
      <c r="AB1486" s="13">
        <v>8551400000</v>
      </c>
      <c r="AC1486" s="5">
        <v>3.4984625490994179</v>
      </c>
      <c r="AD1486">
        <v>14.14</v>
      </c>
      <c r="AE1486">
        <v>6.13</v>
      </c>
      <c r="AF1486">
        <v>12.55</v>
      </c>
      <c r="AG1486" s="5">
        <v>-11.21733299503425</v>
      </c>
      <c r="AH1486" s="7">
        <v>1.0267715892505382</v>
      </c>
      <c r="AI1486" s="8"/>
      <c r="AJ1486">
        <v>12540.37</v>
      </c>
      <c r="AK1486">
        <v>12540370000</v>
      </c>
      <c r="AL1486">
        <f t="shared" si="204"/>
        <v>1</v>
      </c>
      <c r="AM1486">
        <f t="shared" si="205"/>
        <v>0</v>
      </c>
      <c r="AN1486">
        <f t="shared" si="206"/>
        <v>0</v>
      </c>
      <c r="AO1486" s="9">
        <v>3</v>
      </c>
      <c r="AP1486" s="5">
        <v>0.47712125471966244</v>
      </c>
      <c r="AQ1486">
        <v>39897000</v>
      </c>
      <c r="AT1486">
        <v>17381000</v>
      </c>
      <c r="AU1486">
        <v>57278000</v>
      </c>
      <c r="AW1486">
        <v>10501.5</v>
      </c>
      <c r="AX1486">
        <v>10501500000</v>
      </c>
      <c r="CG1486" s="13"/>
    </row>
    <row r="1487" spans="1:85" x14ac:dyDescent="0.3">
      <c r="A1487">
        <v>2016</v>
      </c>
      <c r="B1487" t="s">
        <v>94</v>
      </c>
      <c r="C1487">
        <v>0</v>
      </c>
      <c r="D1487">
        <v>5</v>
      </c>
      <c r="E1487">
        <v>4</v>
      </c>
      <c r="F1487">
        <v>17.8</v>
      </c>
      <c r="G1487">
        <v>17800000</v>
      </c>
      <c r="H1487">
        <v>17.8</v>
      </c>
      <c r="I1487">
        <v>17800000</v>
      </c>
      <c r="J1487">
        <v>0</v>
      </c>
      <c r="L1487">
        <v>1</v>
      </c>
      <c r="M1487">
        <v>0</v>
      </c>
      <c r="N1487">
        <v>1</v>
      </c>
      <c r="O1487" s="11">
        <v>16</v>
      </c>
      <c r="P1487" s="11">
        <v>5</v>
      </c>
      <c r="Q1487" s="12">
        <v>31.25</v>
      </c>
      <c r="R1487" s="11">
        <v>4</v>
      </c>
      <c r="S1487" s="12">
        <v>25</v>
      </c>
      <c r="T1487" s="14">
        <v>7</v>
      </c>
      <c r="U1487" s="12">
        <v>43.75</v>
      </c>
      <c r="V1487" s="12">
        <v>45.99</v>
      </c>
      <c r="W1487" s="13"/>
      <c r="X1487" s="11"/>
      <c r="Y1487" s="11">
        <v>6.53</v>
      </c>
      <c r="Z1487" s="11">
        <v>2.63</v>
      </c>
      <c r="AA1487" s="11">
        <v>154368</v>
      </c>
      <c r="AB1487" s="13">
        <v>154368000000</v>
      </c>
      <c r="AC1487" s="5">
        <v>2.6252825923134893</v>
      </c>
      <c r="AD1487">
        <v>17.02</v>
      </c>
      <c r="AE1487">
        <v>4.7699999999999996</v>
      </c>
      <c r="AF1487">
        <v>16.670000000000002</v>
      </c>
      <c r="AG1487" s="5">
        <v>10.047686278848438</v>
      </c>
      <c r="AH1487" s="7">
        <v>0.16725178133428995</v>
      </c>
      <c r="AI1487" s="8"/>
      <c r="AJ1487">
        <v>124482.5</v>
      </c>
      <c r="AK1487">
        <v>124482500000</v>
      </c>
      <c r="AL1487">
        <f t="shared" si="204"/>
        <v>0</v>
      </c>
      <c r="AM1487">
        <f t="shared" si="205"/>
        <v>0</v>
      </c>
      <c r="AN1487">
        <f t="shared" si="206"/>
        <v>1</v>
      </c>
      <c r="AO1487" s="9">
        <v>69</v>
      </c>
      <c r="AP1487" s="5">
        <v>1.8388490907372552</v>
      </c>
      <c r="AQ1487">
        <v>120739060</v>
      </c>
      <c r="AS1487">
        <v>34739171</v>
      </c>
      <c r="AT1487">
        <v>13775000</v>
      </c>
      <c r="AU1487">
        <v>134514060</v>
      </c>
      <c r="AV1487">
        <v>45.99</v>
      </c>
      <c r="AW1487">
        <v>97536.4</v>
      </c>
      <c r="AX1487">
        <v>97536400000</v>
      </c>
      <c r="CG1487" s="13"/>
    </row>
    <row r="1488" spans="1:85" x14ac:dyDescent="0.3">
      <c r="A1488">
        <v>2016</v>
      </c>
      <c r="B1488" t="s">
        <v>95</v>
      </c>
      <c r="C1488">
        <v>0</v>
      </c>
      <c r="D1488">
        <v>4</v>
      </c>
      <c r="E1488">
        <v>4</v>
      </c>
      <c r="L1488">
        <v>1</v>
      </c>
      <c r="M1488">
        <v>0</v>
      </c>
      <c r="N1488">
        <v>0</v>
      </c>
      <c r="O1488" s="11">
        <v>12</v>
      </c>
      <c r="P1488" s="11">
        <v>6</v>
      </c>
      <c r="Q1488" s="12">
        <v>50</v>
      </c>
      <c r="R1488" s="11">
        <v>5</v>
      </c>
      <c r="S1488" s="12">
        <v>41.67</v>
      </c>
      <c r="T1488" s="14">
        <v>1</v>
      </c>
      <c r="U1488" s="12">
        <v>8.33</v>
      </c>
      <c r="V1488" s="12">
        <v>68.89</v>
      </c>
      <c r="W1488" s="13"/>
      <c r="X1488" s="11"/>
      <c r="Y1488" s="11">
        <v>15.89</v>
      </c>
      <c r="Z1488" s="11">
        <v>3.06</v>
      </c>
      <c r="AA1488" s="11">
        <v>12733.3</v>
      </c>
      <c r="AB1488" s="13">
        <v>12733300000</v>
      </c>
      <c r="AC1488" s="5">
        <v>3.0596401121431716</v>
      </c>
      <c r="AD1488">
        <v>16.61</v>
      </c>
      <c r="AE1488">
        <v>13.82</v>
      </c>
      <c r="AF1488">
        <v>16.579999999999998</v>
      </c>
      <c r="AG1488" s="5">
        <v>11.996257361439808</v>
      </c>
      <c r="AH1488" s="7"/>
      <c r="AI1488" s="8">
        <v>0.68407654580659116</v>
      </c>
      <c r="AJ1488">
        <v>41070.550000000003</v>
      </c>
      <c r="AK1488">
        <v>41070550000</v>
      </c>
      <c r="AL1488">
        <f t="shared" si="204"/>
        <v>0</v>
      </c>
      <c r="AM1488">
        <f t="shared" si="205"/>
        <v>1</v>
      </c>
      <c r="AN1488">
        <f t="shared" si="206"/>
        <v>0</v>
      </c>
      <c r="AO1488" s="9">
        <v>3</v>
      </c>
      <c r="AP1488" s="5">
        <v>0.47712125471966244</v>
      </c>
      <c r="AQ1488">
        <v>72344693</v>
      </c>
      <c r="AT1488">
        <v>3185727</v>
      </c>
      <c r="AU1488">
        <v>75530420</v>
      </c>
      <c r="AV1488">
        <v>0</v>
      </c>
      <c r="AW1488">
        <v>10510</v>
      </c>
      <c r="AX1488">
        <v>10510000000</v>
      </c>
      <c r="CG1488" s="13"/>
    </row>
    <row r="1489" spans="1:85" x14ac:dyDescent="0.3">
      <c r="A1489">
        <v>2016</v>
      </c>
      <c r="B1489" t="s">
        <v>96</v>
      </c>
      <c r="C1489">
        <v>0</v>
      </c>
      <c r="D1489">
        <v>4</v>
      </c>
      <c r="E1489">
        <v>7</v>
      </c>
      <c r="F1489">
        <v>5.8</v>
      </c>
      <c r="G1489">
        <v>5800000</v>
      </c>
      <c r="H1489">
        <v>4.9000000000000004</v>
      </c>
      <c r="I1489">
        <v>4900000</v>
      </c>
      <c r="J1489">
        <v>0.89999999999999947</v>
      </c>
      <c r="K1489">
        <v>899999.99999999942</v>
      </c>
      <c r="L1489">
        <v>1</v>
      </c>
      <c r="M1489">
        <v>0</v>
      </c>
      <c r="N1489">
        <v>0</v>
      </c>
      <c r="O1489" s="11">
        <v>13</v>
      </c>
      <c r="P1489" s="11">
        <v>7</v>
      </c>
      <c r="Q1489" s="12">
        <v>53.85</v>
      </c>
      <c r="R1489" s="11">
        <v>2</v>
      </c>
      <c r="S1489" s="12">
        <v>15.38</v>
      </c>
      <c r="T1489" s="14">
        <v>4</v>
      </c>
      <c r="U1489" s="12">
        <v>30.77</v>
      </c>
      <c r="V1489" s="12">
        <v>35.86</v>
      </c>
      <c r="W1489" s="13">
        <v>4</v>
      </c>
      <c r="X1489" s="11"/>
      <c r="Y1489" s="11">
        <v>9.48</v>
      </c>
      <c r="Z1489" s="11">
        <v>2.7</v>
      </c>
      <c r="AA1489" s="11">
        <v>21117.4</v>
      </c>
      <c r="AB1489" s="13">
        <v>21117400000</v>
      </c>
      <c r="AC1489" s="5">
        <v>2.6952935403240588</v>
      </c>
      <c r="AG1489" s="5">
        <v>-2.3302871302210387E-3</v>
      </c>
      <c r="AH1489" s="7"/>
      <c r="AI1489" s="8"/>
      <c r="AO1489" s="9">
        <v>49</v>
      </c>
      <c r="AP1489" s="5">
        <v>1.6901960800285134</v>
      </c>
      <c r="AQ1489">
        <v>106554915</v>
      </c>
      <c r="AT1489">
        <v>36410000</v>
      </c>
      <c r="AU1489">
        <v>142964915</v>
      </c>
      <c r="AV1489">
        <v>0</v>
      </c>
      <c r="CG1489" s="13"/>
    </row>
    <row r="1490" spans="1:85" x14ac:dyDescent="0.3">
      <c r="A1490">
        <v>2016</v>
      </c>
      <c r="B1490" t="s">
        <v>97</v>
      </c>
      <c r="C1490">
        <v>0</v>
      </c>
      <c r="D1490">
        <v>5</v>
      </c>
      <c r="E1490">
        <v>4</v>
      </c>
      <c r="F1490">
        <v>3.9</v>
      </c>
      <c r="G1490">
        <v>3900000</v>
      </c>
      <c r="H1490">
        <v>3.6</v>
      </c>
      <c r="I1490">
        <v>3600000</v>
      </c>
      <c r="J1490">
        <v>0.29999999999999982</v>
      </c>
      <c r="K1490">
        <v>299999.99999999983</v>
      </c>
      <c r="L1490">
        <v>1</v>
      </c>
      <c r="M1490">
        <v>0</v>
      </c>
      <c r="N1490">
        <v>0</v>
      </c>
      <c r="O1490" s="11">
        <v>12</v>
      </c>
      <c r="P1490" s="11">
        <v>7</v>
      </c>
      <c r="Q1490" s="12">
        <v>58.33</v>
      </c>
      <c r="R1490" s="11">
        <v>4</v>
      </c>
      <c r="S1490" s="12">
        <v>33.33</v>
      </c>
      <c r="T1490" s="14">
        <v>1</v>
      </c>
      <c r="U1490" s="12">
        <v>8.33</v>
      </c>
      <c r="V1490" s="12">
        <v>52.47</v>
      </c>
      <c r="W1490" s="13">
        <v>5</v>
      </c>
      <c r="X1490" s="11"/>
      <c r="Y1490" s="11">
        <v>7.82</v>
      </c>
      <c r="Z1490" s="11">
        <v>2.88</v>
      </c>
      <c r="AA1490" s="11">
        <v>24125.8</v>
      </c>
      <c r="AB1490" s="13">
        <v>24125800000</v>
      </c>
      <c r="AC1490" s="5">
        <v>2.8786559359396295</v>
      </c>
      <c r="AG1490" s="5">
        <v>0.5666584132149578</v>
      </c>
      <c r="AH1490" s="7"/>
      <c r="AI1490" s="8"/>
      <c r="AO1490" s="9">
        <v>35</v>
      </c>
      <c r="AP1490" s="5">
        <v>1.5440680443502754</v>
      </c>
      <c r="AQ1490">
        <v>147337797</v>
      </c>
      <c r="AT1490">
        <v>8420000</v>
      </c>
      <c r="AU1490">
        <v>155757797</v>
      </c>
      <c r="AV1490">
        <v>0</v>
      </c>
      <c r="CG1490" s="13"/>
    </row>
    <row r="1491" spans="1:85" x14ac:dyDescent="0.3">
      <c r="A1491">
        <v>2016</v>
      </c>
      <c r="B1491" t="s">
        <v>98</v>
      </c>
      <c r="C1491">
        <v>1</v>
      </c>
      <c r="D1491">
        <v>4</v>
      </c>
      <c r="E1491">
        <v>4</v>
      </c>
      <c r="F1491">
        <v>18.3</v>
      </c>
      <c r="G1491">
        <v>18300000</v>
      </c>
      <c r="H1491">
        <v>17.600000000000001</v>
      </c>
      <c r="I1491">
        <v>17600000</v>
      </c>
      <c r="J1491">
        <v>0.69999999999999929</v>
      </c>
      <c r="K1491">
        <v>699999.9999999993</v>
      </c>
      <c r="L1491">
        <v>1</v>
      </c>
      <c r="M1491">
        <v>0</v>
      </c>
      <c r="N1491">
        <v>1</v>
      </c>
      <c r="O1491" s="11">
        <v>16</v>
      </c>
      <c r="P1491" s="11">
        <v>8</v>
      </c>
      <c r="Q1491" s="12">
        <v>50</v>
      </c>
      <c r="R1491" s="11">
        <v>1</v>
      </c>
      <c r="S1491" s="12">
        <v>6.25</v>
      </c>
      <c r="T1491" s="14">
        <v>7</v>
      </c>
      <c r="U1491" s="12">
        <v>43.75</v>
      </c>
      <c r="V1491" s="12">
        <v>55.59</v>
      </c>
      <c r="W1491" s="13">
        <v>4</v>
      </c>
      <c r="X1491" s="11"/>
      <c r="Y1491" s="11">
        <v>8.07</v>
      </c>
      <c r="Z1491" s="11">
        <v>1.27</v>
      </c>
      <c r="AA1491" s="11">
        <v>32070.2</v>
      </c>
      <c r="AB1491" s="13">
        <v>32070200000</v>
      </c>
      <c r="AC1491" s="5">
        <v>1.2742121908071953</v>
      </c>
      <c r="AD1491">
        <v>13.53</v>
      </c>
      <c r="AE1491">
        <v>7.68</v>
      </c>
      <c r="AF1491">
        <v>8.93</v>
      </c>
      <c r="AG1491" s="5">
        <v>6.0174978992635015</v>
      </c>
      <c r="AH1491" s="7"/>
      <c r="AI1491" s="8"/>
      <c r="AJ1491">
        <v>29061.75</v>
      </c>
      <c r="AK1491">
        <v>29061750000</v>
      </c>
      <c r="AL1491">
        <f>IF(AJ1491&lt;29957,1,0)</f>
        <v>1</v>
      </c>
      <c r="AM1491">
        <f>IF(AND(AJ1491&gt;29957,AJ1491&lt;96525),1,0)</f>
        <v>0</v>
      </c>
      <c r="AN1491">
        <f>IF(AJ1491&gt;96525,1,0)</f>
        <v>0</v>
      </c>
      <c r="AO1491" s="9">
        <v>15</v>
      </c>
      <c r="AP1491" s="5">
        <v>1.1760912590556811</v>
      </c>
      <c r="AQ1491">
        <v>85608805</v>
      </c>
      <c r="AS1491">
        <v>61131565</v>
      </c>
      <c r="AT1491">
        <v>5250000</v>
      </c>
      <c r="AU1491">
        <v>90858805</v>
      </c>
      <c r="AV1491">
        <v>0</v>
      </c>
      <c r="AW1491">
        <v>35556.1</v>
      </c>
      <c r="AX1491">
        <v>35556100000</v>
      </c>
      <c r="CG1491" s="13"/>
    </row>
    <row r="1492" spans="1:85" x14ac:dyDescent="0.3">
      <c r="A1492">
        <v>2016</v>
      </c>
      <c r="B1492" t="s">
        <v>99</v>
      </c>
      <c r="C1492">
        <v>1</v>
      </c>
      <c r="D1492">
        <v>4</v>
      </c>
      <c r="E1492">
        <v>4</v>
      </c>
      <c r="F1492">
        <v>11.9</v>
      </c>
      <c r="G1492">
        <v>11900000</v>
      </c>
      <c r="H1492">
        <v>11.9</v>
      </c>
      <c r="I1492">
        <v>11900000</v>
      </c>
      <c r="J1492">
        <v>0</v>
      </c>
      <c r="L1492">
        <v>1</v>
      </c>
      <c r="M1492">
        <v>1</v>
      </c>
      <c r="N1492">
        <v>0</v>
      </c>
      <c r="O1492" s="11">
        <v>10</v>
      </c>
      <c r="P1492" s="11">
        <v>5</v>
      </c>
      <c r="Q1492" s="12">
        <v>50</v>
      </c>
      <c r="R1492" s="11">
        <v>1</v>
      </c>
      <c r="S1492" s="12">
        <v>10</v>
      </c>
      <c r="T1492" s="14">
        <v>4</v>
      </c>
      <c r="U1492" s="12">
        <v>40</v>
      </c>
      <c r="V1492" s="12">
        <v>43.57</v>
      </c>
      <c r="W1492" s="13">
        <v>7</v>
      </c>
      <c r="X1492" s="11">
        <v>54.15</v>
      </c>
      <c r="Y1492" s="11">
        <v>-5.1100000000000003</v>
      </c>
      <c r="Z1492" s="11"/>
      <c r="AA1492" s="11">
        <v>13657.9</v>
      </c>
      <c r="AB1492" s="13">
        <v>13657900000</v>
      </c>
      <c r="AD1492">
        <v>-12.87</v>
      </c>
      <c r="AE1492">
        <v>-5.67</v>
      </c>
      <c r="AF1492">
        <v>-6.82</v>
      </c>
      <c r="AG1492" s="5">
        <v>29.836510185735381</v>
      </c>
      <c r="AH1492" s="7"/>
      <c r="AI1492" s="8">
        <v>0.32272071162850741</v>
      </c>
      <c r="AJ1492">
        <v>43176.37</v>
      </c>
      <c r="AK1492">
        <v>43176370000</v>
      </c>
      <c r="AL1492">
        <f>IF(AJ1492&lt;29957,1,0)</f>
        <v>0</v>
      </c>
      <c r="AM1492">
        <f>IF(AND(AJ1492&gt;29957,AJ1492&lt;96525),1,0)</f>
        <v>1</v>
      </c>
      <c r="AN1492">
        <f>IF(AJ1492&gt;96525,1,0)</f>
        <v>0</v>
      </c>
      <c r="AO1492" s="9">
        <v>20</v>
      </c>
      <c r="AP1492" s="5">
        <v>1.301029995663981</v>
      </c>
      <c r="AQ1492">
        <v>24340477</v>
      </c>
      <c r="AR1492" s="5">
        <v>78</v>
      </c>
      <c r="AT1492">
        <v>1925000</v>
      </c>
      <c r="AU1492">
        <v>26265477</v>
      </c>
      <c r="AV1492">
        <v>0</v>
      </c>
      <c r="AW1492">
        <v>21196.400000000001</v>
      </c>
      <c r="AX1492">
        <v>21196400000</v>
      </c>
      <c r="CG1492" s="13"/>
    </row>
    <row r="1493" spans="1:85" x14ac:dyDescent="0.3">
      <c r="A1493">
        <v>2016</v>
      </c>
      <c r="B1493" t="s">
        <v>100</v>
      </c>
      <c r="C1493">
        <v>1</v>
      </c>
      <c r="M1493">
        <v>0</v>
      </c>
      <c r="N1493">
        <v>0</v>
      </c>
      <c r="O1493" s="11">
        <v>13</v>
      </c>
      <c r="P1493" s="11"/>
      <c r="Q1493" s="12">
        <v>0</v>
      </c>
      <c r="R1493" s="11"/>
      <c r="S1493" s="12">
        <v>0</v>
      </c>
      <c r="T1493" s="14">
        <v>13</v>
      </c>
      <c r="U1493" s="12">
        <v>100</v>
      </c>
      <c r="V1493" s="12">
        <v>60.29</v>
      </c>
      <c r="W1493" s="13"/>
      <c r="X1493" s="11">
        <v>66.27</v>
      </c>
      <c r="Y1493" s="11"/>
      <c r="Z1493" s="11"/>
      <c r="AA1493" s="11"/>
      <c r="AB1493" s="13"/>
      <c r="AD1493">
        <v>3.22</v>
      </c>
      <c r="AE1493">
        <v>1.3</v>
      </c>
      <c r="AF1493">
        <v>1.84</v>
      </c>
      <c r="AG1493" s="5">
        <v>5.2637461897957563</v>
      </c>
      <c r="AH1493" s="7"/>
      <c r="AI1493" s="8"/>
      <c r="AO1493" s="9">
        <v>4</v>
      </c>
      <c r="AP1493" s="5">
        <v>0.60205999132796229</v>
      </c>
      <c r="AV1493">
        <v>0</v>
      </c>
      <c r="CG1493" s="13"/>
    </row>
    <row r="1494" spans="1:85" x14ac:dyDescent="0.3">
      <c r="A1494">
        <v>2016</v>
      </c>
      <c r="B1494" t="s">
        <v>101</v>
      </c>
      <c r="C1494">
        <v>1</v>
      </c>
      <c r="M1494">
        <v>0</v>
      </c>
      <c r="N1494">
        <v>0</v>
      </c>
      <c r="O1494" s="11"/>
      <c r="P1494" s="11"/>
      <c r="Q1494" s="12"/>
      <c r="R1494" s="11"/>
      <c r="S1494" s="12"/>
      <c r="T1494" s="14">
        <v>0</v>
      </c>
      <c r="U1494" s="12"/>
      <c r="V1494" s="12" t="s">
        <v>366</v>
      </c>
      <c r="W1494" s="13"/>
      <c r="X1494" s="11"/>
      <c r="Y1494" s="11">
        <v>0.05</v>
      </c>
      <c r="Z1494" s="11"/>
      <c r="AA1494" s="11"/>
      <c r="AB1494" s="13"/>
      <c r="AD1494">
        <v>0.43</v>
      </c>
      <c r="AE1494">
        <v>0.11</v>
      </c>
      <c r="AF1494">
        <v>0.22</v>
      </c>
      <c r="AG1494" s="5">
        <v>284.45973825368441</v>
      </c>
      <c r="AH1494" s="7"/>
      <c r="AI1494" s="8"/>
      <c r="AO1494" s="9">
        <v>9</v>
      </c>
      <c r="AP1494" s="5">
        <v>0.95424250943932487</v>
      </c>
      <c r="CG1494" s="13"/>
    </row>
    <row r="1495" spans="1:85" x14ac:dyDescent="0.3">
      <c r="A1495">
        <v>2016</v>
      </c>
      <c r="B1495" t="s">
        <v>102</v>
      </c>
      <c r="C1495">
        <v>0</v>
      </c>
      <c r="D1495">
        <v>4</v>
      </c>
      <c r="E1495">
        <v>6</v>
      </c>
      <c r="L1495">
        <v>1</v>
      </c>
      <c r="M1495">
        <v>0</v>
      </c>
      <c r="N1495">
        <v>0</v>
      </c>
      <c r="O1495" s="11">
        <v>8</v>
      </c>
      <c r="P1495" s="11">
        <v>3</v>
      </c>
      <c r="Q1495" s="12">
        <v>37.5</v>
      </c>
      <c r="R1495" s="11">
        <v>1</v>
      </c>
      <c r="S1495" s="12">
        <v>12.5</v>
      </c>
      <c r="T1495" s="14">
        <v>4</v>
      </c>
      <c r="U1495" s="12">
        <v>50</v>
      </c>
      <c r="V1495" s="12">
        <v>68.56</v>
      </c>
      <c r="W1495" s="13">
        <v>6</v>
      </c>
      <c r="X1495" s="11"/>
      <c r="Y1495" s="11">
        <v>-4.5</v>
      </c>
      <c r="Z1495" s="11">
        <v>4.95</v>
      </c>
      <c r="AA1495" s="11">
        <v>43567.7</v>
      </c>
      <c r="AB1495" s="13">
        <v>43567700000</v>
      </c>
      <c r="AC1495" s="5">
        <v>4.9454533971567765</v>
      </c>
      <c r="AD1495">
        <v>-9.51</v>
      </c>
      <c r="AE1495">
        <v>-2.11</v>
      </c>
      <c r="AF1495">
        <v>-9.51</v>
      </c>
      <c r="AG1495" s="5">
        <v>-19.342333365183801</v>
      </c>
      <c r="AH1495" s="7"/>
      <c r="AI1495" s="8"/>
      <c r="AJ1495">
        <v>46444.1</v>
      </c>
      <c r="AK1495">
        <v>46444100000</v>
      </c>
      <c r="AL1495">
        <f>IF(AJ1495&lt;29957,1,0)</f>
        <v>0</v>
      </c>
      <c r="AM1495">
        <f>IF(AND(AJ1495&gt;29957,AJ1495&lt;96525),1,0)</f>
        <v>1</v>
      </c>
      <c r="AN1495">
        <f>IF(AJ1495&gt;96525,1,0)</f>
        <v>0</v>
      </c>
      <c r="AO1495" s="9">
        <v>24</v>
      </c>
      <c r="AP1495" s="5">
        <v>1.3802112417116059</v>
      </c>
      <c r="AQ1495">
        <v>20470630</v>
      </c>
      <c r="AR1495" s="5">
        <v>10.5</v>
      </c>
      <c r="AT1495">
        <v>3020000</v>
      </c>
      <c r="AU1495">
        <v>23490630</v>
      </c>
      <c r="AV1495">
        <v>68.58</v>
      </c>
      <c r="AW1495">
        <v>20412.3</v>
      </c>
      <c r="AX1495">
        <v>20412300000</v>
      </c>
      <c r="CG1495" s="13"/>
    </row>
    <row r="1496" spans="1:85" x14ac:dyDescent="0.3">
      <c r="A1496">
        <v>2016</v>
      </c>
      <c r="B1496" t="s">
        <v>103</v>
      </c>
      <c r="C1496">
        <v>0</v>
      </c>
      <c r="D1496">
        <v>4</v>
      </c>
      <c r="E1496">
        <v>7</v>
      </c>
      <c r="L1496">
        <v>0</v>
      </c>
      <c r="M1496">
        <v>0</v>
      </c>
      <c r="N1496">
        <v>0</v>
      </c>
      <c r="O1496" s="11">
        <v>12</v>
      </c>
      <c r="P1496" s="11">
        <v>5</v>
      </c>
      <c r="Q1496" s="12">
        <v>41.67</v>
      </c>
      <c r="R1496" s="11">
        <v>3</v>
      </c>
      <c r="S1496" s="12">
        <v>25</v>
      </c>
      <c r="T1496" s="14">
        <v>4</v>
      </c>
      <c r="U1496" s="12">
        <v>33.33</v>
      </c>
      <c r="V1496" s="12">
        <v>75</v>
      </c>
      <c r="W1496" s="13">
        <v>9</v>
      </c>
      <c r="X1496" s="11"/>
      <c r="Y1496" s="11">
        <v>-0.16</v>
      </c>
      <c r="Z1496" s="11">
        <v>9.5299999999999994</v>
      </c>
      <c r="AA1496" s="11"/>
      <c r="AB1496" s="13"/>
      <c r="AC1496" s="5">
        <v>9.5295525446963225</v>
      </c>
      <c r="AD1496">
        <v>-0.46</v>
      </c>
      <c r="AE1496">
        <v>-0.11</v>
      </c>
      <c r="AF1496">
        <v>-0.35</v>
      </c>
      <c r="AG1496" s="5">
        <v>-10.738336140287732</v>
      </c>
      <c r="AH1496" s="7">
        <v>0.49171544453150207</v>
      </c>
      <c r="AI1496" s="8"/>
      <c r="AJ1496">
        <v>121366.06</v>
      </c>
      <c r="AK1496">
        <v>121366060000</v>
      </c>
      <c r="AL1496">
        <f>IF(AJ1496&lt;29957,1,0)</f>
        <v>0</v>
      </c>
      <c r="AM1496">
        <f>IF(AND(AJ1496&gt;29957,AJ1496&lt;96525),1,0)</f>
        <v>0</v>
      </c>
      <c r="AN1496">
        <f>IF(AJ1496&gt;96525,1,0)</f>
        <v>1</v>
      </c>
      <c r="AO1496" s="9">
        <v>59</v>
      </c>
      <c r="AP1496" s="5">
        <v>1.7708520116421442</v>
      </c>
      <c r="AQ1496">
        <v>82371779</v>
      </c>
      <c r="AT1496">
        <v>5475000</v>
      </c>
      <c r="AU1496">
        <v>87846779</v>
      </c>
      <c r="AV1496">
        <v>6.48</v>
      </c>
      <c r="AW1496">
        <v>42596</v>
      </c>
      <c r="AX1496">
        <v>42596000000</v>
      </c>
      <c r="CG1496" s="13"/>
    </row>
    <row r="1497" spans="1:85" x14ac:dyDescent="0.3">
      <c r="A1497">
        <v>2016</v>
      </c>
      <c r="B1497" t="s">
        <v>104</v>
      </c>
      <c r="C1497">
        <v>0</v>
      </c>
      <c r="D1497">
        <v>4</v>
      </c>
      <c r="E1497">
        <v>4</v>
      </c>
      <c r="F1497">
        <v>4.8</v>
      </c>
      <c r="G1497">
        <v>4800000</v>
      </c>
      <c r="H1497">
        <v>4.4000000000000004</v>
      </c>
      <c r="I1497">
        <v>4400000</v>
      </c>
      <c r="J1497">
        <v>0.39999999999999947</v>
      </c>
      <c r="K1497">
        <v>399999.99999999948</v>
      </c>
      <c r="L1497">
        <v>1</v>
      </c>
      <c r="M1497">
        <v>0</v>
      </c>
      <c r="N1497">
        <v>0</v>
      </c>
      <c r="O1497" s="11">
        <v>18</v>
      </c>
      <c r="P1497" s="11">
        <v>7</v>
      </c>
      <c r="Q1497" s="12">
        <v>38.89</v>
      </c>
      <c r="R1497" s="11">
        <v>2</v>
      </c>
      <c r="S1497" s="12">
        <v>11.11</v>
      </c>
      <c r="T1497" s="14">
        <v>9</v>
      </c>
      <c r="U1497" s="12">
        <v>50</v>
      </c>
      <c r="V1497" s="12">
        <v>18.47</v>
      </c>
      <c r="W1497" s="13">
        <v>5</v>
      </c>
      <c r="X1497" s="11">
        <v>32.86</v>
      </c>
      <c r="Y1497" s="11">
        <v>9.4600000000000009</v>
      </c>
      <c r="Z1497" s="11">
        <v>1.1100000000000001</v>
      </c>
      <c r="AA1497" s="11">
        <v>30628.7</v>
      </c>
      <c r="AB1497" s="13">
        <v>30628700000</v>
      </c>
      <c r="AC1497" s="5">
        <v>1.1141225613556309</v>
      </c>
      <c r="AD1497">
        <v>28.48</v>
      </c>
      <c r="AE1497">
        <v>8.68</v>
      </c>
      <c r="AF1497">
        <v>11.42</v>
      </c>
      <c r="AG1497" s="5">
        <v>6.8386100629426299</v>
      </c>
      <c r="AH1497" s="7"/>
      <c r="AI1497" s="8"/>
      <c r="AJ1497">
        <v>13422.59</v>
      </c>
      <c r="AK1497">
        <v>13422590000</v>
      </c>
      <c r="AL1497">
        <f>IF(AJ1497&lt;29957,1,0)</f>
        <v>1</v>
      </c>
      <c r="AM1497">
        <f>IF(AND(AJ1497&gt;29957,AJ1497&lt;96525),1,0)</f>
        <v>0</v>
      </c>
      <c r="AN1497">
        <f>IF(AJ1497&gt;96525,1,0)</f>
        <v>0</v>
      </c>
      <c r="AO1497" s="9">
        <v>33</v>
      </c>
      <c r="AP1497" s="5">
        <v>1.5185139398778873</v>
      </c>
      <c r="AQ1497">
        <v>79289804</v>
      </c>
      <c r="AT1497">
        <v>23670000</v>
      </c>
      <c r="AU1497">
        <v>102959804</v>
      </c>
      <c r="AV1497">
        <v>5.51</v>
      </c>
      <c r="AW1497">
        <v>29830.2</v>
      </c>
      <c r="AX1497">
        <v>29830200000</v>
      </c>
      <c r="CG1497" s="13"/>
    </row>
    <row r="1498" spans="1:85" x14ac:dyDescent="0.3">
      <c r="A1498">
        <v>2016</v>
      </c>
      <c r="B1498" t="s">
        <v>105</v>
      </c>
      <c r="C1498">
        <v>0</v>
      </c>
      <c r="D1498">
        <v>4</v>
      </c>
      <c r="E1498">
        <v>6</v>
      </c>
      <c r="L1498">
        <v>1</v>
      </c>
      <c r="M1498">
        <v>0</v>
      </c>
      <c r="N1498">
        <v>0</v>
      </c>
      <c r="O1498" s="11">
        <v>17</v>
      </c>
      <c r="P1498" s="11">
        <v>8</v>
      </c>
      <c r="Q1498" s="12">
        <v>47.06</v>
      </c>
      <c r="R1498" s="11">
        <v>2</v>
      </c>
      <c r="S1498" s="12">
        <v>11.76</v>
      </c>
      <c r="T1498" s="14">
        <v>7</v>
      </c>
      <c r="U1498" s="12">
        <v>41.18</v>
      </c>
      <c r="V1498" s="12">
        <v>61.61</v>
      </c>
      <c r="W1498" s="13">
        <v>10</v>
      </c>
      <c r="X1498" s="11">
        <v>78.62</v>
      </c>
      <c r="Y1498" s="11">
        <v>-5.26</v>
      </c>
      <c r="Z1498" s="11">
        <v>0.7</v>
      </c>
      <c r="AA1498" s="11">
        <v>613830.5</v>
      </c>
      <c r="AB1498" s="13">
        <v>613830500000</v>
      </c>
      <c r="AC1498" s="5">
        <v>0.69795431990930079</v>
      </c>
      <c r="AD1498">
        <v>-7.13</v>
      </c>
      <c r="AE1498">
        <v>-0.7</v>
      </c>
      <c r="AF1498">
        <v>-0.88</v>
      </c>
      <c r="AG1498" s="5">
        <v>-27.431378330075599</v>
      </c>
      <c r="AH1498" s="7"/>
      <c r="AI1498" s="8"/>
      <c r="AJ1498">
        <v>98989.5</v>
      </c>
      <c r="AK1498">
        <v>98989500000</v>
      </c>
      <c r="AL1498">
        <f>IF(AJ1498&lt;29957,1,0)</f>
        <v>0</v>
      </c>
      <c r="AM1498">
        <f>IF(AND(AJ1498&gt;29957,AJ1498&lt;96525),1,0)</f>
        <v>0</v>
      </c>
      <c r="AN1498">
        <f>IF(AJ1498&gt;96525,1,0)</f>
        <v>1</v>
      </c>
      <c r="AO1498" s="9">
        <v>20</v>
      </c>
      <c r="AP1498" s="5">
        <v>1.301029995663981</v>
      </c>
      <c r="AQ1498">
        <v>39913000</v>
      </c>
      <c r="AR1498" s="5">
        <v>26.2</v>
      </c>
      <c r="AT1498">
        <v>7304000</v>
      </c>
      <c r="AU1498">
        <v>47217000</v>
      </c>
      <c r="AV1498">
        <v>0</v>
      </c>
      <c r="AW1498">
        <v>93296.1</v>
      </c>
      <c r="AX1498">
        <v>93296100000</v>
      </c>
      <c r="CG1498" s="13"/>
    </row>
    <row r="1499" spans="1:85" x14ac:dyDescent="0.3">
      <c r="A1499">
        <v>2016</v>
      </c>
      <c r="B1499" t="s">
        <v>106</v>
      </c>
      <c r="C1499">
        <v>0</v>
      </c>
      <c r="M1499">
        <v>0</v>
      </c>
      <c r="N1499">
        <v>0</v>
      </c>
      <c r="O1499" s="11"/>
      <c r="P1499" s="11"/>
      <c r="Q1499" s="12"/>
      <c r="R1499" s="11"/>
      <c r="S1499" s="12"/>
      <c r="T1499" s="14">
        <v>0</v>
      </c>
      <c r="U1499" s="12"/>
      <c r="V1499" s="12" t="s">
        <v>366</v>
      </c>
      <c r="W1499" s="13"/>
      <c r="X1499" s="11"/>
      <c r="Y1499" s="11">
        <v>5.41</v>
      </c>
      <c r="Z1499" s="11"/>
      <c r="AA1499" s="11">
        <v>11100.7</v>
      </c>
      <c r="AB1499" s="13">
        <v>11100700000</v>
      </c>
      <c r="AD1499">
        <v>25.33</v>
      </c>
      <c r="AE1499">
        <v>9.34</v>
      </c>
      <c r="AF1499">
        <v>12.2</v>
      </c>
      <c r="AG1499" s="5">
        <v>-4.2605068648598916</v>
      </c>
      <c r="AH1499" s="7"/>
      <c r="AI1499" s="8"/>
      <c r="AO1499" s="9">
        <v>3</v>
      </c>
      <c r="AP1499" s="5">
        <v>0.47712125471966244</v>
      </c>
      <c r="CG1499" s="13"/>
    </row>
    <row r="1500" spans="1:85" x14ac:dyDescent="0.3">
      <c r="A1500">
        <v>2016</v>
      </c>
      <c r="B1500" t="s">
        <v>107</v>
      </c>
      <c r="C1500">
        <v>1</v>
      </c>
      <c r="D1500">
        <v>6</v>
      </c>
      <c r="E1500">
        <v>4</v>
      </c>
      <c r="L1500">
        <v>1</v>
      </c>
      <c r="M1500">
        <v>1</v>
      </c>
      <c r="N1500">
        <v>0</v>
      </c>
      <c r="O1500" s="11">
        <v>13</v>
      </c>
      <c r="P1500" s="11">
        <v>7</v>
      </c>
      <c r="Q1500" s="12">
        <v>53.85</v>
      </c>
      <c r="R1500" s="11">
        <v>1</v>
      </c>
      <c r="S1500" s="12">
        <v>7.69</v>
      </c>
      <c r="T1500" s="14">
        <v>5</v>
      </c>
      <c r="U1500" s="12">
        <v>38.46</v>
      </c>
      <c r="V1500" s="12">
        <v>25.17</v>
      </c>
      <c r="W1500" s="13">
        <v>5</v>
      </c>
      <c r="X1500" s="11">
        <v>25.57</v>
      </c>
      <c r="Y1500" s="11">
        <v>20.46</v>
      </c>
      <c r="Z1500" s="11">
        <v>3.86</v>
      </c>
      <c r="AA1500" s="11">
        <v>13478</v>
      </c>
      <c r="AB1500" s="13">
        <v>13478000000</v>
      </c>
      <c r="AC1500" s="5">
        <v>3.8650480469351991</v>
      </c>
      <c r="AD1500">
        <v>9.06</v>
      </c>
      <c r="AE1500">
        <v>5.87</v>
      </c>
      <c r="AF1500">
        <v>7.13</v>
      </c>
      <c r="AG1500" s="5">
        <v>-65.100942853030091</v>
      </c>
      <c r="AH1500" s="7"/>
      <c r="AI1500" s="8">
        <v>7.9915444304091157E-2</v>
      </c>
      <c r="AJ1500">
        <v>35146.339999999997</v>
      </c>
      <c r="AK1500">
        <v>35146340000</v>
      </c>
      <c r="AL1500">
        <f>IF(AJ1500&lt;29957,1,0)</f>
        <v>0</v>
      </c>
      <c r="AM1500">
        <f>IF(AND(AJ1500&gt;29957,AJ1500&lt;96525),1,0)</f>
        <v>1</v>
      </c>
      <c r="AN1500">
        <f>IF(AJ1500&gt;96525,1,0)</f>
        <v>0</v>
      </c>
      <c r="AO1500" s="9">
        <v>22</v>
      </c>
      <c r="AP1500" s="5">
        <v>1.3424226808222062</v>
      </c>
      <c r="AQ1500">
        <v>37254307</v>
      </c>
      <c r="AT1500">
        <v>10900000</v>
      </c>
      <c r="AU1500">
        <v>48154307</v>
      </c>
      <c r="AW1500">
        <v>3934</v>
      </c>
      <c r="AX1500">
        <v>3934000000</v>
      </c>
      <c r="CG1500" s="13"/>
    </row>
    <row r="1501" spans="1:85" x14ac:dyDescent="0.3">
      <c r="A1501">
        <v>2016</v>
      </c>
      <c r="B1501" t="s">
        <v>108</v>
      </c>
      <c r="C1501">
        <v>0</v>
      </c>
      <c r="D1501">
        <v>4</v>
      </c>
      <c r="E1501">
        <v>4</v>
      </c>
      <c r="F1501">
        <v>8.5</v>
      </c>
      <c r="G1501">
        <v>8500000</v>
      </c>
      <c r="H1501">
        <v>8.5</v>
      </c>
      <c r="I1501">
        <v>8500000</v>
      </c>
      <c r="J1501">
        <v>0</v>
      </c>
      <c r="L1501">
        <v>1</v>
      </c>
      <c r="M1501">
        <v>0</v>
      </c>
      <c r="N1501">
        <v>0</v>
      </c>
      <c r="O1501" s="11">
        <v>7</v>
      </c>
      <c r="P1501" s="11">
        <v>3</v>
      </c>
      <c r="Q1501" s="12">
        <v>42.86</v>
      </c>
      <c r="R1501" s="11">
        <v>2</v>
      </c>
      <c r="S1501" s="12">
        <v>28.57</v>
      </c>
      <c r="T1501" s="14">
        <v>2</v>
      </c>
      <c r="U1501" s="12">
        <v>28.57</v>
      </c>
      <c r="V1501" s="12">
        <v>47.48</v>
      </c>
      <c r="W1501" s="13">
        <v>7</v>
      </c>
      <c r="X1501" s="11">
        <v>90.37</v>
      </c>
      <c r="Y1501" s="11">
        <v>-0.82</v>
      </c>
      <c r="Z1501" s="11"/>
      <c r="AA1501" s="11">
        <v>58819.3</v>
      </c>
      <c r="AB1501" s="13">
        <v>58819300000</v>
      </c>
      <c r="AD1501">
        <v>-2.29</v>
      </c>
      <c r="AE1501">
        <v>-0.24</v>
      </c>
      <c r="AF1501">
        <v>-0.31</v>
      </c>
      <c r="AG1501" s="5">
        <v>18.477984219903291</v>
      </c>
      <c r="AH1501" s="7"/>
      <c r="AI1501" s="8">
        <v>4.3545156327111215E-2</v>
      </c>
      <c r="AJ1501">
        <v>26146.43</v>
      </c>
      <c r="AK1501">
        <v>26146430000</v>
      </c>
      <c r="AL1501">
        <f>IF(AJ1501&lt;29957,1,0)</f>
        <v>1</v>
      </c>
      <c r="AM1501">
        <f>IF(AND(AJ1501&gt;29957,AJ1501&lt;96525),1,0)</f>
        <v>0</v>
      </c>
      <c r="AN1501">
        <f>IF(AJ1501&gt;96525,1,0)</f>
        <v>0</v>
      </c>
      <c r="AO1501" s="9">
        <v>3</v>
      </c>
      <c r="AP1501" s="5">
        <v>0.47712125471966244</v>
      </c>
      <c r="AQ1501">
        <v>60041000</v>
      </c>
      <c r="AT1501">
        <v>835000</v>
      </c>
      <c r="AU1501">
        <v>60876000</v>
      </c>
      <c r="AV1501">
        <v>0</v>
      </c>
      <c r="AW1501">
        <v>21153.5</v>
      </c>
      <c r="AX1501">
        <v>21153500000</v>
      </c>
      <c r="CG1501" s="13"/>
    </row>
    <row r="1502" spans="1:85" x14ac:dyDescent="0.3">
      <c r="A1502">
        <v>2016</v>
      </c>
      <c r="B1502" t="s">
        <v>109</v>
      </c>
      <c r="C1502">
        <v>0</v>
      </c>
      <c r="D1502">
        <v>6</v>
      </c>
      <c r="E1502">
        <v>4</v>
      </c>
      <c r="L1502">
        <v>1</v>
      </c>
      <c r="M1502">
        <v>1</v>
      </c>
      <c r="N1502">
        <v>0</v>
      </c>
      <c r="O1502" s="11">
        <v>11</v>
      </c>
      <c r="P1502" s="11">
        <v>5</v>
      </c>
      <c r="Q1502" s="12">
        <v>45.45</v>
      </c>
      <c r="R1502" s="11">
        <v>2</v>
      </c>
      <c r="S1502" s="12">
        <v>18.18</v>
      </c>
      <c r="T1502" s="14">
        <v>4</v>
      </c>
      <c r="U1502" s="12">
        <v>36.36</v>
      </c>
      <c r="V1502" s="12">
        <v>75</v>
      </c>
      <c r="W1502" s="13">
        <v>5</v>
      </c>
      <c r="X1502" s="11"/>
      <c r="Y1502" s="11">
        <v>10.82</v>
      </c>
      <c r="Z1502" s="11">
        <v>15.81</v>
      </c>
      <c r="AA1502" s="11"/>
      <c r="AB1502" s="13"/>
      <c r="AC1502" s="5">
        <v>15.81248684563124</v>
      </c>
      <c r="AD1502">
        <v>23.29</v>
      </c>
      <c r="AE1502">
        <v>14.75</v>
      </c>
      <c r="AF1502">
        <v>23.29</v>
      </c>
      <c r="AG1502" s="5">
        <v>-5.8274464880459886</v>
      </c>
      <c r="AH1502" s="7"/>
      <c r="AI1502" s="8"/>
      <c r="AO1502" s="9">
        <v>32</v>
      </c>
      <c r="AP1502" s="5">
        <v>1.5051499783199058</v>
      </c>
      <c r="AQ1502">
        <v>39070000</v>
      </c>
      <c r="AT1502">
        <v>6855000</v>
      </c>
      <c r="AU1502">
        <v>45925000</v>
      </c>
      <c r="AV1502">
        <v>40.119999999999997</v>
      </c>
      <c r="CG1502" s="13"/>
    </row>
    <row r="1503" spans="1:85" x14ac:dyDescent="0.3">
      <c r="A1503">
        <v>2016</v>
      </c>
      <c r="B1503" t="s">
        <v>110</v>
      </c>
      <c r="C1503">
        <v>0</v>
      </c>
      <c r="M1503">
        <v>0</v>
      </c>
      <c r="N1503">
        <v>0</v>
      </c>
      <c r="O1503" s="11"/>
      <c r="P1503" s="11"/>
      <c r="Q1503" s="12"/>
      <c r="R1503" s="11"/>
      <c r="S1503" s="12"/>
      <c r="T1503" s="14">
        <v>0</v>
      </c>
      <c r="U1503" s="12"/>
      <c r="V1503" s="12">
        <v>72.459999999999994</v>
      </c>
      <c r="W1503" s="13"/>
      <c r="X1503" s="11"/>
      <c r="Y1503" s="11">
        <v>13.25</v>
      </c>
      <c r="Z1503" s="11">
        <v>9.07</v>
      </c>
      <c r="AA1503" s="11"/>
      <c r="AB1503" s="13"/>
      <c r="AC1503" s="5">
        <v>9.0714082126419715</v>
      </c>
      <c r="AD1503">
        <v>25.83</v>
      </c>
      <c r="AE1503">
        <v>10.08</v>
      </c>
      <c r="AF1503">
        <v>25.77</v>
      </c>
      <c r="AG1503" s="5">
        <v>0.93131445545690683</v>
      </c>
      <c r="AH1503" s="7"/>
      <c r="AI1503" s="8"/>
      <c r="AO1503" s="9">
        <v>58</v>
      </c>
      <c r="AP1503" s="5">
        <v>1.7634279935629371</v>
      </c>
      <c r="CG1503" s="13"/>
    </row>
    <row r="1504" spans="1:85" x14ac:dyDescent="0.3">
      <c r="A1504">
        <v>2016</v>
      </c>
      <c r="B1504" t="s">
        <v>111</v>
      </c>
      <c r="C1504">
        <v>0</v>
      </c>
      <c r="M1504">
        <v>0</v>
      </c>
      <c r="N1504">
        <v>0</v>
      </c>
      <c r="O1504" s="11"/>
      <c r="P1504" s="11"/>
      <c r="Q1504" s="12"/>
      <c r="R1504" s="11"/>
      <c r="S1504" s="12"/>
      <c r="T1504" s="14">
        <v>0</v>
      </c>
      <c r="U1504" s="12"/>
      <c r="V1504" s="12">
        <v>75</v>
      </c>
      <c r="W1504" s="13"/>
      <c r="X1504" s="11"/>
      <c r="Y1504" s="11">
        <v>12.62</v>
      </c>
      <c r="Z1504" s="11">
        <v>14.66</v>
      </c>
      <c r="AA1504" s="11">
        <v>65889.5</v>
      </c>
      <c r="AB1504" s="13">
        <v>65889500000</v>
      </c>
      <c r="AC1504" s="5">
        <v>14.656331456841595</v>
      </c>
      <c r="AD1504">
        <v>18.62</v>
      </c>
      <c r="AE1504">
        <v>5.7</v>
      </c>
      <c r="AF1504">
        <v>18.59</v>
      </c>
      <c r="AG1504" s="5">
        <v>-18.326837014580626</v>
      </c>
      <c r="AH1504" s="7">
        <v>7.0702607158638978E-2</v>
      </c>
      <c r="AI1504" s="8"/>
      <c r="AJ1504">
        <v>280710.03000000003</v>
      </c>
      <c r="AK1504">
        <v>280710030000</v>
      </c>
      <c r="AL1504">
        <f>IF(AJ1504&lt;29957,1,0)</f>
        <v>0</v>
      </c>
      <c r="AM1504">
        <f>IF(AND(AJ1504&gt;29957,AJ1504&lt;96525),1,0)</f>
        <v>0</v>
      </c>
      <c r="AN1504">
        <f>IF(AJ1504&gt;96525,1,0)</f>
        <v>1</v>
      </c>
      <c r="AO1504" s="9">
        <v>92</v>
      </c>
      <c r="AP1504" s="5">
        <v>1.9637878273455551</v>
      </c>
      <c r="AV1504">
        <v>75</v>
      </c>
      <c r="AW1504">
        <v>29873.7</v>
      </c>
      <c r="AX1504">
        <v>29873700000</v>
      </c>
      <c r="CG1504" s="13"/>
    </row>
    <row r="1505" spans="1:85" x14ac:dyDescent="0.3">
      <c r="A1505">
        <v>2016</v>
      </c>
      <c r="B1505" t="s">
        <v>112</v>
      </c>
      <c r="C1505">
        <v>0</v>
      </c>
      <c r="D1505">
        <v>5</v>
      </c>
      <c r="E1505">
        <v>4</v>
      </c>
      <c r="F1505">
        <v>51.4</v>
      </c>
      <c r="G1505">
        <v>51400000</v>
      </c>
      <c r="H1505">
        <v>50.2</v>
      </c>
      <c r="I1505">
        <v>50200000</v>
      </c>
      <c r="J1505">
        <v>1.1999999999999957</v>
      </c>
      <c r="K1505">
        <v>1199999.9999999958</v>
      </c>
      <c r="L1505">
        <v>1</v>
      </c>
      <c r="M1505">
        <v>0</v>
      </c>
      <c r="N1505">
        <v>0</v>
      </c>
      <c r="O1505" s="11">
        <v>12</v>
      </c>
      <c r="P1505" s="11">
        <v>7</v>
      </c>
      <c r="Q1505" s="12">
        <v>58.33</v>
      </c>
      <c r="R1505" s="11">
        <v>3</v>
      </c>
      <c r="S1505" s="12">
        <v>25</v>
      </c>
      <c r="T1505" s="14">
        <v>2</v>
      </c>
      <c r="U1505" s="12">
        <v>16.670000000000002</v>
      </c>
      <c r="V1505" s="12">
        <v>46.47</v>
      </c>
      <c r="W1505" s="13">
        <v>4</v>
      </c>
      <c r="X1505" s="11"/>
      <c r="Y1505" s="11">
        <v>9.76</v>
      </c>
      <c r="Z1505" s="11">
        <v>3.05</v>
      </c>
      <c r="AA1505" s="11">
        <v>104752.6</v>
      </c>
      <c r="AB1505" s="13">
        <v>104752600000</v>
      </c>
      <c r="AC1505" s="5">
        <v>3.045468448508625</v>
      </c>
      <c r="AG1505" s="5">
        <v>44.71314010703685</v>
      </c>
      <c r="AH1505" s="7">
        <v>10.68803777462292</v>
      </c>
      <c r="AI1505" s="8"/>
      <c r="AJ1505">
        <v>260121.60000000001</v>
      </c>
      <c r="AK1505">
        <v>260121600000</v>
      </c>
      <c r="AL1505">
        <f>IF(AJ1505&lt;29957,1,0)</f>
        <v>0</v>
      </c>
      <c r="AM1505">
        <f>IF(AND(AJ1505&gt;29957,AJ1505&lt;96525),1,0)</f>
        <v>0</v>
      </c>
      <c r="AN1505">
        <f>IF(AJ1505&gt;96525,1,0)</f>
        <v>1</v>
      </c>
      <c r="AO1505" s="9">
        <v>39</v>
      </c>
      <c r="AP1505" s="5">
        <v>1.5910646070264991</v>
      </c>
      <c r="AQ1505">
        <v>170370000</v>
      </c>
      <c r="AT1505">
        <v>6360000</v>
      </c>
      <c r="AU1505">
        <v>176730000</v>
      </c>
      <c r="AV1505">
        <v>0</v>
      </c>
      <c r="AW1505">
        <v>91856.8</v>
      </c>
      <c r="AX1505">
        <v>91856800000</v>
      </c>
      <c r="CG1505" s="13"/>
    </row>
    <row r="1506" spans="1:85" x14ac:dyDescent="0.3">
      <c r="A1506">
        <v>2016</v>
      </c>
      <c r="B1506" t="s">
        <v>113</v>
      </c>
      <c r="C1506">
        <v>0</v>
      </c>
      <c r="D1506">
        <v>5</v>
      </c>
      <c r="E1506">
        <v>5</v>
      </c>
      <c r="F1506">
        <v>18.100000000000001</v>
      </c>
      <c r="G1506">
        <v>18100000</v>
      </c>
      <c r="H1506">
        <v>16.2</v>
      </c>
      <c r="I1506">
        <v>16200000</v>
      </c>
      <c r="J1506">
        <v>1.9000000000000021</v>
      </c>
      <c r="K1506">
        <v>1900000.0000000021</v>
      </c>
      <c r="L1506">
        <v>1</v>
      </c>
      <c r="M1506">
        <v>1</v>
      </c>
      <c r="N1506">
        <v>0</v>
      </c>
      <c r="O1506" s="11">
        <v>10</v>
      </c>
      <c r="P1506" s="11">
        <v>5</v>
      </c>
      <c r="Q1506" s="12">
        <v>50</v>
      </c>
      <c r="R1506" s="11">
        <v>3</v>
      </c>
      <c r="S1506" s="12">
        <v>30</v>
      </c>
      <c r="T1506" s="14">
        <v>2</v>
      </c>
      <c r="U1506" s="12">
        <v>20</v>
      </c>
      <c r="V1506" s="12">
        <v>72.06</v>
      </c>
      <c r="W1506" s="13">
        <v>7</v>
      </c>
      <c r="X1506" s="11"/>
      <c r="Y1506" s="11">
        <v>3.95</v>
      </c>
      <c r="Z1506" s="11">
        <v>4.09</v>
      </c>
      <c r="AA1506" s="11">
        <v>22052.9</v>
      </c>
      <c r="AB1506" s="13">
        <v>22052900000</v>
      </c>
      <c r="AC1506" s="5">
        <v>4.0931631436532872</v>
      </c>
      <c r="AD1506">
        <v>11.58</v>
      </c>
      <c r="AE1506">
        <v>7.89</v>
      </c>
      <c r="AF1506">
        <v>10.16</v>
      </c>
      <c r="AG1506" s="5">
        <v>-4.1205583300398807</v>
      </c>
      <c r="AH1506" s="7">
        <v>0.23162785904660191</v>
      </c>
      <c r="AI1506" s="8">
        <v>3.6044011635259894</v>
      </c>
      <c r="AJ1506">
        <v>71145.88</v>
      </c>
      <c r="AK1506">
        <v>71145880000</v>
      </c>
      <c r="AL1506">
        <f>IF(AJ1506&lt;29957,1,0)</f>
        <v>0</v>
      </c>
      <c r="AM1506">
        <f>IF(AND(AJ1506&gt;29957,AJ1506&lt;96525),1,0)</f>
        <v>1</v>
      </c>
      <c r="AN1506">
        <f>IF(AJ1506&gt;96525,1,0)</f>
        <v>0</v>
      </c>
      <c r="AO1506" s="9">
        <v>80</v>
      </c>
      <c r="AP1506" s="5">
        <v>1.9030899869919433</v>
      </c>
      <c r="AQ1506">
        <v>141964615</v>
      </c>
      <c r="AR1506" s="5">
        <v>27.9</v>
      </c>
      <c r="AT1506">
        <v>9518280</v>
      </c>
      <c r="AU1506">
        <v>151482895</v>
      </c>
      <c r="AV1506">
        <v>25.1</v>
      </c>
      <c r="AW1506">
        <v>54367.4</v>
      </c>
      <c r="AX1506">
        <v>54367400000</v>
      </c>
      <c r="CG1506" s="13"/>
    </row>
    <row r="1507" spans="1:85" x14ac:dyDescent="0.3">
      <c r="A1507">
        <v>2016</v>
      </c>
      <c r="B1507" t="s">
        <v>114</v>
      </c>
      <c r="C1507">
        <v>0</v>
      </c>
      <c r="M1507">
        <v>0</v>
      </c>
      <c r="N1507">
        <v>0</v>
      </c>
      <c r="O1507" s="11"/>
      <c r="P1507" s="11"/>
      <c r="Q1507" s="12"/>
      <c r="R1507" s="11"/>
      <c r="S1507" s="12"/>
      <c r="T1507" s="14">
        <v>0</v>
      </c>
      <c r="U1507" s="12"/>
      <c r="V1507" s="12" t="s">
        <v>366</v>
      </c>
      <c r="W1507" s="13"/>
      <c r="X1507" s="11"/>
      <c r="Y1507" s="11">
        <v>3.38</v>
      </c>
      <c r="Z1507" s="11"/>
      <c r="AA1507" s="11">
        <v>31411.599999999999</v>
      </c>
      <c r="AB1507" s="13">
        <v>31411600000</v>
      </c>
      <c r="AD1507">
        <v>15.64</v>
      </c>
      <c r="AE1507">
        <v>5.2</v>
      </c>
      <c r="AF1507">
        <v>7.7</v>
      </c>
      <c r="AG1507" s="5">
        <v>-1.0629119737388897</v>
      </c>
      <c r="AH1507" s="7"/>
      <c r="AI1507" s="8"/>
      <c r="AO1507" s="9">
        <v>25</v>
      </c>
      <c r="AP1507" s="5">
        <v>1.3979400086720375</v>
      </c>
      <c r="CG1507" s="13"/>
    </row>
    <row r="1508" spans="1:85" x14ac:dyDescent="0.3">
      <c r="A1508">
        <v>2016</v>
      </c>
      <c r="B1508" t="s">
        <v>115</v>
      </c>
      <c r="C1508">
        <v>0</v>
      </c>
      <c r="D1508">
        <v>6</v>
      </c>
      <c r="E1508">
        <v>4</v>
      </c>
      <c r="L1508">
        <v>1</v>
      </c>
      <c r="M1508">
        <v>0</v>
      </c>
      <c r="N1508">
        <v>0</v>
      </c>
      <c r="O1508" s="11">
        <v>16</v>
      </c>
      <c r="P1508" s="11">
        <v>7</v>
      </c>
      <c r="Q1508" s="12">
        <v>43.75</v>
      </c>
      <c r="R1508" s="11">
        <v>5</v>
      </c>
      <c r="S1508" s="12">
        <v>31.25</v>
      </c>
      <c r="T1508" s="14">
        <v>4</v>
      </c>
      <c r="U1508" s="12">
        <v>25</v>
      </c>
      <c r="V1508" s="12">
        <v>63.28</v>
      </c>
      <c r="W1508" s="13">
        <v>6</v>
      </c>
      <c r="X1508" s="11"/>
      <c r="Y1508" s="11">
        <v>11.24</v>
      </c>
      <c r="Z1508" s="11">
        <v>12.43</v>
      </c>
      <c r="AA1508" s="11">
        <v>98083.6</v>
      </c>
      <c r="AB1508" s="13">
        <v>98083600000</v>
      </c>
      <c r="AC1508" s="5">
        <v>12.42620582957446</v>
      </c>
      <c r="AD1508">
        <v>22.72</v>
      </c>
      <c r="AE1508">
        <v>9.9499999999999993</v>
      </c>
      <c r="AF1508">
        <v>13.85</v>
      </c>
      <c r="AG1508" s="5">
        <v>2.4744137084040005</v>
      </c>
      <c r="AH1508" s="7">
        <v>0.17703357474275344</v>
      </c>
      <c r="AI1508" s="8">
        <v>5.6340278847854997</v>
      </c>
      <c r="AJ1508">
        <v>449299.20000000001</v>
      </c>
      <c r="AK1508">
        <v>449299200000</v>
      </c>
      <c r="AL1508">
        <f t="shared" ref="AL1508:AL1518" si="207">IF(AJ1508&lt;29957,1,0)</f>
        <v>0</v>
      </c>
      <c r="AM1508">
        <f t="shared" ref="AM1508:AM1518" si="208">IF(AND(AJ1508&gt;29957,AJ1508&lt;96525),1,0)</f>
        <v>0</v>
      </c>
      <c r="AN1508">
        <f t="shared" ref="AN1508:AN1518" si="209">IF(AJ1508&gt;96525,1,0)</f>
        <v>1</v>
      </c>
      <c r="AO1508" s="9">
        <v>16</v>
      </c>
      <c r="AP1508" s="5">
        <v>1.2041199826559246</v>
      </c>
      <c r="AQ1508">
        <v>475600000</v>
      </c>
      <c r="AR1508" s="5">
        <v>60.6</v>
      </c>
      <c r="AT1508">
        <v>17500000</v>
      </c>
      <c r="AU1508">
        <v>493100000</v>
      </c>
      <c r="AV1508">
        <v>0</v>
      </c>
      <c r="AW1508">
        <v>96179.199999999997</v>
      </c>
      <c r="AX1508">
        <v>96179200000</v>
      </c>
      <c r="CG1508" s="13"/>
    </row>
    <row r="1509" spans="1:85" x14ac:dyDescent="0.3">
      <c r="A1509">
        <v>2016</v>
      </c>
      <c r="B1509" t="s">
        <v>116</v>
      </c>
      <c r="C1509">
        <v>0</v>
      </c>
      <c r="D1509">
        <v>4</v>
      </c>
      <c r="E1509">
        <v>7</v>
      </c>
      <c r="L1509">
        <v>1</v>
      </c>
      <c r="M1509">
        <v>0</v>
      </c>
      <c r="N1509">
        <v>0</v>
      </c>
      <c r="O1509" s="11">
        <v>15</v>
      </c>
      <c r="P1509" s="11">
        <v>6</v>
      </c>
      <c r="Q1509" s="12">
        <v>40</v>
      </c>
      <c r="R1509" s="11">
        <v>3</v>
      </c>
      <c r="S1509" s="12">
        <v>20</v>
      </c>
      <c r="T1509" s="14">
        <v>6</v>
      </c>
      <c r="U1509" s="12">
        <v>40</v>
      </c>
      <c r="V1509" s="12">
        <v>74.81</v>
      </c>
      <c r="W1509" s="13">
        <v>6</v>
      </c>
      <c r="X1509" s="11"/>
      <c r="Y1509" s="11">
        <v>0.93</v>
      </c>
      <c r="Z1509" s="11">
        <v>6.79</v>
      </c>
      <c r="AA1509" s="11">
        <v>144100.29999999999</v>
      </c>
      <c r="AB1509" s="13">
        <v>144100300000</v>
      </c>
      <c r="AC1509" s="5">
        <v>6.7890612059984328</v>
      </c>
      <c r="AD1509">
        <v>1.69</v>
      </c>
      <c r="AE1509">
        <v>0.51</v>
      </c>
      <c r="AF1509">
        <v>0.67</v>
      </c>
      <c r="AG1509" s="5">
        <v>-18.834001731319049</v>
      </c>
      <c r="AH1509" s="7">
        <v>3.2948623964897145E-2</v>
      </c>
      <c r="AI1509" s="8">
        <v>5.1473954708212803E-2</v>
      </c>
      <c r="AJ1509">
        <v>127406.96</v>
      </c>
      <c r="AK1509">
        <v>127406960000</v>
      </c>
      <c r="AL1509">
        <f t="shared" si="207"/>
        <v>0</v>
      </c>
      <c r="AM1509">
        <f t="shared" si="208"/>
        <v>0</v>
      </c>
      <c r="AN1509">
        <f t="shared" si="209"/>
        <v>1</v>
      </c>
      <c r="AO1509" s="9">
        <v>28</v>
      </c>
      <c r="AP1509" s="5">
        <v>1.447158031342219</v>
      </c>
      <c r="AQ1509">
        <v>127118572</v>
      </c>
      <c r="AR1509" s="5">
        <v>96</v>
      </c>
      <c r="AT1509">
        <v>5680000</v>
      </c>
      <c r="AU1509">
        <v>132798572</v>
      </c>
      <c r="AV1509">
        <v>0</v>
      </c>
      <c r="AW1509">
        <v>84920.1</v>
      </c>
      <c r="AX1509">
        <v>84920100000</v>
      </c>
      <c r="CG1509" s="13"/>
    </row>
    <row r="1510" spans="1:85" x14ac:dyDescent="0.3">
      <c r="A1510">
        <v>2016</v>
      </c>
      <c r="B1510" t="s">
        <v>117</v>
      </c>
      <c r="C1510">
        <v>0</v>
      </c>
      <c r="D1510">
        <v>7</v>
      </c>
      <c r="E1510">
        <v>4</v>
      </c>
      <c r="L1510">
        <v>1</v>
      </c>
      <c r="M1510">
        <v>0</v>
      </c>
      <c r="N1510">
        <v>1</v>
      </c>
      <c r="O1510" s="11">
        <v>17</v>
      </c>
      <c r="P1510" s="11">
        <v>7</v>
      </c>
      <c r="Q1510" s="12">
        <v>41.18</v>
      </c>
      <c r="R1510" s="11">
        <v>4</v>
      </c>
      <c r="S1510" s="12">
        <v>23.53</v>
      </c>
      <c r="T1510" s="14">
        <v>6</v>
      </c>
      <c r="U1510" s="12">
        <v>35.29</v>
      </c>
      <c r="V1510" s="12">
        <v>72.849999999999994</v>
      </c>
      <c r="W1510" s="13">
        <v>6</v>
      </c>
      <c r="X1510" s="11"/>
      <c r="Y1510" s="11">
        <v>6.36</v>
      </c>
      <c r="Z1510" s="11">
        <v>3.58</v>
      </c>
      <c r="AA1510" s="11">
        <v>65817.600000000006</v>
      </c>
      <c r="AB1510" s="13">
        <v>65817600000.000008</v>
      </c>
      <c r="AC1510" s="5">
        <v>3.5838885926618258</v>
      </c>
      <c r="AD1510">
        <v>7.47</v>
      </c>
      <c r="AE1510">
        <v>2</v>
      </c>
      <c r="AF1510">
        <v>2.74</v>
      </c>
      <c r="AG1510" s="5">
        <v>13.662928447322697</v>
      </c>
      <c r="AH1510" s="7"/>
      <c r="AI1510" s="8">
        <v>1.1342508290046194</v>
      </c>
      <c r="AJ1510">
        <v>67086.7</v>
      </c>
      <c r="AK1510">
        <v>67086700000</v>
      </c>
      <c r="AL1510">
        <f t="shared" si="207"/>
        <v>0</v>
      </c>
      <c r="AM1510">
        <f t="shared" si="208"/>
        <v>1</v>
      </c>
      <c r="AN1510">
        <f t="shared" si="209"/>
        <v>0</v>
      </c>
      <c r="AO1510" s="9">
        <v>31</v>
      </c>
      <c r="AP1510" s="5">
        <v>1.4913616938342726</v>
      </c>
      <c r="AQ1510">
        <v>119919767</v>
      </c>
      <c r="AR1510" s="5">
        <v>29.8</v>
      </c>
      <c r="AS1510">
        <v>40421203</v>
      </c>
      <c r="AT1510">
        <v>11970000</v>
      </c>
      <c r="AU1510">
        <v>131889767</v>
      </c>
      <c r="AV1510">
        <v>0</v>
      </c>
      <c r="AW1510">
        <v>15382.3</v>
      </c>
      <c r="AX1510">
        <v>15382300000</v>
      </c>
      <c r="CG1510" s="13"/>
    </row>
    <row r="1511" spans="1:85" x14ac:dyDescent="0.3">
      <c r="A1511">
        <v>2016</v>
      </c>
      <c r="B1511" t="s">
        <v>118</v>
      </c>
      <c r="C1511">
        <v>0</v>
      </c>
      <c r="D1511">
        <v>5</v>
      </c>
      <c r="E1511">
        <v>4</v>
      </c>
      <c r="L1511">
        <v>1</v>
      </c>
      <c r="M1511">
        <v>0</v>
      </c>
      <c r="N1511">
        <v>0</v>
      </c>
      <c r="O1511" s="11">
        <v>11</v>
      </c>
      <c r="P1511" s="11">
        <v>4</v>
      </c>
      <c r="Q1511" s="12">
        <v>36.36</v>
      </c>
      <c r="R1511" s="11">
        <v>3</v>
      </c>
      <c r="S1511" s="12">
        <v>27.27</v>
      </c>
      <c r="T1511" s="14">
        <v>4</v>
      </c>
      <c r="U1511" s="12">
        <v>36.36</v>
      </c>
      <c r="V1511" s="12">
        <v>49.46</v>
      </c>
      <c r="W1511" s="13">
        <v>5</v>
      </c>
      <c r="X1511" s="11">
        <v>19.920000000000002</v>
      </c>
      <c r="Y1511" s="11">
        <v>9.01</v>
      </c>
      <c r="Z1511" s="11">
        <v>4.08</v>
      </c>
      <c r="AA1511" s="11">
        <v>15733.5</v>
      </c>
      <c r="AB1511" s="13">
        <v>15733500000</v>
      </c>
      <c r="AC1511" s="5">
        <v>4.0785452129578736</v>
      </c>
      <c r="AD1511">
        <v>22.97</v>
      </c>
      <c r="AE1511">
        <v>9</v>
      </c>
      <c r="AF1511">
        <v>11.3</v>
      </c>
      <c r="AG1511" s="5">
        <v>4.0837830311514409</v>
      </c>
      <c r="AH1511" s="7">
        <v>1.1338245608960686</v>
      </c>
      <c r="AI1511" s="8">
        <v>4.3386143911839353E-3</v>
      </c>
      <c r="AJ1511">
        <v>31152.29</v>
      </c>
      <c r="AK1511">
        <v>31152290000</v>
      </c>
      <c r="AL1511">
        <f t="shared" si="207"/>
        <v>0</v>
      </c>
      <c r="AM1511">
        <f t="shared" si="208"/>
        <v>1</v>
      </c>
      <c r="AN1511">
        <f t="shared" si="209"/>
        <v>0</v>
      </c>
      <c r="AO1511" s="9">
        <v>25</v>
      </c>
      <c r="AP1511" s="5">
        <v>1.3979400086720375</v>
      </c>
      <c r="AQ1511">
        <v>198423000</v>
      </c>
      <c r="AR1511" s="5">
        <v>7.9</v>
      </c>
      <c r="AT1511">
        <v>9602500</v>
      </c>
      <c r="AU1511">
        <v>208025500</v>
      </c>
      <c r="AV1511">
        <v>2.4</v>
      </c>
      <c r="AW1511">
        <v>14352.6</v>
      </c>
      <c r="AX1511">
        <v>14352600000</v>
      </c>
      <c r="CG1511" s="13"/>
    </row>
    <row r="1512" spans="1:85" x14ac:dyDescent="0.3">
      <c r="A1512">
        <v>2016</v>
      </c>
      <c r="B1512" t="s">
        <v>119</v>
      </c>
      <c r="C1512">
        <v>0</v>
      </c>
      <c r="D1512">
        <v>4</v>
      </c>
      <c r="E1512">
        <v>4</v>
      </c>
      <c r="L1512">
        <v>1</v>
      </c>
      <c r="M1512">
        <v>1</v>
      </c>
      <c r="N1512">
        <v>0</v>
      </c>
      <c r="O1512" s="11">
        <v>13</v>
      </c>
      <c r="P1512" s="11">
        <v>9</v>
      </c>
      <c r="Q1512" s="12">
        <v>69.23</v>
      </c>
      <c r="R1512" s="11">
        <v>1</v>
      </c>
      <c r="S1512" s="12">
        <v>7.69</v>
      </c>
      <c r="T1512" s="14">
        <v>3</v>
      </c>
      <c r="U1512" s="12">
        <v>23.08</v>
      </c>
      <c r="V1512" s="12">
        <v>65.31</v>
      </c>
      <c r="W1512" s="13">
        <v>7</v>
      </c>
      <c r="X1512" s="11"/>
      <c r="Y1512" s="11">
        <v>4.71</v>
      </c>
      <c r="Z1512" s="11">
        <v>0.81</v>
      </c>
      <c r="AA1512" s="11">
        <v>32363.5</v>
      </c>
      <c r="AB1512" s="13">
        <v>32363500000</v>
      </c>
      <c r="AC1512" s="5">
        <v>0.80612608861356916</v>
      </c>
      <c r="AD1512">
        <v>4.41</v>
      </c>
      <c r="AE1512">
        <v>2.67</v>
      </c>
      <c r="AF1512">
        <v>3.71</v>
      </c>
      <c r="AG1512" s="5">
        <v>-9.9501344688480486</v>
      </c>
      <c r="AH1512" s="7">
        <v>8.0885509672040373E-3</v>
      </c>
      <c r="AI1512" s="8"/>
      <c r="AJ1512">
        <v>16802.3</v>
      </c>
      <c r="AK1512">
        <v>16802300000</v>
      </c>
      <c r="AL1512">
        <f t="shared" si="207"/>
        <v>1</v>
      </c>
      <c r="AM1512">
        <f t="shared" si="208"/>
        <v>0</v>
      </c>
      <c r="AN1512">
        <f t="shared" si="209"/>
        <v>0</v>
      </c>
      <c r="AO1512" s="9">
        <v>42</v>
      </c>
      <c r="AP1512" s="5">
        <v>1.6232492903979003</v>
      </c>
      <c r="AQ1512">
        <v>27854589</v>
      </c>
      <c r="AR1512" s="5">
        <v>100</v>
      </c>
      <c r="AT1512">
        <v>14120000</v>
      </c>
      <c r="AU1512">
        <v>41974589</v>
      </c>
      <c r="AV1512">
        <v>0.81</v>
      </c>
      <c r="AW1512">
        <v>15499.3</v>
      </c>
      <c r="AX1512">
        <v>15499300000</v>
      </c>
      <c r="CG1512" s="13"/>
    </row>
    <row r="1513" spans="1:85" x14ac:dyDescent="0.3">
      <c r="A1513">
        <v>2016</v>
      </c>
      <c r="B1513" t="s">
        <v>120</v>
      </c>
      <c r="C1513">
        <v>0</v>
      </c>
      <c r="D1513">
        <v>4</v>
      </c>
      <c r="E1513">
        <v>8</v>
      </c>
      <c r="L1513">
        <v>1</v>
      </c>
      <c r="M1513">
        <v>1</v>
      </c>
      <c r="N1513">
        <v>0</v>
      </c>
      <c r="O1513" s="11">
        <v>16</v>
      </c>
      <c r="P1513" s="11">
        <v>6</v>
      </c>
      <c r="Q1513" s="12">
        <v>37.5</v>
      </c>
      <c r="R1513" s="11">
        <v>4</v>
      </c>
      <c r="S1513" s="12">
        <v>25</v>
      </c>
      <c r="T1513" s="14">
        <v>6</v>
      </c>
      <c r="U1513" s="12">
        <v>37.5</v>
      </c>
      <c r="V1513" s="12">
        <v>30.73</v>
      </c>
      <c r="W1513" s="13">
        <v>4</v>
      </c>
      <c r="X1513" s="11">
        <v>0.72</v>
      </c>
      <c r="Y1513" s="11">
        <v>8.4700000000000006</v>
      </c>
      <c r="Z1513" s="11">
        <v>2.59</v>
      </c>
      <c r="AA1513" s="11">
        <v>614151</v>
      </c>
      <c r="AB1513" s="13">
        <v>614151000000</v>
      </c>
      <c r="AC1513" s="5">
        <v>2.5868066994547605</v>
      </c>
      <c r="AD1513">
        <v>9.94</v>
      </c>
      <c r="AE1513">
        <v>5.74</v>
      </c>
      <c r="AF1513">
        <v>7.28</v>
      </c>
      <c r="AG1513" s="5">
        <v>4.6589471582462698</v>
      </c>
      <c r="AH1513" s="7">
        <v>9.9308992350855538E-2</v>
      </c>
      <c r="AI1513" s="8">
        <v>4.016787401138551E-2</v>
      </c>
      <c r="AJ1513">
        <v>344953.07</v>
      </c>
      <c r="AK1513">
        <v>344953070000</v>
      </c>
      <c r="AL1513">
        <f t="shared" si="207"/>
        <v>0</v>
      </c>
      <c r="AM1513">
        <f t="shared" si="208"/>
        <v>0</v>
      </c>
      <c r="AN1513">
        <f t="shared" si="209"/>
        <v>1</v>
      </c>
      <c r="AO1513" s="9">
        <v>69</v>
      </c>
      <c r="AP1513" s="5">
        <v>1.8388490907372552</v>
      </c>
      <c r="AQ1513">
        <v>156807000</v>
      </c>
      <c r="AT1513">
        <v>78620000</v>
      </c>
      <c r="AU1513">
        <v>235427000</v>
      </c>
      <c r="AV1513">
        <v>5.14</v>
      </c>
      <c r="AW1513">
        <v>399736.1</v>
      </c>
      <c r="AX1513">
        <v>399736100000</v>
      </c>
      <c r="CG1513" s="13"/>
    </row>
    <row r="1514" spans="1:85" x14ac:dyDescent="0.3">
      <c r="A1514">
        <v>2016</v>
      </c>
      <c r="B1514" t="s">
        <v>121</v>
      </c>
      <c r="C1514">
        <v>1</v>
      </c>
      <c r="D1514">
        <v>4</v>
      </c>
      <c r="E1514">
        <v>6</v>
      </c>
      <c r="L1514">
        <v>1</v>
      </c>
      <c r="M1514">
        <v>0</v>
      </c>
      <c r="N1514">
        <v>0</v>
      </c>
      <c r="O1514" s="11">
        <v>15</v>
      </c>
      <c r="P1514" s="11">
        <v>8</v>
      </c>
      <c r="Q1514" s="12">
        <v>53.33</v>
      </c>
      <c r="R1514" s="11">
        <v>4</v>
      </c>
      <c r="S1514" s="12">
        <v>26.67</v>
      </c>
      <c r="T1514" s="14">
        <v>3</v>
      </c>
      <c r="U1514" s="12">
        <v>20</v>
      </c>
      <c r="V1514" s="12">
        <v>30.42</v>
      </c>
      <c r="W1514" s="13">
        <v>5</v>
      </c>
      <c r="X1514" s="11">
        <v>0.01</v>
      </c>
      <c r="Y1514" s="11">
        <v>31.35</v>
      </c>
      <c r="Z1514" s="11">
        <v>1.02</v>
      </c>
      <c r="AA1514" s="11">
        <v>139952.9</v>
      </c>
      <c r="AB1514" s="13">
        <v>139952900000</v>
      </c>
      <c r="AC1514" s="5">
        <v>1.017557625202028</v>
      </c>
      <c r="AD1514">
        <v>17.739999999999998</v>
      </c>
      <c r="AE1514">
        <v>8.3000000000000007</v>
      </c>
      <c r="AF1514">
        <v>9.41</v>
      </c>
      <c r="AG1514" s="5">
        <v>10.754414592077421</v>
      </c>
      <c r="AH1514" s="7"/>
      <c r="AI1514" s="8"/>
      <c r="AJ1514">
        <v>55516.12</v>
      </c>
      <c r="AK1514">
        <v>55516120000</v>
      </c>
      <c r="AL1514">
        <f t="shared" si="207"/>
        <v>0</v>
      </c>
      <c r="AM1514">
        <f t="shared" si="208"/>
        <v>1</v>
      </c>
      <c r="AN1514">
        <f t="shared" si="209"/>
        <v>0</v>
      </c>
      <c r="AO1514" s="9">
        <v>68</v>
      </c>
      <c r="AP1514" s="5">
        <v>1.8325089127062362</v>
      </c>
      <c r="AQ1514">
        <v>153977510</v>
      </c>
      <c r="AR1514" s="5">
        <v>5.5</v>
      </c>
      <c r="AT1514">
        <v>10830000</v>
      </c>
      <c r="AU1514">
        <v>164807510</v>
      </c>
      <c r="AV1514">
        <v>0</v>
      </c>
      <c r="AW1514">
        <v>31168.6</v>
      </c>
      <c r="AX1514">
        <v>31168600000</v>
      </c>
      <c r="CG1514" s="13"/>
    </row>
    <row r="1515" spans="1:85" x14ac:dyDescent="0.3">
      <c r="A1515">
        <v>2016</v>
      </c>
      <c r="B1515" t="s">
        <v>122</v>
      </c>
      <c r="C1515">
        <v>0</v>
      </c>
      <c r="D1515">
        <v>5</v>
      </c>
      <c r="E1515">
        <v>4</v>
      </c>
      <c r="L1515">
        <v>1</v>
      </c>
      <c r="M1515">
        <v>1</v>
      </c>
      <c r="N1515">
        <v>1</v>
      </c>
      <c r="O1515" s="11">
        <v>8</v>
      </c>
      <c r="P1515" s="11">
        <v>5</v>
      </c>
      <c r="Q1515" s="12">
        <v>62.5</v>
      </c>
      <c r="R1515" s="11">
        <v>2</v>
      </c>
      <c r="S1515" s="12">
        <v>25</v>
      </c>
      <c r="T1515" s="14">
        <v>1</v>
      </c>
      <c r="U1515" s="12">
        <v>12.5</v>
      </c>
      <c r="V1515" s="12">
        <v>51</v>
      </c>
      <c r="W1515" s="13">
        <v>5</v>
      </c>
      <c r="X1515" s="11"/>
      <c r="Y1515" s="11">
        <v>9.2899999999999991</v>
      </c>
      <c r="Z1515" s="11">
        <v>3.39</v>
      </c>
      <c r="AA1515" s="11">
        <v>12175.8</v>
      </c>
      <c r="AB1515" s="13">
        <v>12175800000</v>
      </c>
      <c r="AC1515" s="5">
        <v>3.3902510183829282</v>
      </c>
      <c r="AD1515">
        <v>20.11</v>
      </c>
      <c r="AE1515">
        <v>14.41</v>
      </c>
      <c r="AF1515">
        <v>20.11</v>
      </c>
      <c r="AG1515" s="5">
        <v>-3.4016226746302003</v>
      </c>
      <c r="AH1515" s="7">
        <v>1.1562583104334723</v>
      </c>
      <c r="AI1515" s="8">
        <v>0.21607127027745768</v>
      </c>
      <c r="AJ1515">
        <v>34994.83</v>
      </c>
      <c r="AK1515">
        <v>34994830000</v>
      </c>
      <c r="AL1515">
        <f t="shared" si="207"/>
        <v>0</v>
      </c>
      <c r="AM1515">
        <f t="shared" si="208"/>
        <v>1</v>
      </c>
      <c r="AN1515">
        <f t="shared" si="209"/>
        <v>0</v>
      </c>
      <c r="AO1515" s="9">
        <v>94</v>
      </c>
      <c r="AP1515" s="5">
        <v>1.9731278535996983</v>
      </c>
      <c r="AQ1515">
        <v>63904000</v>
      </c>
      <c r="AR1515" s="5">
        <v>8</v>
      </c>
      <c r="AS1515">
        <v>37832000</v>
      </c>
      <c r="AT1515">
        <v>24660000</v>
      </c>
      <c r="AU1515">
        <v>88564000</v>
      </c>
      <c r="AV1515">
        <v>0</v>
      </c>
      <c r="AW1515">
        <v>18213.7</v>
      </c>
      <c r="AX1515">
        <v>18213700000</v>
      </c>
      <c r="CG1515" s="13"/>
    </row>
    <row r="1516" spans="1:85" x14ac:dyDescent="0.3">
      <c r="A1516">
        <v>2016</v>
      </c>
      <c r="B1516" t="s">
        <v>123</v>
      </c>
      <c r="C1516">
        <v>0</v>
      </c>
      <c r="D1516">
        <v>5</v>
      </c>
      <c r="E1516">
        <v>5</v>
      </c>
      <c r="L1516">
        <v>1</v>
      </c>
      <c r="M1516">
        <v>0</v>
      </c>
      <c r="N1516">
        <v>1</v>
      </c>
      <c r="O1516" s="11">
        <v>11</v>
      </c>
      <c r="P1516" s="11">
        <v>5</v>
      </c>
      <c r="Q1516" s="12">
        <v>45.45</v>
      </c>
      <c r="R1516" s="11">
        <v>4</v>
      </c>
      <c r="S1516" s="12">
        <v>36.36</v>
      </c>
      <c r="T1516" s="14">
        <v>2</v>
      </c>
      <c r="U1516" s="12">
        <v>18.18</v>
      </c>
      <c r="V1516" s="12">
        <v>55</v>
      </c>
      <c r="W1516" s="13">
        <v>5</v>
      </c>
      <c r="X1516" s="11"/>
      <c r="Y1516" s="11">
        <v>7.14</v>
      </c>
      <c r="Z1516" s="11">
        <v>3.44</v>
      </c>
      <c r="AA1516" s="11">
        <v>12544.4</v>
      </c>
      <c r="AB1516" s="13">
        <v>12544400000</v>
      </c>
      <c r="AC1516" s="5">
        <v>3.440204716054585</v>
      </c>
      <c r="AD1516">
        <v>22.37</v>
      </c>
      <c r="AE1516">
        <v>10.17</v>
      </c>
      <c r="AF1516">
        <v>14.44</v>
      </c>
      <c r="AG1516" s="5">
        <v>7.1630460611063178</v>
      </c>
      <c r="AH1516" s="7"/>
      <c r="AI1516" s="8">
        <v>2.8382534004773214</v>
      </c>
      <c r="AJ1516">
        <v>23664.51</v>
      </c>
      <c r="AK1516">
        <v>23664510000</v>
      </c>
      <c r="AL1516">
        <f t="shared" si="207"/>
        <v>1</v>
      </c>
      <c r="AM1516">
        <f t="shared" si="208"/>
        <v>0</v>
      </c>
      <c r="AN1516">
        <f t="shared" si="209"/>
        <v>0</v>
      </c>
      <c r="AO1516" s="9">
        <v>26</v>
      </c>
      <c r="AP1516" s="5">
        <v>1.414973347970818</v>
      </c>
      <c r="AQ1516">
        <v>155466590</v>
      </c>
      <c r="AS1516">
        <v>44045590</v>
      </c>
      <c r="AT1516">
        <v>8160000</v>
      </c>
      <c r="AU1516">
        <v>163626590</v>
      </c>
      <c r="AW1516">
        <v>17819.099999999999</v>
      </c>
      <c r="AX1516">
        <v>17819100000</v>
      </c>
      <c r="CG1516" s="13"/>
    </row>
    <row r="1517" spans="1:85" x14ac:dyDescent="0.3">
      <c r="A1517">
        <v>2016</v>
      </c>
      <c r="B1517" t="s">
        <v>124</v>
      </c>
      <c r="C1517">
        <v>0</v>
      </c>
      <c r="D1517">
        <v>3</v>
      </c>
      <c r="E1517">
        <v>4</v>
      </c>
      <c r="F1517">
        <v>2.8</v>
      </c>
      <c r="G1517">
        <v>2800000</v>
      </c>
      <c r="H1517">
        <v>1.9</v>
      </c>
      <c r="I1517">
        <v>1900000</v>
      </c>
      <c r="J1517">
        <v>0.89999999999999991</v>
      </c>
      <c r="K1517">
        <v>899999.99999999988</v>
      </c>
      <c r="L1517">
        <v>0</v>
      </c>
      <c r="M1517">
        <v>0</v>
      </c>
      <c r="N1517">
        <v>0</v>
      </c>
      <c r="O1517" s="11">
        <v>12</v>
      </c>
      <c r="P1517" s="11">
        <v>3</v>
      </c>
      <c r="Q1517" s="12">
        <v>25</v>
      </c>
      <c r="R1517" s="11">
        <v>2</v>
      </c>
      <c r="S1517" s="12">
        <v>16.670000000000002</v>
      </c>
      <c r="T1517" s="14">
        <v>7</v>
      </c>
      <c r="U1517" s="12">
        <v>58.33</v>
      </c>
      <c r="V1517" s="12">
        <v>59.03</v>
      </c>
      <c r="W1517" s="13">
        <v>4</v>
      </c>
      <c r="X1517" s="11"/>
      <c r="Y1517" s="11">
        <v>8.49</v>
      </c>
      <c r="Z1517" s="11">
        <v>4.92</v>
      </c>
      <c r="AA1517" s="11">
        <v>11032.9</v>
      </c>
      <c r="AB1517" s="13">
        <v>11032900000</v>
      </c>
      <c r="AC1517" s="5">
        <v>4.9171175131761018</v>
      </c>
      <c r="AD1517">
        <v>15.43</v>
      </c>
      <c r="AE1517">
        <v>10.47</v>
      </c>
      <c r="AF1517">
        <v>15.1</v>
      </c>
      <c r="AG1517" s="5">
        <v>1.8866532198553525</v>
      </c>
      <c r="AH1517" s="7"/>
      <c r="AI1517" s="8"/>
      <c r="AJ1517">
        <v>42599.519999999997</v>
      </c>
      <c r="AK1517">
        <v>42599520000</v>
      </c>
      <c r="AL1517">
        <f t="shared" si="207"/>
        <v>0</v>
      </c>
      <c r="AM1517">
        <f t="shared" si="208"/>
        <v>1</v>
      </c>
      <c r="AN1517">
        <f t="shared" si="209"/>
        <v>0</v>
      </c>
      <c r="AO1517" s="9">
        <v>3</v>
      </c>
      <c r="AP1517" s="5">
        <v>0.47712125471966244</v>
      </c>
      <c r="AQ1517">
        <v>58104000</v>
      </c>
      <c r="AT1517">
        <v>6200000</v>
      </c>
      <c r="AU1517">
        <v>64304000</v>
      </c>
      <c r="AV1517">
        <v>51.33</v>
      </c>
      <c r="AW1517">
        <v>13658.1</v>
      </c>
      <c r="AX1517">
        <v>13658100000</v>
      </c>
      <c r="CG1517" s="13"/>
    </row>
    <row r="1518" spans="1:85" x14ac:dyDescent="0.3">
      <c r="A1518">
        <v>2016</v>
      </c>
      <c r="B1518" t="s">
        <v>125</v>
      </c>
      <c r="C1518">
        <v>0</v>
      </c>
      <c r="D1518">
        <v>4</v>
      </c>
      <c r="E1518">
        <v>5</v>
      </c>
      <c r="L1518">
        <v>0</v>
      </c>
      <c r="M1518">
        <v>0</v>
      </c>
      <c r="N1518">
        <v>1</v>
      </c>
      <c r="O1518" s="11">
        <v>13</v>
      </c>
      <c r="P1518" s="11">
        <v>5</v>
      </c>
      <c r="Q1518" s="12">
        <v>38.46</v>
      </c>
      <c r="R1518" s="11">
        <v>4</v>
      </c>
      <c r="S1518" s="12">
        <v>30.77</v>
      </c>
      <c r="T1518" s="14">
        <v>4</v>
      </c>
      <c r="U1518" s="12">
        <v>30.77</v>
      </c>
      <c r="V1518" s="12">
        <v>68.33</v>
      </c>
      <c r="W1518" s="13">
        <v>5</v>
      </c>
      <c r="X1518" s="11"/>
      <c r="Y1518" s="11">
        <v>7.99</v>
      </c>
      <c r="Z1518" s="11">
        <v>1.97</v>
      </c>
      <c r="AA1518" s="11">
        <v>108113.9</v>
      </c>
      <c r="AB1518" s="13">
        <v>108113900000</v>
      </c>
      <c r="AC1518" s="5">
        <v>1.9657876574887045</v>
      </c>
      <c r="AD1518">
        <v>11.08</v>
      </c>
      <c r="AE1518">
        <v>5.72</v>
      </c>
      <c r="AF1518">
        <v>7.23</v>
      </c>
      <c r="AG1518" s="5">
        <v>31.017893734891405</v>
      </c>
      <c r="AH1518" s="7"/>
      <c r="AI1518" s="8"/>
      <c r="AJ1518">
        <v>59522.22</v>
      </c>
      <c r="AK1518">
        <v>59522220000</v>
      </c>
      <c r="AL1518">
        <f t="shared" si="207"/>
        <v>0</v>
      </c>
      <c r="AM1518">
        <f t="shared" si="208"/>
        <v>1</v>
      </c>
      <c r="AN1518">
        <f t="shared" si="209"/>
        <v>0</v>
      </c>
      <c r="AO1518" s="9">
        <v>29</v>
      </c>
      <c r="AP1518" s="5">
        <v>1.4623979978989561</v>
      </c>
      <c r="AQ1518">
        <v>82881000</v>
      </c>
      <c r="AS1518">
        <v>61213000</v>
      </c>
      <c r="AT1518">
        <v>16685000</v>
      </c>
      <c r="AU1518">
        <v>99566000</v>
      </c>
      <c r="AW1518">
        <v>63984.6</v>
      </c>
      <c r="AX1518">
        <v>63984600000</v>
      </c>
      <c r="CG1518" s="13"/>
    </row>
    <row r="1519" spans="1:85" x14ac:dyDescent="0.3">
      <c r="A1519">
        <v>2016</v>
      </c>
      <c r="B1519" t="s">
        <v>126</v>
      </c>
      <c r="C1519">
        <v>0</v>
      </c>
      <c r="M1519">
        <v>0</v>
      </c>
      <c r="N1519">
        <v>0</v>
      </c>
      <c r="O1519" s="11"/>
      <c r="P1519" s="11"/>
      <c r="Q1519" s="12"/>
      <c r="R1519" s="11"/>
      <c r="S1519" s="12"/>
      <c r="T1519" s="14">
        <v>0</v>
      </c>
      <c r="U1519" s="12"/>
      <c r="V1519" s="12" t="s">
        <v>366</v>
      </c>
      <c r="W1519" s="13"/>
      <c r="X1519" s="11"/>
      <c r="Y1519" s="11"/>
      <c r="Z1519" s="11"/>
      <c r="AA1519" s="11">
        <v>61140</v>
      </c>
      <c r="AB1519" s="13">
        <v>61140000000</v>
      </c>
      <c r="AD1519">
        <v>12.5</v>
      </c>
      <c r="AE1519">
        <v>3.38</v>
      </c>
      <c r="AF1519">
        <v>4.84</v>
      </c>
      <c r="AG1519" s="5">
        <v>-31.649490064492969</v>
      </c>
      <c r="AH1519" s="7"/>
      <c r="AI1519" s="8"/>
      <c r="AO1519" s="9">
        <v>4</v>
      </c>
      <c r="AP1519" s="5">
        <v>0.60205999132796229</v>
      </c>
      <c r="AV1519">
        <v>0</v>
      </c>
      <c r="CG1519" s="13"/>
    </row>
    <row r="1520" spans="1:85" x14ac:dyDescent="0.3">
      <c r="A1520">
        <v>2016</v>
      </c>
      <c r="B1520" t="s">
        <v>127</v>
      </c>
      <c r="C1520">
        <v>1</v>
      </c>
      <c r="M1520">
        <v>0</v>
      </c>
      <c r="N1520">
        <v>0</v>
      </c>
      <c r="O1520" s="11"/>
      <c r="P1520" s="11"/>
      <c r="Q1520" s="12"/>
      <c r="R1520" s="11"/>
      <c r="S1520" s="12"/>
      <c r="T1520" s="14">
        <v>0</v>
      </c>
      <c r="U1520" s="12"/>
      <c r="V1520" s="12">
        <v>43.01</v>
      </c>
      <c r="W1520" s="13"/>
      <c r="X1520" s="11"/>
      <c r="Y1520" s="11">
        <v>28.58</v>
      </c>
      <c r="Z1520" s="11">
        <v>4.2699999999999996</v>
      </c>
      <c r="AA1520" s="11">
        <v>27312.7</v>
      </c>
      <c r="AB1520" s="13">
        <v>27312700000</v>
      </c>
      <c r="AC1520" s="5">
        <v>4.2736075420843536</v>
      </c>
      <c r="AG1520" s="5">
        <v>-23.883833316032888</v>
      </c>
      <c r="AH1520" s="7"/>
      <c r="AI1520" s="8"/>
      <c r="AO1520" s="9">
        <v>24</v>
      </c>
      <c r="AP1520" s="5">
        <v>1.3802112417116059</v>
      </c>
      <c r="AV1520">
        <v>43.01</v>
      </c>
      <c r="CG1520" s="13"/>
    </row>
    <row r="1521" spans="1:85" x14ac:dyDescent="0.3">
      <c r="A1521">
        <v>2016</v>
      </c>
      <c r="B1521" t="s">
        <v>128</v>
      </c>
      <c r="C1521">
        <v>0</v>
      </c>
      <c r="D1521">
        <v>4</v>
      </c>
      <c r="E1521">
        <v>4</v>
      </c>
      <c r="F1521">
        <v>0.4</v>
      </c>
      <c r="G1521">
        <v>400000</v>
      </c>
      <c r="H1521">
        <v>0.2</v>
      </c>
      <c r="I1521">
        <v>200000</v>
      </c>
      <c r="J1521">
        <v>0.2</v>
      </c>
      <c r="K1521">
        <v>200000</v>
      </c>
      <c r="L1521">
        <v>1</v>
      </c>
      <c r="M1521">
        <v>0</v>
      </c>
      <c r="N1521">
        <v>0</v>
      </c>
      <c r="O1521" s="11">
        <v>14</v>
      </c>
      <c r="P1521" s="11">
        <v>5</v>
      </c>
      <c r="Q1521" s="12">
        <v>35.71</v>
      </c>
      <c r="R1521" s="11"/>
      <c r="S1521" s="12">
        <v>0</v>
      </c>
      <c r="T1521" s="14">
        <v>9</v>
      </c>
      <c r="U1521" s="12">
        <v>64.290000000000006</v>
      </c>
      <c r="V1521" s="12">
        <v>37.700000000000003</v>
      </c>
      <c r="W1521" s="13">
        <v>5</v>
      </c>
      <c r="X1521" s="11"/>
      <c r="Y1521" s="11">
        <v>39.909999999999997</v>
      </c>
      <c r="Z1521" s="11">
        <v>1.96</v>
      </c>
      <c r="AA1521" s="11">
        <v>58506.9</v>
      </c>
      <c r="AB1521" s="13">
        <v>58506900000</v>
      </c>
      <c r="AC1521" s="5">
        <v>1.9617888024816756</v>
      </c>
      <c r="AD1521">
        <v>10.47</v>
      </c>
      <c r="AE1521">
        <v>7.07</v>
      </c>
      <c r="AF1521">
        <v>8.17</v>
      </c>
      <c r="AG1521" s="5">
        <v>-6.8269772684576306</v>
      </c>
      <c r="AH1521" s="7"/>
      <c r="AI1521" s="8">
        <v>0.12400193563997096</v>
      </c>
      <c r="AJ1521">
        <v>77102.05</v>
      </c>
      <c r="AK1521">
        <v>77102050000</v>
      </c>
      <c r="AL1521">
        <f>IF(AJ1521&lt;29957,1,0)</f>
        <v>0</v>
      </c>
      <c r="AM1521">
        <f>IF(AND(AJ1521&gt;29957,AJ1521&lt;96525),1,0)</f>
        <v>1</v>
      </c>
      <c r="AN1521">
        <f>IF(AJ1521&gt;96525,1,0)</f>
        <v>0</v>
      </c>
      <c r="AO1521" s="9">
        <v>18</v>
      </c>
      <c r="AP1521" s="5">
        <v>1.2552725051033058</v>
      </c>
      <c r="AQ1521">
        <v>5358358</v>
      </c>
      <c r="AT1521">
        <v>2457780</v>
      </c>
      <c r="AU1521">
        <v>7816138</v>
      </c>
      <c r="AV1521">
        <v>0</v>
      </c>
      <c r="AW1521">
        <v>60465.5</v>
      </c>
      <c r="AX1521">
        <v>60465500000</v>
      </c>
      <c r="CG1521" s="13"/>
    </row>
    <row r="1522" spans="1:85" x14ac:dyDescent="0.3">
      <c r="A1522">
        <v>2016</v>
      </c>
      <c r="B1522" t="s">
        <v>129</v>
      </c>
      <c r="C1522">
        <v>0</v>
      </c>
      <c r="M1522">
        <v>1</v>
      </c>
      <c r="N1522">
        <v>0</v>
      </c>
      <c r="O1522" s="11"/>
      <c r="P1522" s="11"/>
      <c r="Q1522" s="12"/>
      <c r="R1522" s="11"/>
      <c r="S1522" s="12"/>
      <c r="T1522" s="14">
        <v>0</v>
      </c>
      <c r="U1522" s="12"/>
      <c r="V1522" s="12" t="s">
        <v>366</v>
      </c>
      <c r="W1522" s="13"/>
      <c r="X1522" s="11"/>
      <c r="Y1522" s="11">
        <v>8.39</v>
      </c>
      <c r="Z1522" s="11"/>
      <c r="AA1522" s="11"/>
      <c r="AB1522" s="13"/>
      <c r="AD1522">
        <v>45.72</v>
      </c>
      <c r="AE1522">
        <v>14.85</v>
      </c>
      <c r="AF1522">
        <v>23.55</v>
      </c>
      <c r="AG1522" s="5">
        <v>4.7738941105844548</v>
      </c>
      <c r="AH1522" s="7"/>
      <c r="AI1522" s="8"/>
      <c r="AO1522" s="9">
        <v>8</v>
      </c>
      <c r="AP1522" s="5">
        <v>0.90308998699194343</v>
      </c>
      <c r="AR1522" s="5">
        <v>28.8</v>
      </c>
      <c r="AV1522">
        <v>64.94</v>
      </c>
      <c r="CG1522" s="13"/>
    </row>
    <row r="1523" spans="1:85" x14ac:dyDescent="0.3">
      <c r="A1523">
        <v>2016</v>
      </c>
      <c r="B1523" t="s">
        <v>130</v>
      </c>
      <c r="C1523">
        <v>1</v>
      </c>
      <c r="M1523">
        <v>1</v>
      </c>
      <c r="N1523">
        <v>0</v>
      </c>
      <c r="O1523" s="11">
        <v>14</v>
      </c>
      <c r="P1523" s="11">
        <v>7</v>
      </c>
      <c r="Q1523" s="12">
        <v>50</v>
      </c>
      <c r="R1523" s="11">
        <v>3</v>
      </c>
      <c r="S1523" s="12">
        <v>21.43</v>
      </c>
      <c r="T1523" s="14">
        <v>4</v>
      </c>
      <c r="U1523" s="12">
        <v>28.57</v>
      </c>
      <c r="V1523" s="12">
        <v>58.04</v>
      </c>
      <c r="W1523" s="13">
        <v>4</v>
      </c>
      <c r="X1523" s="11"/>
      <c r="Y1523" s="11">
        <v>-4.21</v>
      </c>
      <c r="Z1523" s="11">
        <v>0.98</v>
      </c>
      <c r="AA1523" s="11">
        <v>43595.1</v>
      </c>
      <c r="AB1523" s="13">
        <v>43595100000</v>
      </c>
      <c r="AC1523" s="5">
        <v>0.98165802344532138</v>
      </c>
      <c r="AD1523">
        <v>-15.45</v>
      </c>
      <c r="AE1523">
        <v>-3.54</v>
      </c>
      <c r="AF1523">
        <v>-6.94</v>
      </c>
      <c r="AG1523" s="5">
        <v>-41.21892322928322</v>
      </c>
      <c r="AH1523" s="7">
        <v>0.26830915998172977</v>
      </c>
      <c r="AI1523" s="8">
        <v>3.6923278896568316E-2</v>
      </c>
      <c r="AJ1523">
        <v>13542.37</v>
      </c>
      <c r="AK1523">
        <v>13542370000</v>
      </c>
      <c r="AL1523">
        <f>IF(AJ1523&lt;29957,1,0)</f>
        <v>1</v>
      </c>
      <c r="AM1523">
        <f>IF(AND(AJ1523&gt;29957,AJ1523&lt;96525),1,0)</f>
        <v>0</v>
      </c>
      <c r="AN1523">
        <f>IF(AJ1523&gt;96525,1,0)</f>
        <v>0</v>
      </c>
      <c r="AO1523" s="9">
        <v>30</v>
      </c>
      <c r="AP1523" s="5">
        <v>1.4771212547196624</v>
      </c>
      <c r="AQ1523">
        <v>17227000</v>
      </c>
      <c r="AR1523" s="5">
        <v>62.7</v>
      </c>
      <c r="AT1523">
        <v>6225000</v>
      </c>
      <c r="AU1523">
        <v>23452000</v>
      </c>
      <c r="AW1523">
        <v>32253.4</v>
      </c>
      <c r="AX1523">
        <v>32253400000</v>
      </c>
      <c r="CG1523" s="13"/>
    </row>
    <row r="1524" spans="1:85" x14ac:dyDescent="0.3">
      <c r="A1524">
        <v>2016</v>
      </c>
      <c r="B1524" t="s">
        <v>131</v>
      </c>
      <c r="C1524">
        <v>1</v>
      </c>
      <c r="D1524">
        <v>4</v>
      </c>
      <c r="E1524">
        <v>6</v>
      </c>
      <c r="F1524">
        <v>109.4</v>
      </c>
      <c r="G1524">
        <v>109400000</v>
      </c>
      <c r="H1524">
        <v>105</v>
      </c>
      <c r="I1524">
        <v>105000000</v>
      </c>
      <c r="J1524">
        <v>4.4000000000000057</v>
      </c>
      <c r="K1524">
        <v>4400000.0000000056</v>
      </c>
      <c r="L1524">
        <v>1</v>
      </c>
      <c r="M1524">
        <v>0</v>
      </c>
      <c r="N1524">
        <v>0</v>
      </c>
      <c r="O1524" s="11">
        <v>13</v>
      </c>
      <c r="P1524" s="11">
        <v>7</v>
      </c>
      <c r="Q1524" s="12">
        <v>53.85</v>
      </c>
      <c r="R1524" s="11">
        <v>4</v>
      </c>
      <c r="S1524" s="12">
        <v>30.77</v>
      </c>
      <c r="T1524" s="14">
        <v>2</v>
      </c>
      <c r="U1524" s="12">
        <v>15.38</v>
      </c>
      <c r="V1524" s="12">
        <v>60.42</v>
      </c>
      <c r="W1524" s="13"/>
      <c r="X1524" s="11"/>
      <c r="Y1524" s="11">
        <v>17.11</v>
      </c>
      <c r="Z1524" s="11">
        <v>5.34</v>
      </c>
      <c r="AA1524" s="11">
        <v>397917.3</v>
      </c>
      <c r="AB1524" s="13">
        <v>397917300000</v>
      </c>
      <c r="AC1524" s="5">
        <v>5.3411625876613131</v>
      </c>
      <c r="AD1524">
        <v>21.22</v>
      </c>
      <c r="AE1524">
        <v>13.53</v>
      </c>
      <c r="AF1524">
        <v>20.52</v>
      </c>
      <c r="AG1524" s="5">
        <v>-15.163746600249253</v>
      </c>
      <c r="AH1524" s="7">
        <v>0.32958696605915866</v>
      </c>
      <c r="AI1524" s="8"/>
      <c r="AJ1524">
        <v>1205107.3</v>
      </c>
      <c r="AK1524">
        <v>1205107300000</v>
      </c>
      <c r="AL1524">
        <f>IF(AJ1524&lt;29957,1,0)</f>
        <v>0</v>
      </c>
      <c r="AM1524">
        <f>IF(AND(AJ1524&gt;29957,AJ1524&lt;96525),1,0)</f>
        <v>0</v>
      </c>
      <c r="AN1524">
        <f>IF(AJ1524&gt;96525,1,0)</f>
        <v>1</v>
      </c>
      <c r="AO1524" s="9">
        <v>25</v>
      </c>
      <c r="AP1524" s="5">
        <v>1.3979400086720375</v>
      </c>
      <c r="AQ1524">
        <v>514500000</v>
      </c>
      <c r="AT1524">
        <v>52860000</v>
      </c>
      <c r="AU1524">
        <v>567360000</v>
      </c>
      <c r="AV1524">
        <v>16.95</v>
      </c>
      <c r="AW1524">
        <v>475680</v>
      </c>
      <c r="AX1524">
        <v>475680000000</v>
      </c>
      <c r="CG1524" s="13"/>
    </row>
    <row r="1525" spans="1:85" x14ac:dyDescent="0.3">
      <c r="A1525">
        <v>2016</v>
      </c>
      <c r="B1525" t="s">
        <v>132</v>
      </c>
      <c r="C1525">
        <v>0</v>
      </c>
      <c r="D1525">
        <v>4</v>
      </c>
      <c r="E1525">
        <v>4</v>
      </c>
      <c r="L1525">
        <v>1</v>
      </c>
      <c r="M1525">
        <v>0</v>
      </c>
      <c r="N1525">
        <v>1</v>
      </c>
      <c r="O1525" s="11">
        <v>10</v>
      </c>
      <c r="P1525" s="11">
        <v>4</v>
      </c>
      <c r="Q1525" s="12">
        <v>40</v>
      </c>
      <c r="R1525" s="11">
        <v>3</v>
      </c>
      <c r="S1525" s="12">
        <v>30</v>
      </c>
      <c r="T1525" s="14">
        <v>3</v>
      </c>
      <c r="U1525" s="12">
        <v>30</v>
      </c>
      <c r="V1525" s="12">
        <v>58.79</v>
      </c>
      <c r="W1525" s="13">
        <v>4</v>
      </c>
      <c r="X1525" s="11"/>
      <c r="Y1525" s="11">
        <v>-0.65</v>
      </c>
      <c r="Z1525" s="11">
        <v>0.61</v>
      </c>
      <c r="AA1525" s="11">
        <v>22786.400000000001</v>
      </c>
      <c r="AB1525" s="13">
        <v>22786400000</v>
      </c>
      <c r="AC1525" s="5">
        <v>0.60656043370273216</v>
      </c>
      <c r="AD1525">
        <v>-0.59</v>
      </c>
      <c r="AE1525">
        <v>-0.24</v>
      </c>
      <c r="AF1525">
        <v>-0.32</v>
      </c>
      <c r="AG1525" s="5">
        <v>-28.902642004829225</v>
      </c>
      <c r="AH1525" s="7">
        <v>0.19453969928778686</v>
      </c>
      <c r="AI1525" s="8"/>
      <c r="AJ1525">
        <v>7230.61</v>
      </c>
      <c r="AK1525">
        <v>7230610000</v>
      </c>
      <c r="AL1525">
        <f>IF(AJ1525&lt;29957,1,0)</f>
        <v>1</v>
      </c>
      <c r="AM1525">
        <f>IF(AND(AJ1525&gt;29957,AJ1525&lt;96525),1,0)</f>
        <v>0</v>
      </c>
      <c r="AN1525">
        <f>IF(AJ1525&gt;96525,1,0)</f>
        <v>0</v>
      </c>
      <c r="AO1525" s="9">
        <v>44</v>
      </c>
      <c r="AP1525" s="5">
        <v>1.6434526764861872</v>
      </c>
      <c r="AQ1525">
        <v>18593698</v>
      </c>
      <c r="AS1525">
        <v>7219540</v>
      </c>
      <c r="AT1525">
        <v>4670000</v>
      </c>
      <c r="AU1525">
        <v>23263698</v>
      </c>
      <c r="AV1525">
        <v>29.58</v>
      </c>
      <c r="AW1525">
        <v>8965.6</v>
      </c>
      <c r="AX1525">
        <v>8965600000</v>
      </c>
      <c r="CG1525" s="13"/>
    </row>
    <row r="1526" spans="1:85" x14ac:dyDescent="0.3">
      <c r="A1526">
        <v>2016</v>
      </c>
      <c r="B1526" t="s">
        <v>133</v>
      </c>
      <c r="C1526">
        <v>0</v>
      </c>
      <c r="D1526">
        <v>4</v>
      </c>
      <c r="E1526">
        <v>4</v>
      </c>
      <c r="L1526">
        <v>1</v>
      </c>
      <c r="M1526">
        <v>0</v>
      </c>
      <c r="N1526">
        <v>0</v>
      </c>
      <c r="O1526" s="11">
        <v>10</v>
      </c>
      <c r="P1526" s="11">
        <v>5</v>
      </c>
      <c r="Q1526" s="12">
        <v>50</v>
      </c>
      <c r="R1526" s="11">
        <v>2</v>
      </c>
      <c r="S1526" s="12">
        <v>20</v>
      </c>
      <c r="T1526" s="14">
        <v>3</v>
      </c>
      <c r="U1526" s="12">
        <v>30</v>
      </c>
      <c r="V1526" s="12">
        <v>47.11</v>
      </c>
      <c r="W1526" s="13">
        <v>4</v>
      </c>
      <c r="X1526" s="11"/>
      <c r="Y1526" s="11"/>
      <c r="Z1526" s="11"/>
      <c r="AA1526" s="11">
        <v>27156.799999999999</v>
      </c>
      <c r="AB1526" s="13">
        <v>27156800000</v>
      </c>
      <c r="AG1526" s="5"/>
      <c r="AH1526" s="7"/>
      <c r="AI1526" s="8"/>
      <c r="AJ1526">
        <v>21667.23</v>
      </c>
      <c r="AK1526">
        <v>21667230000</v>
      </c>
      <c r="AL1526">
        <f>IF(AJ1526&lt;29957,1,0)</f>
        <v>1</v>
      </c>
      <c r="AM1526">
        <f>IF(AND(AJ1526&gt;29957,AJ1526&lt;96525),1,0)</f>
        <v>0</v>
      </c>
      <c r="AN1526">
        <f>IF(AJ1526&gt;96525,1,0)</f>
        <v>0</v>
      </c>
      <c r="AO1526" s="9">
        <v>56</v>
      </c>
      <c r="AP1526" s="5">
        <v>1.7481880270062005</v>
      </c>
      <c r="AQ1526">
        <v>178379779</v>
      </c>
      <c r="AT1526">
        <v>16378312</v>
      </c>
      <c r="AU1526">
        <v>194758091</v>
      </c>
      <c r="AW1526">
        <v>22205.8</v>
      </c>
      <c r="AX1526">
        <v>22205800000</v>
      </c>
      <c r="CG1526" s="13"/>
    </row>
    <row r="1527" spans="1:85" x14ac:dyDescent="0.3">
      <c r="A1527">
        <v>2016</v>
      </c>
      <c r="B1527" t="s">
        <v>134</v>
      </c>
      <c r="C1527">
        <v>1</v>
      </c>
      <c r="D1527">
        <v>6</v>
      </c>
      <c r="E1527">
        <v>4</v>
      </c>
      <c r="L1527">
        <v>1</v>
      </c>
      <c r="M1527">
        <v>0</v>
      </c>
      <c r="N1527">
        <v>1</v>
      </c>
      <c r="O1527" s="11">
        <v>12</v>
      </c>
      <c r="P1527" s="11">
        <v>5</v>
      </c>
      <c r="Q1527" s="12">
        <v>41.67</v>
      </c>
      <c r="R1527" s="11">
        <v>2</v>
      </c>
      <c r="S1527" s="12">
        <v>16.670000000000002</v>
      </c>
      <c r="T1527" s="14">
        <v>5</v>
      </c>
      <c r="U1527" s="12">
        <v>41.67</v>
      </c>
      <c r="V1527" s="12">
        <v>43.48</v>
      </c>
      <c r="W1527" s="13">
        <v>10</v>
      </c>
      <c r="X1527" s="11"/>
      <c r="Y1527" s="11">
        <v>-19.38</v>
      </c>
      <c r="Z1527" s="11">
        <v>2.84</v>
      </c>
      <c r="AA1527" s="11">
        <v>36431</v>
      </c>
      <c r="AB1527" s="13">
        <v>36431000000</v>
      </c>
      <c r="AC1527" s="5">
        <v>2.8450805978200404</v>
      </c>
      <c r="AD1527">
        <v>-17.59</v>
      </c>
      <c r="AE1527">
        <v>-5.96</v>
      </c>
      <c r="AF1527">
        <v>-8.07</v>
      </c>
      <c r="AG1527" s="5">
        <v>-37.930224939943216</v>
      </c>
      <c r="AH1527" s="7"/>
      <c r="AI1527" s="8">
        <v>1.5850537000712479</v>
      </c>
      <c r="AJ1527">
        <v>36957.01</v>
      </c>
      <c r="AK1527">
        <v>36957010000</v>
      </c>
      <c r="AL1527">
        <f>IF(AJ1527&lt;29957,1,0)</f>
        <v>0</v>
      </c>
      <c r="AM1527">
        <f>IF(AND(AJ1527&gt;29957,AJ1527&lt;96525),1,0)</f>
        <v>1</v>
      </c>
      <c r="AN1527">
        <f>IF(AJ1527&gt;96525,1,0)</f>
        <v>0</v>
      </c>
      <c r="AO1527" s="9">
        <v>57</v>
      </c>
      <c r="AP1527" s="5">
        <v>1.7558748556724912</v>
      </c>
      <c r="AQ1527">
        <v>36834581</v>
      </c>
      <c r="AS1527">
        <v>22744999</v>
      </c>
      <c r="AT1527">
        <v>2500000</v>
      </c>
      <c r="AU1527">
        <v>39334581</v>
      </c>
      <c r="AV1527">
        <v>0</v>
      </c>
      <c r="AW1527">
        <v>13444</v>
      </c>
      <c r="AX1527">
        <v>13444000000</v>
      </c>
      <c r="CG1527" s="13"/>
    </row>
    <row r="1528" spans="1:85" x14ac:dyDescent="0.3">
      <c r="A1528">
        <v>2016</v>
      </c>
      <c r="B1528" t="s">
        <v>135</v>
      </c>
      <c r="C1528">
        <v>0</v>
      </c>
      <c r="D1528">
        <v>3</v>
      </c>
      <c r="E1528">
        <v>6</v>
      </c>
      <c r="F1528">
        <v>6.3</v>
      </c>
      <c r="G1528">
        <v>6300000</v>
      </c>
      <c r="H1528">
        <v>6</v>
      </c>
      <c r="I1528">
        <v>6000000</v>
      </c>
      <c r="J1528">
        <v>0.29999999999999982</v>
      </c>
      <c r="K1528">
        <v>299999.99999999983</v>
      </c>
      <c r="L1528">
        <v>1</v>
      </c>
      <c r="M1528">
        <v>0</v>
      </c>
      <c r="N1528">
        <v>0</v>
      </c>
      <c r="O1528" s="11">
        <v>13</v>
      </c>
      <c r="P1528" s="11">
        <v>6</v>
      </c>
      <c r="Q1528" s="12">
        <v>46.15</v>
      </c>
      <c r="R1528" s="11">
        <v>7</v>
      </c>
      <c r="S1528" s="12">
        <v>53.85</v>
      </c>
      <c r="T1528" s="14">
        <v>0</v>
      </c>
      <c r="U1528" s="12">
        <v>0</v>
      </c>
      <c r="V1528" s="12">
        <v>74.709999999999994</v>
      </c>
      <c r="W1528" s="13">
        <v>9</v>
      </c>
      <c r="X1528" s="11">
        <v>9.5500000000000007</v>
      </c>
      <c r="Y1528" s="11">
        <v>2.76</v>
      </c>
      <c r="Z1528" s="11"/>
      <c r="AA1528" s="11"/>
      <c r="AB1528" s="13"/>
      <c r="AD1528">
        <v>42.53</v>
      </c>
      <c r="AE1528">
        <v>8.6199999999999992</v>
      </c>
      <c r="AF1528">
        <v>11.01</v>
      </c>
      <c r="AG1528" s="5">
        <v>17.446507226545208</v>
      </c>
      <c r="AH1528" s="7"/>
      <c r="AI1528" s="8"/>
      <c r="AO1528" s="9">
        <v>31</v>
      </c>
      <c r="AP1528" s="5">
        <v>1.4913616938342726</v>
      </c>
      <c r="AQ1528">
        <v>26468505</v>
      </c>
      <c r="AR1528" s="5">
        <v>17</v>
      </c>
      <c r="AT1528">
        <v>575000</v>
      </c>
      <c r="AU1528">
        <v>27043505</v>
      </c>
      <c r="AV1528">
        <v>0</v>
      </c>
      <c r="CG1528" s="13"/>
    </row>
    <row r="1529" spans="1:85" x14ac:dyDescent="0.3">
      <c r="A1529">
        <v>2016</v>
      </c>
      <c r="B1529" t="s">
        <v>136</v>
      </c>
      <c r="C1529">
        <v>0</v>
      </c>
      <c r="D1529">
        <v>4</v>
      </c>
      <c r="E1529">
        <v>7</v>
      </c>
      <c r="F1529">
        <v>115.8</v>
      </c>
      <c r="G1529">
        <v>115800000</v>
      </c>
      <c r="H1529">
        <v>91</v>
      </c>
      <c r="I1529">
        <v>91000000</v>
      </c>
      <c r="J1529">
        <v>24.799999999999997</v>
      </c>
      <c r="K1529">
        <v>24799999.999999996</v>
      </c>
      <c r="L1529">
        <v>1</v>
      </c>
      <c r="M1529">
        <v>0</v>
      </c>
      <c r="N1529">
        <v>0</v>
      </c>
      <c r="O1529" s="11">
        <v>14</v>
      </c>
      <c r="P1529" s="11">
        <v>6</v>
      </c>
      <c r="Q1529" s="12">
        <v>42.86</v>
      </c>
      <c r="R1529" s="11">
        <v>3</v>
      </c>
      <c r="S1529" s="12">
        <v>21.43</v>
      </c>
      <c r="T1529" s="14">
        <v>5</v>
      </c>
      <c r="U1529" s="12">
        <v>35.71</v>
      </c>
      <c r="V1529" s="12">
        <v>61.63</v>
      </c>
      <c r="W1529" s="13">
        <v>10</v>
      </c>
      <c r="X1529" s="11"/>
      <c r="Y1529" s="11">
        <v>5.23</v>
      </c>
      <c r="Z1529" s="11">
        <v>6.8</v>
      </c>
      <c r="AA1529" s="11">
        <v>44825.3</v>
      </c>
      <c r="AB1529" s="13">
        <v>44825300000</v>
      </c>
      <c r="AC1529" s="5">
        <v>6.7953054563739332</v>
      </c>
      <c r="AD1529">
        <v>17.399999999999999</v>
      </c>
      <c r="AE1529">
        <v>8.98</v>
      </c>
      <c r="AF1529">
        <v>15.61</v>
      </c>
      <c r="AG1529" s="5">
        <v>-14.98677229033497</v>
      </c>
      <c r="AH1529" s="7">
        <v>0.8676935746504707</v>
      </c>
      <c r="AI1529" s="8">
        <v>2.2313724756218534</v>
      </c>
      <c r="AJ1529">
        <v>190311.9</v>
      </c>
      <c r="AK1529">
        <v>190311900000</v>
      </c>
      <c r="AL1529">
        <f>IF(AJ1529&lt;29957,1,0)</f>
        <v>0</v>
      </c>
      <c r="AM1529">
        <f>IF(AND(AJ1529&gt;29957,AJ1529&lt;96525),1,0)</f>
        <v>0</v>
      </c>
      <c r="AN1529">
        <f>IF(AJ1529&gt;96525,1,0)</f>
        <v>1</v>
      </c>
      <c r="AO1529" s="9">
        <v>33</v>
      </c>
      <c r="AP1529" s="5">
        <v>1.5185139398778873</v>
      </c>
      <c r="AQ1529">
        <v>234905038</v>
      </c>
      <c r="AT1529">
        <v>6240000</v>
      </c>
      <c r="AU1529">
        <v>241145038</v>
      </c>
      <c r="AV1529">
        <v>0</v>
      </c>
      <c r="AW1529">
        <v>66188.100000000006</v>
      </c>
      <c r="AX1529">
        <v>66188100000.000008</v>
      </c>
      <c r="CG1529" s="13"/>
    </row>
    <row r="1530" spans="1:85" x14ac:dyDescent="0.3">
      <c r="A1530">
        <v>2016</v>
      </c>
      <c r="B1530" t="s">
        <v>137</v>
      </c>
      <c r="C1530">
        <v>0</v>
      </c>
      <c r="M1530">
        <v>0</v>
      </c>
      <c r="N1530">
        <v>0</v>
      </c>
      <c r="O1530" s="11"/>
      <c r="P1530" s="11"/>
      <c r="Q1530" s="12"/>
      <c r="R1530" s="11"/>
      <c r="S1530" s="12"/>
      <c r="T1530" s="14">
        <v>0</v>
      </c>
      <c r="U1530" s="12"/>
      <c r="V1530" s="12">
        <v>69.39</v>
      </c>
      <c r="W1530" s="13">
        <v>5</v>
      </c>
      <c r="X1530" s="11"/>
      <c r="Y1530" s="11">
        <v>1.47</v>
      </c>
      <c r="Z1530" s="11">
        <v>2.06</v>
      </c>
      <c r="AA1530" s="11"/>
      <c r="AB1530" s="13"/>
      <c r="AC1530" s="5">
        <v>2.0562173203167977</v>
      </c>
      <c r="AD1530">
        <v>3.23</v>
      </c>
      <c r="AE1530">
        <v>0.98</v>
      </c>
      <c r="AF1530">
        <v>1.38</v>
      </c>
      <c r="AG1530" s="5">
        <v>-19.093680335067216</v>
      </c>
      <c r="AH1530" s="7"/>
      <c r="AI1530" s="8"/>
      <c r="AO1530" s="9">
        <v>68</v>
      </c>
      <c r="AP1530" s="5">
        <v>1.8325089127062362</v>
      </c>
      <c r="AR1530" s="5">
        <v>9.3000000000000007</v>
      </c>
      <c r="AV1530">
        <v>69.39</v>
      </c>
      <c r="CG1530" s="13"/>
    </row>
    <row r="1531" spans="1:85" x14ac:dyDescent="0.3">
      <c r="A1531">
        <v>2016</v>
      </c>
      <c r="B1531" t="s">
        <v>138</v>
      </c>
      <c r="C1531">
        <v>0</v>
      </c>
      <c r="D1531">
        <v>6</v>
      </c>
      <c r="E1531">
        <v>5</v>
      </c>
      <c r="F1531">
        <v>4.5</v>
      </c>
      <c r="G1531">
        <v>4500000</v>
      </c>
      <c r="H1531">
        <v>2.7</v>
      </c>
      <c r="I1531">
        <v>2700000</v>
      </c>
      <c r="J1531">
        <v>1.7999999999999998</v>
      </c>
      <c r="K1531">
        <v>1799999.9999999998</v>
      </c>
      <c r="L1531">
        <v>1</v>
      </c>
      <c r="M1531">
        <v>0</v>
      </c>
      <c r="N1531">
        <v>0</v>
      </c>
      <c r="O1531" s="11">
        <v>12</v>
      </c>
      <c r="P1531" s="11">
        <v>5</v>
      </c>
      <c r="Q1531" s="12">
        <v>41.67</v>
      </c>
      <c r="R1531" s="11">
        <v>3</v>
      </c>
      <c r="S1531" s="12">
        <v>25</v>
      </c>
      <c r="T1531" s="14">
        <v>4</v>
      </c>
      <c r="U1531" s="12">
        <v>33.33</v>
      </c>
      <c r="V1531" s="12">
        <v>39.9</v>
      </c>
      <c r="W1531" s="13">
        <v>6</v>
      </c>
      <c r="X1531" s="11"/>
      <c r="Y1531" s="11">
        <v>2.29</v>
      </c>
      <c r="Z1531" s="11">
        <v>4.96</v>
      </c>
      <c r="AA1531" s="11">
        <v>5808.9</v>
      </c>
      <c r="AB1531" s="13">
        <v>5808900000</v>
      </c>
      <c r="AC1531" s="5">
        <v>4.9560142520210908</v>
      </c>
      <c r="AD1531">
        <v>25.22</v>
      </c>
      <c r="AE1531">
        <v>9.84</v>
      </c>
      <c r="AF1531">
        <v>15.24</v>
      </c>
      <c r="AG1531" s="5">
        <v>14.86333370298405</v>
      </c>
      <c r="AH1531" s="7"/>
      <c r="AI1531" s="8">
        <v>0.20484405826302313</v>
      </c>
      <c r="AJ1531">
        <v>13267.51</v>
      </c>
      <c r="AK1531">
        <v>13267510000</v>
      </c>
      <c r="AL1531">
        <f>IF(AJ1531&lt;29957,1,0)</f>
        <v>1</v>
      </c>
      <c r="AM1531">
        <f>IF(AND(AJ1531&gt;29957,AJ1531&lt;96525),1,0)</f>
        <v>0</v>
      </c>
      <c r="AN1531">
        <f>IF(AJ1531&gt;96525,1,0)</f>
        <v>0</v>
      </c>
      <c r="AO1531" s="9">
        <v>24</v>
      </c>
      <c r="AP1531" s="5">
        <v>1.3802112417116059</v>
      </c>
      <c r="AQ1531">
        <v>94706860</v>
      </c>
      <c r="AT1531">
        <v>1220000</v>
      </c>
      <c r="AU1531">
        <v>95926860</v>
      </c>
      <c r="AW1531">
        <v>18957.8</v>
      </c>
      <c r="AX1531">
        <v>18957800000</v>
      </c>
      <c r="CG1531" s="13"/>
    </row>
    <row r="1532" spans="1:85" x14ac:dyDescent="0.3">
      <c r="A1532">
        <v>2016</v>
      </c>
      <c r="B1532" t="s">
        <v>139</v>
      </c>
      <c r="C1532">
        <v>0</v>
      </c>
      <c r="D1532">
        <v>4</v>
      </c>
      <c r="E1532">
        <v>6</v>
      </c>
      <c r="F1532">
        <v>22.4</v>
      </c>
      <c r="G1532">
        <v>22400000</v>
      </c>
      <c r="H1532">
        <v>19</v>
      </c>
      <c r="I1532">
        <v>19000000</v>
      </c>
      <c r="J1532">
        <v>3.3999999999999986</v>
      </c>
      <c r="K1532">
        <v>3399999.9999999986</v>
      </c>
      <c r="L1532">
        <v>1</v>
      </c>
      <c r="M1532">
        <v>1</v>
      </c>
      <c r="N1532">
        <v>1</v>
      </c>
      <c r="O1532" s="11">
        <v>14</v>
      </c>
      <c r="P1532" s="11">
        <v>7</v>
      </c>
      <c r="Q1532" s="12">
        <v>50</v>
      </c>
      <c r="R1532" s="11">
        <v>5</v>
      </c>
      <c r="S1532" s="12">
        <v>35.71</v>
      </c>
      <c r="T1532" s="14">
        <v>2</v>
      </c>
      <c r="U1532" s="12">
        <v>14.29</v>
      </c>
      <c r="V1532" s="12">
        <v>34.64</v>
      </c>
      <c r="W1532" s="13">
        <v>6</v>
      </c>
      <c r="X1532" s="11"/>
      <c r="Y1532" s="11">
        <v>9.94</v>
      </c>
      <c r="Z1532" s="11">
        <v>6.66</v>
      </c>
      <c r="AA1532" s="11">
        <v>139293.29999999999</v>
      </c>
      <c r="AB1532" s="13">
        <v>139293300000</v>
      </c>
      <c r="AC1532" s="5">
        <v>6.6583033585921667</v>
      </c>
      <c r="AD1532">
        <v>40.18</v>
      </c>
      <c r="AE1532">
        <v>25.23</v>
      </c>
      <c r="AF1532">
        <v>39.340000000000003</v>
      </c>
      <c r="AG1532" s="5">
        <v>4.9753141348473973</v>
      </c>
      <c r="AH1532" s="7"/>
      <c r="AI1532" s="8"/>
      <c r="AO1532" s="9">
        <v>32</v>
      </c>
      <c r="AP1532" s="5">
        <v>1.5051499783199058</v>
      </c>
      <c r="AQ1532">
        <v>1327500000</v>
      </c>
      <c r="AS1532">
        <v>574000000</v>
      </c>
      <c r="AT1532">
        <v>40300000</v>
      </c>
      <c r="AU1532">
        <v>1367800000</v>
      </c>
      <c r="AV1532">
        <v>0</v>
      </c>
      <c r="CG1532" s="13"/>
    </row>
    <row r="1533" spans="1:85" x14ac:dyDescent="0.3">
      <c r="A1533">
        <v>2016</v>
      </c>
      <c r="B1533" t="s">
        <v>140</v>
      </c>
      <c r="C1533">
        <v>1</v>
      </c>
      <c r="D1533">
        <v>5</v>
      </c>
      <c r="E1533">
        <v>4</v>
      </c>
      <c r="L1533">
        <v>1</v>
      </c>
      <c r="M1533">
        <v>1</v>
      </c>
      <c r="N1533">
        <v>1</v>
      </c>
      <c r="O1533" s="11">
        <v>13</v>
      </c>
      <c r="P1533" s="11">
        <v>5</v>
      </c>
      <c r="Q1533" s="12">
        <v>38.46</v>
      </c>
      <c r="R1533" s="11">
        <v>3</v>
      </c>
      <c r="S1533" s="12">
        <v>23.08</v>
      </c>
      <c r="T1533" s="14">
        <v>5</v>
      </c>
      <c r="U1533" s="12">
        <v>38.46</v>
      </c>
      <c r="V1533" s="12">
        <v>71.31</v>
      </c>
      <c r="W1533" s="13">
        <v>8</v>
      </c>
      <c r="X1533" s="11"/>
      <c r="Y1533" s="11">
        <v>12.47</v>
      </c>
      <c r="Z1533" s="11">
        <v>6.88</v>
      </c>
      <c r="AA1533" s="11">
        <v>20526.5</v>
      </c>
      <c r="AB1533" s="13">
        <v>20526500000</v>
      </c>
      <c r="AC1533" s="5">
        <v>6.8801121699261811</v>
      </c>
      <c r="AD1533">
        <v>28.74</v>
      </c>
      <c r="AE1533">
        <v>20.190000000000001</v>
      </c>
      <c r="AF1533">
        <v>28.74</v>
      </c>
      <c r="AG1533" s="5">
        <v>20.987883858572719</v>
      </c>
      <c r="AH1533" s="7"/>
      <c r="AI1533" s="8">
        <v>0.12453898166171497</v>
      </c>
      <c r="AJ1533">
        <v>73400.41</v>
      </c>
      <c r="AK1533">
        <v>73400410000</v>
      </c>
      <c r="AL1533">
        <f t="shared" ref="AL1533:AL1539" si="210">IF(AJ1533&lt;29957,1,0)</f>
        <v>0</v>
      </c>
      <c r="AM1533">
        <f t="shared" ref="AM1533:AM1539" si="211">IF(AND(AJ1533&gt;29957,AJ1533&lt;96525),1,0)</f>
        <v>1</v>
      </c>
      <c r="AN1533">
        <f t="shared" ref="AN1533:AN1539" si="212">IF(AJ1533&gt;96525,1,0)</f>
        <v>0</v>
      </c>
      <c r="AO1533" s="9">
        <v>24</v>
      </c>
      <c r="AP1533" s="5">
        <v>1.3802112417116059</v>
      </c>
      <c r="AQ1533">
        <v>60290000</v>
      </c>
      <c r="AR1533" s="5">
        <v>100</v>
      </c>
      <c r="AS1533">
        <v>52370000</v>
      </c>
      <c r="AT1533">
        <v>40088194</v>
      </c>
      <c r="AU1533">
        <v>100378194</v>
      </c>
      <c r="AV1533">
        <v>71.22</v>
      </c>
      <c r="AW1533">
        <v>35349</v>
      </c>
      <c r="AX1533">
        <v>35349000000</v>
      </c>
      <c r="CG1533" s="13"/>
    </row>
    <row r="1534" spans="1:85" x14ac:dyDescent="0.3">
      <c r="A1534">
        <v>2016</v>
      </c>
      <c r="B1534" t="s">
        <v>141</v>
      </c>
      <c r="C1534">
        <v>0</v>
      </c>
      <c r="D1534">
        <v>3</v>
      </c>
      <c r="E1534">
        <v>7</v>
      </c>
      <c r="F1534">
        <v>9.9</v>
      </c>
      <c r="G1534">
        <v>9900000</v>
      </c>
      <c r="H1534">
        <v>9.9</v>
      </c>
      <c r="I1534">
        <v>9900000</v>
      </c>
      <c r="J1534">
        <v>0</v>
      </c>
      <c r="L1534">
        <v>0</v>
      </c>
      <c r="M1534">
        <v>0</v>
      </c>
      <c r="N1534">
        <v>0</v>
      </c>
      <c r="O1534" s="11">
        <v>9</v>
      </c>
      <c r="P1534" s="11">
        <v>3</v>
      </c>
      <c r="Q1534" s="12">
        <v>33.33</v>
      </c>
      <c r="R1534" s="11">
        <v>2</v>
      </c>
      <c r="S1534" s="12">
        <v>22.22</v>
      </c>
      <c r="T1534" s="14">
        <v>4</v>
      </c>
      <c r="U1534" s="12">
        <v>44.44</v>
      </c>
      <c r="V1534" s="12">
        <v>38.97</v>
      </c>
      <c r="W1534" s="13">
        <v>5</v>
      </c>
      <c r="X1534" s="11">
        <v>50.23</v>
      </c>
      <c r="Y1534" s="11">
        <v>8.51</v>
      </c>
      <c r="Z1534" s="11">
        <v>2.19</v>
      </c>
      <c r="AA1534" s="11">
        <v>21752.5</v>
      </c>
      <c r="AB1534" s="13">
        <v>21752500000</v>
      </c>
      <c r="AC1534" s="5">
        <v>2.1862347587095936</v>
      </c>
      <c r="AD1534">
        <v>28.64</v>
      </c>
      <c r="AE1534">
        <v>12.23</v>
      </c>
      <c r="AF1534">
        <v>17.95</v>
      </c>
      <c r="AG1534" s="5">
        <v>9.9766641162968686</v>
      </c>
      <c r="AH1534" s="7"/>
      <c r="AI1534" s="8"/>
      <c r="AJ1534">
        <v>25469.200000000001</v>
      </c>
      <c r="AK1534">
        <v>25469200000</v>
      </c>
      <c r="AL1534">
        <f t="shared" si="210"/>
        <v>1</v>
      </c>
      <c r="AM1534">
        <f t="shared" si="211"/>
        <v>0</v>
      </c>
      <c r="AN1534">
        <f t="shared" si="212"/>
        <v>0</v>
      </c>
      <c r="AO1534" s="9">
        <v>29</v>
      </c>
      <c r="AP1534" s="5">
        <v>1.4623979978989561</v>
      </c>
      <c r="AQ1534">
        <v>49930526</v>
      </c>
      <c r="AT1534">
        <v>1240000</v>
      </c>
      <c r="AU1534">
        <v>51170526</v>
      </c>
      <c r="AW1534">
        <v>22056.5</v>
      </c>
      <c r="AX1534">
        <v>22056500000</v>
      </c>
      <c r="CG1534" s="13"/>
    </row>
    <row r="1535" spans="1:85" x14ac:dyDescent="0.3">
      <c r="A1535">
        <v>2016</v>
      </c>
      <c r="B1535" t="s">
        <v>142</v>
      </c>
      <c r="C1535">
        <v>0</v>
      </c>
      <c r="D1535">
        <v>3</v>
      </c>
      <c r="E1535">
        <v>5</v>
      </c>
      <c r="F1535">
        <v>5.8</v>
      </c>
      <c r="G1535">
        <v>5800000</v>
      </c>
      <c r="H1535">
        <v>5.8</v>
      </c>
      <c r="I1535">
        <v>5800000</v>
      </c>
      <c r="J1535">
        <v>0</v>
      </c>
      <c r="L1535">
        <v>1</v>
      </c>
      <c r="M1535">
        <v>0</v>
      </c>
      <c r="N1535">
        <v>0</v>
      </c>
      <c r="O1535" s="11">
        <v>14</v>
      </c>
      <c r="P1535" s="11">
        <v>7</v>
      </c>
      <c r="Q1535" s="12">
        <v>50</v>
      </c>
      <c r="R1535" s="11">
        <v>3</v>
      </c>
      <c r="S1535" s="12">
        <v>21.43</v>
      </c>
      <c r="T1535" s="14">
        <v>4</v>
      </c>
      <c r="U1535" s="12">
        <v>28.57</v>
      </c>
      <c r="V1535" s="12">
        <v>44.63</v>
      </c>
      <c r="W1535" s="13">
        <v>7</v>
      </c>
      <c r="X1535" s="11"/>
      <c r="Y1535" s="11">
        <v>-1.48</v>
      </c>
      <c r="Z1535" s="11">
        <v>0.72</v>
      </c>
      <c r="AA1535" s="11">
        <v>22534.1</v>
      </c>
      <c r="AB1535" s="13">
        <v>22534100000</v>
      </c>
      <c r="AC1535" s="5">
        <v>0.7155834014722392</v>
      </c>
      <c r="AD1535">
        <v>-2.37</v>
      </c>
      <c r="AE1535">
        <v>-0.84</v>
      </c>
      <c r="AF1535">
        <v>-1.07</v>
      </c>
      <c r="AG1535" s="5">
        <v>-18.157399613804039</v>
      </c>
      <c r="AH1535" s="7">
        <v>0.17997852357113689</v>
      </c>
      <c r="AI1535" s="8"/>
      <c r="AJ1535">
        <v>5805.28</v>
      </c>
      <c r="AK1535">
        <v>5805280000</v>
      </c>
      <c r="AL1535">
        <f t="shared" si="210"/>
        <v>1</v>
      </c>
      <c r="AM1535">
        <f t="shared" si="211"/>
        <v>0</v>
      </c>
      <c r="AN1535">
        <f t="shared" si="212"/>
        <v>0</v>
      </c>
      <c r="AO1535" s="9">
        <v>29</v>
      </c>
      <c r="AP1535" s="5">
        <v>1.4623979978989561</v>
      </c>
      <c r="AQ1535">
        <v>29303000</v>
      </c>
      <c r="AT1535">
        <v>764000</v>
      </c>
      <c r="AU1535">
        <v>30067000</v>
      </c>
      <c r="AV1535">
        <v>0</v>
      </c>
      <c r="AW1535">
        <v>14900.9</v>
      </c>
      <c r="AX1535">
        <v>14900900000</v>
      </c>
      <c r="CG1535" s="13"/>
    </row>
    <row r="1536" spans="1:85" x14ac:dyDescent="0.3">
      <c r="A1536">
        <v>2016</v>
      </c>
      <c r="B1536" t="s">
        <v>143</v>
      </c>
      <c r="C1536">
        <v>0</v>
      </c>
      <c r="D1536">
        <v>3</v>
      </c>
      <c r="E1536">
        <v>4</v>
      </c>
      <c r="F1536">
        <v>16.2</v>
      </c>
      <c r="G1536">
        <v>16200000</v>
      </c>
      <c r="H1536">
        <v>13.9</v>
      </c>
      <c r="I1536">
        <v>13900000</v>
      </c>
      <c r="J1536">
        <v>2.2999999999999989</v>
      </c>
      <c r="K1536">
        <v>2299999.9999999991</v>
      </c>
      <c r="L1536">
        <v>1</v>
      </c>
      <c r="M1536">
        <v>1</v>
      </c>
      <c r="N1536">
        <v>0</v>
      </c>
      <c r="O1536" s="11">
        <v>10</v>
      </c>
      <c r="P1536" s="11">
        <v>5</v>
      </c>
      <c r="Q1536" s="12">
        <v>50</v>
      </c>
      <c r="R1536" s="11">
        <v>4</v>
      </c>
      <c r="S1536" s="12">
        <v>40</v>
      </c>
      <c r="T1536" s="14">
        <v>1</v>
      </c>
      <c r="U1536" s="12">
        <v>10</v>
      </c>
      <c r="V1536" s="12">
        <v>57.22</v>
      </c>
      <c r="W1536" s="13"/>
      <c r="X1536" s="11"/>
      <c r="Y1536" s="11">
        <v>6.68</v>
      </c>
      <c r="Z1536" s="11">
        <v>2.17</v>
      </c>
      <c r="AA1536" s="11">
        <v>22183.3</v>
      </c>
      <c r="AB1536" s="13">
        <v>22183300000</v>
      </c>
      <c r="AC1536" s="5">
        <v>2.167610257824129</v>
      </c>
      <c r="AD1536">
        <v>15.11</v>
      </c>
      <c r="AE1536">
        <v>6.04</v>
      </c>
      <c r="AF1536">
        <v>7.41</v>
      </c>
      <c r="AG1536" s="5">
        <v>-2.9426811549716616</v>
      </c>
      <c r="AH1536" s="7">
        <v>0.24088637753273318</v>
      </c>
      <c r="AI1536" s="8">
        <v>1.5286006451748929E-2</v>
      </c>
      <c r="AJ1536">
        <v>21183.06</v>
      </c>
      <c r="AK1536">
        <v>21183060000</v>
      </c>
      <c r="AL1536">
        <f t="shared" si="210"/>
        <v>1</v>
      </c>
      <c r="AM1536">
        <f t="shared" si="211"/>
        <v>0</v>
      </c>
      <c r="AN1536">
        <f t="shared" si="212"/>
        <v>0</v>
      </c>
      <c r="AO1536" s="9">
        <v>31</v>
      </c>
      <c r="AP1536" s="5">
        <v>1.4913616938342726</v>
      </c>
      <c r="AQ1536">
        <v>99533000</v>
      </c>
      <c r="AT1536">
        <v>5200000</v>
      </c>
      <c r="AU1536">
        <v>104733000</v>
      </c>
      <c r="AV1536">
        <v>1.26</v>
      </c>
      <c r="AW1536">
        <v>21395.1</v>
      </c>
      <c r="AX1536">
        <v>21395100000</v>
      </c>
      <c r="CG1536" s="13"/>
    </row>
    <row r="1537" spans="1:85" x14ac:dyDescent="0.3">
      <c r="A1537">
        <v>2016</v>
      </c>
      <c r="B1537" t="s">
        <v>144</v>
      </c>
      <c r="C1537">
        <v>0</v>
      </c>
      <c r="D1537">
        <v>3</v>
      </c>
      <c r="E1537">
        <v>4</v>
      </c>
      <c r="L1537">
        <v>1</v>
      </c>
      <c r="M1537">
        <v>0</v>
      </c>
      <c r="N1537">
        <v>0</v>
      </c>
      <c r="O1537" s="11">
        <v>13</v>
      </c>
      <c r="P1537" s="11">
        <v>6</v>
      </c>
      <c r="Q1537" s="12">
        <v>46.15</v>
      </c>
      <c r="R1537" s="11">
        <v>4</v>
      </c>
      <c r="S1537" s="12">
        <v>30.77</v>
      </c>
      <c r="T1537" s="14">
        <v>3</v>
      </c>
      <c r="U1537" s="12">
        <v>23.08</v>
      </c>
      <c r="V1537" s="12">
        <v>37.69</v>
      </c>
      <c r="W1537" s="13">
        <v>8</v>
      </c>
      <c r="X1537" s="11"/>
      <c r="Y1537" s="11">
        <v>-0.03</v>
      </c>
      <c r="Z1537" s="11">
        <v>0.43</v>
      </c>
      <c r="AA1537" s="11">
        <v>1491514</v>
      </c>
      <c r="AB1537" s="13">
        <v>1491514000000</v>
      </c>
      <c r="AC1537" s="5">
        <v>0.43076848296081571</v>
      </c>
      <c r="AD1537">
        <v>-7.0000000000000007E-2</v>
      </c>
      <c r="AE1537">
        <v>-0.02</v>
      </c>
      <c r="AF1537">
        <v>-0.03</v>
      </c>
      <c r="AG1537" s="5">
        <v>-5.153210286290907</v>
      </c>
      <c r="AH1537" s="7">
        <v>0.3658950843864805</v>
      </c>
      <c r="AI1537" s="8"/>
      <c r="AJ1537">
        <v>175007.54</v>
      </c>
      <c r="AK1537">
        <v>175007540000</v>
      </c>
      <c r="AL1537">
        <f t="shared" si="210"/>
        <v>0</v>
      </c>
      <c r="AM1537">
        <f t="shared" si="211"/>
        <v>0</v>
      </c>
      <c r="AN1537">
        <f t="shared" si="212"/>
        <v>1</v>
      </c>
      <c r="AO1537" s="9">
        <v>58</v>
      </c>
      <c r="AP1537" s="5">
        <v>1.7634279935629371</v>
      </c>
      <c r="AQ1537">
        <v>379968868</v>
      </c>
      <c r="AT1537">
        <v>22461000</v>
      </c>
      <c r="AU1537">
        <v>402429868</v>
      </c>
      <c r="AV1537">
        <v>0.7</v>
      </c>
      <c r="AW1537">
        <v>1026443.4</v>
      </c>
      <c r="AX1537">
        <v>1026443400000</v>
      </c>
      <c r="CG1537" s="13"/>
    </row>
    <row r="1538" spans="1:85" x14ac:dyDescent="0.3">
      <c r="A1538">
        <v>2016</v>
      </c>
      <c r="B1538" t="s">
        <v>145</v>
      </c>
      <c r="C1538">
        <v>0</v>
      </c>
      <c r="D1538">
        <v>3</v>
      </c>
      <c r="E1538">
        <v>4</v>
      </c>
      <c r="L1538">
        <v>1</v>
      </c>
      <c r="M1538">
        <v>0</v>
      </c>
      <c r="N1538">
        <v>0</v>
      </c>
      <c r="O1538" s="11">
        <v>14</v>
      </c>
      <c r="P1538" s="11">
        <v>6</v>
      </c>
      <c r="Q1538" s="12">
        <v>42.86</v>
      </c>
      <c r="R1538" s="11">
        <v>4</v>
      </c>
      <c r="S1538" s="12">
        <v>28.57</v>
      </c>
      <c r="T1538" s="14">
        <v>4</v>
      </c>
      <c r="U1538" s="12">
        <v>28.57</v>
      </c>
      <c r="V1538" s="12">
        <v>36.07</v>
      </c>
      <c r="W1538" s="13">
        <v>4</v>
      </c>
      <c r="X1538" s="11">
        <v>71.42</v>
      </c>
      <c r="Y1538" s="11">
        <v>-6.65</v>
      </c>
      <c r="Z1538" s="11">
        <v>0.86</v>
      </c>
      <c r="AA1538" s="11">
        <v>182292</v>
      </c>
      <c r="AB1538" s="13">
        <v>182292000000</v>
      </c>
      <c r="AC1538" s="5">
        <v>0.85639006195956002</v>
      </c>
      <c r="AD1538">
        <v>-414.51</v>
      </c>
      <c r="AE1538">
        <v>-2.99</v>
      </c>
      <c r="AF1538">
        <v>-5.12</v>
      </c>
      <c r="AG1538" s="5">
        <v>-17.484609331605252</v>
      </c>
      <c r="AH1538" s="7"/>
      <c r="AI1538" s="8"/>
      <c r="AJ1538">
        <v>19634.8</v>
      </c>
      <c r="AK1538">
        <v>19634800000</v>
      </c>
      <c r="AL1538">
        <f t="shared" si="210"/>
        <v>1</v>
      </c>
      <c r="AM1538">
        <f t="shared" si="211"/>
        <v>0</v>
      </c>
      <c r="AN1538">
        <f t="shared" si="212"/>
        <v>0</v>
      </c>
      <c r="AO1538" s="9">
        <v>49</v>
      </c>
      <c r="AP1538" s="5">
        <v>1.6901960800285134</v>
      </c>
      <c r="AQ1538">
        <v>247109975</v>
      </c>
      <c r="AR1538" s="5">
        <v>100</v>
      </c>
      <c r="AT1538">
        <v>5700000</v>
      </c>
      <c r="AU1538">
        <v>252809975</v>
      </c>
      <c r="AW1538">
        <v>98936.6</v>
      </c>
      <c r="AX1538">
        <v>98936600000</v>
      </c>
      <c r="CG1538" s="13"/>
    </row>
    <row r="1539" spans="1:85" x14ac:dyDescent="0.3">
      <c r="A1539">
        <v>2016</v>
      </c>
      <c r="B1539" t="s">
        <v>146</v>
      </c>
      <c r="C1539">
        <v>0</v>
      </c>
      <c r="D1539">
        <v>5</v>
      </c>
      <c r="E1539">
        <v>7</v>
      </c>
      <c r="L1539">
        <v>1</v>
      </c>
      <c r="M1539">
        <v>0</v>
      </c>
      <c r="N1539">
        <v>1</v>
      </c>
      <c r="O1539" s="11">
        <v>11</v>
      </c>
      <c r="P1539" s="11">
        <v>5</v>
      </c>
      <c r="Q1539" s="12">
        <v>45.45</v>
      </c>
      <c r="R1539" s="11">
        <v>5</v>
      </c>
      <c r="S1539" s="12">
        <v>45.45</v>
      </c>
      <c r="T1539" s="14">
        <v>1</v>
      </c>
      <c r="U1539" s="12">
        <v>9.09</v>
      </c>
      <c r="V1539" s="12">
        <v>67.209999999999994</v>
      </c>
      <c r="W1539" s="13">
        <v>8</v>
      </c>
      <c r="X1539" s="11"/>
      <c r="Y1539" s="11">
        <v>11.83</v>
      </c>
      <c r="Z1539" s="11">
        <v>29.96</v>
      </c>
      <c r="AA1539" s="11">
        <v>151750</v>
      </c>
      <c r="AB1539" s="13">
        <v>151750000000</v>
      </c>
      <c r="AC1539" s="5">
        <v>29.962095165989293</v>
      </c>
      <c r="AD1539">
        <v>77.86</v>
      </c>
      <c r="AE1539">
        <v>27.7</v>
      </c>
      <c r="AF1539">
        <v>76.28</v>
      </c>
      <c r="AG1539" s="5">
        <v>2.1816623234933954</v>
      </c>
      <c r="AH1539" s="7">
        <v>0.1072625375548879</v>
      </c>
      <c r="AI1539" s="8">
        <v>10.399815114397965</v>
      </c>
      <c r="AJ1539">
        <v>1866879.55</v>
      </c>
      <c r="AK1539">
        <v>1866879550000</v>
      </c>
      <c r="AL1539">
        <f t="shared" si="210"/>
        <v>0</v>
      </c>
      <c r="AM1539">
        <f t="shared" si="211"/>
        <v>0</v>
      </c>
      <c r="AN1539">
        <f t="shared" si="212"/>
        <v>1</v>
      </c>
      <c r="AO1539" s="9">
        <v>50</v>
      </c>
      <c r="AP1539" s="5">
        <v>1.6989700043360185</v>
      </c>
      <c r="AQ1539">
        <v>295845000</v>
      </c>
      <c r="AS1539">
        <v>138749000</v>
      </c>
      <c r="AT1539">
        <v>20490000</v>
      </c>
      <c r="AU1539">
        <v>316335000</v>
      </c>
      <c r="AV1539">
        <v>67.209999999999994</v>
      </c>
      <c r="AW1539">
        <v>356230</v>
      </c>
      <c r="AX1539">
        <v>356230000000</v>
      </c>
      <c r="CG1539" s="13"/>
    </row>
    <row r="1540" spans="1:85" x14ac:dyDescent="0.3">
      <c r="A1540">
        <v>2016</v>
      </c>
      <c r="B1540" t="s">
        <v>147</v>
      </c>
      <c r="C1540">
        <v>0</v>
      </c>
      <c r="D1540">
        <v>4</v>
      </c>
      <c r="E1540">
        <v>4</v>
      </c>
      <c r="F1540">
        <v>20</v>
      </c>
      <c r="G1540">
        <v>20000000</v>
      </c>
      <c r="H1540">
        <v>10</v>
      </c>
      <c r="I1540">
        <v>10000000</v>
      </c>
      <c r="J1540">
        <v>10</v>
      </c>
      <c r="K1540">
        <v>10000000</v>
      </c>
      <c r="L1540">
        <v>1</v>
      </c>
      <c r="M1540">
        <v>1</v>
      </c>
      <c r="N1540">
        <v>1</v>
      </c>
      <c r="O1540" s="11">
        <v>13</v>
      </c>
      <c r="P1540" s="11">
        <v>5</v>
      </c>
      <c r="Q1540" s="12">
        <v>38.46</v>
      </c>
      <c r="R1540" s="11">
        <v>1</v>
      </c>
      <c r="S1540" s="12">
        <v>7.69</v>
      </c>
      <c r="T1540" s="14">
        <v>7</v>
      </c>
      <c r="U1540" s="12">
        <v>53.85</v>
      </c>
      <c r="V1540" s="12">
        <v>64.92</v>
      </c>
      <c r="W1540" s="13">
        <v>6</v>
      </c>
      <c r="X1540" s="11"/>
      <c r="Y1540" s="11">
        <v>44.15</v>
      </c>
      <c r="Z1540" s="11">
        <v>2.08</v>
      </c>
      <c r="AA1540" s="11"/>
      <c r="AB1540" s="13"/>
      <c r="AC1540" s="5">
        <v>2.0750452122363203</v>
      </c>
      <c r="AD1540">
        <v>19.93</v>
      </c>
      <c r="AE1540">
        <v>15.33</v>
      </c>
      <c r="AF1540">
        <v>19.93</v>
      </c>
      <c r="AG1540" s="5">
        <v>-4.1617549202614876</v>
      </c>
      <c r="AH1540" s="7"/>
      <c r="AI1540" s="8"/>
      <c r="AO1540" s="9">
        <v>32</v>
      </c>
      <c r="AP1540" s="5">
        <v>1.5051499783199058</v>
      </c>
      <c r="AQ1540">
        <v>90414878</v>
      </c>
      <c r="AR1540" s="5">
        <v>100</v>
      </c>
      <c r="AS1540">
        <v>15801367</v>
      </c>
      <c r="AT1540">
        <v>7680479</v>
      </c>
      <c r="AU1540">
        <v>98095357</v>
      </c>
      <c r="AV1540">
        <v>0</v>
      </c>
      <c r="CG1540" s="13"/>
    </row>
    <row r="1541" spans="1:85" x14ac:dyDescent="0.3">
      <c r="A1541">
        <v>2016</v>
      </c>
      <c r="B1541" t="s">
        <v>148</v>
      </c>
      <c r="C1541">
        <v>0</v>
      </c>
      <c r="M1541">
        <v>0</v>
      </c>
      <c r="N1541">
        <v>0</v>
      </c>
      <c r="O1541" s="11"/>
      <c r="P1541" s="11"/>
      <c r="Q1541" s="12"/>
      <c r="R1541" s="11"/>
      <c r="S1541" s="12"/>
      <c r="T1541" s="14">
        <v>0</v>
      </c>
      <c r="U1541" s="12"/>
      <c r="V1541" s="12">
        <v>75</v>
      </c>
      <c r="W1541" s="13"/>
      <c r="X1541" s="11"/>
      <c r="Y1541" s="11">
        <v>6</v>
      </c>
      <c r="Z1541" s="11">
        <v>7.44</v>
      </c>
      <c r="AA1541" s="11"/>
      <c r="AB1541" s="13"/>
      <c r="AC1541" s="5">
        <v>7.4365436812257517</v>
      </c>
      <c r="AD1541">
        <v>14.13</v>
      </c>
      <c r="AE1541">
        <v>6.39</v>
      </c>
      <c r="AF1541">
        <v>14.13</v>
      </c>
      <c r="AG1541" s="5">
        <v>-9.0389648689497513</v>
      </c>
      <c r="AH1541" s="7"/>
      <c r="AI1541" s="8"/>
      <c r="AO1541" s="9">
        <v>46</v>
      </c>
      <c r="AP1541" s="5">
        <v>1.6627578316815739</v>
      </c>
      <c r="AV1541">
        <v>75</v>
      </c>
      <c r="CG1541" s="13"/>
    </row>
    <row r="1542" spans="1:85" x14ac:dyDescent="0.3">
      <c r="A1542">
        <v>2016</v>
      </c>
      <c r="B1542" t="s">
        <v>149</v>
      </c>
      <c r="C1542">
        <v>0</v>
      </c>
      <c r="D1542">
        <v>3</v>
      </c>
      <c r="E1542">
        <v>4</v>
      </c>
      <c r="L1542">
        <v>0</v>
      </c>
      <c r="M1542">
        <v>1</v>
      </c>
      <c r="N1542">
        <v>0</v>
      </c>
      <c r="O1542" s="11">
        <v>11</v>
      </c>
      <c r="P1542" s="11">
        <v>6</v>
      </c>
      <c r="Q1542" s="12">
        <v>54.55</v>
      </c>
      <c r="R1542" s="11">
        <v>4</v>
      </c>
      <c r="S1542" s="12">
        <v>36.36</v>
      </c>
      <c r="T1542" s="14">
        <v>1</v>
      </c>
      <c r="U1542" s="12">
        <v>9.09</v>
      </c>
      <c r="V1542" s="12">
        <v>74.959999999999994</v>
      </c>
      <c r="W1542" s="13">
        <v>6</v>
      </c>
      <c r="X1542" s="11"/>
      <c r="Y1542" s="11">
        <v>1.77</v>
      </c>
      <c r="Z1542" s="11">
        <v>3.1</v>
      </c>
      <c r="AA1542" s="11"/>
      <c r="AB1542" s="13"/>
      <c r="AC1542" s="5">
        <v>3.0975359765081594</v>
      </c>
      <c r="AD1542">
        <v>7.28</v>
      </c>
      <c r="AE1542">
        <v>3.72</v>
      </c>
      <c r="AF1542">
        <v>6.85</v>
      </c>
      <c r="AG1542" s="5">
        <v>20.866886331062812</v>
      </c>
      <c r="AH1542" s="7"/>
      <c r="AI1542" s="8"/>
      <c r="AO1542" s="9">
        <v>23</v>
      </c>
      <c r="AP1542" s="5">
        <v>1.3617278360175928</v>
      </c>
      <c r="AQ1542">
        <v>25562914</v>
      </c>
      <c r="AT1542">
        <v>666000</v>
      </c>
      <c r="AU1542">
        <v>26228914</v>
      </c>
      <c r="AV1542">
        <v>0</v>
      </c>
      <c r="CG1542" s="13"/>
    </row>
    <row r="1543" spans="1:85" x14ac:dyDescent="0.3">
      <c r="A1543">
        <v>2016</v>
      </c>
      <c r="B1543" t="s">
        <v>150</v>
      </c>
      <c r="C1543">
        <v>0</v>
      </c>
      <c r="D1543">
        <v>4</v>
      </c>
      <c r="E1543">
        <v>7</v>
      </c>
      <c r="L1543">
        <v>1</v>
      </c>
      <c r="M1543">
        <v>1</v>
      </c>
      <c r="N1543">
        <v>0</v>
      </c>
      <c r="O1543" s="11">
        <v>15</v>
      </c>
      <c r="P1543" s="11">
        <v>4</v>
      </c>
      <c r="Q1543" s="12">
        <v>26.67</v>
      </c>
      <c r="R1543" s="11">
        <v>5</v>
      </c>
      <c r="S1543" s="12">
        <v>33.33</v>
      </c>
      <c r="T1543" s="14">
        <v>6</v>
      </c>
      <c r="U1543" s="12">
        <v>40</v>
      </c>
      <c r="V1543" s="12">
        <v>73.22</v>
      </c>
      <c r="W1543" s="13">
        <v>6</v>
      </c>
      <c r="X1543" s="11">
        <v>71.180000000000007</v>
      </c>
      <c r="Y1543" s="11">
        <v>-0.85</v>
      </c>
      <c r="Z1543" s="11">
        <v>0.87</v>
      </c>
      <c r="AA1543" s="11">
        <v>348883.20000000001</v>
      </c>
      <c r="AB1543" s="13">
        <v>348883200000</v>
      </c>
      <c r="AC1543" s="5">
        <v>0.8709129981584105</v>
      </c>
      <c r="AG1543" s="5">
        <v>19.220816585289146</v>
      </c>
      <c r="AH1543" s="7"/>
      <c r="AI1543" s="8"/>
      <c r="AJ1543">
        <v>27994.5</v>
      </c>
      <c r="AK1543">
        <v>27994500000</v>
      </c>
      <c r="AL1543">
        <f t="shared" ref="AL1543:AL1550" si="213">IF(AJ1543&lt;29957,1,0)</f>
        <v>1</v>
      </c>
      <c r="AM1543">
        <f t="shared" ref="AM1543:AM1550" si="214">IF(AND(AJ1543&gt;29957,AJ1543&lt;96525),1,0)</f>
        <v>0</v>
      </c>
      <c r="AN1543">
        <f t="shared" ref="AN1543:AN1550" si="215">IF(AJ1543&gt;96525,1,0)</f>
        <v>0</v>
      </c>
      <c r="AO1543" s="9">
        <v>18</v>
      </c>
      <c r="AP1543" s="5">
        <v>1.2552725051033058</v>
      </c>
      <c r="AQ1543">
        <v>128987352</v>
      </c>
      <c r="AT1543">
        <v>18696000</v>
      </c>
      <c r="AU1543">
        <v>147683352</v>
      </c>
      <c r="AW1543">
        <v>71515.399999999994</v>
      </c>
      <c r="AX1543">
        <v>71515400000</v>
      </c>
      <c r="CG1543" s="13"/>
    </row>
    <row r="1544" spans="1:85" x14ac:dyDescent="0.3">
      <c r="A1544">
        <v>2016</v>
      </c>
      <c r="B1544" t="s">
        <v>151</v>
      </c>
      <c r="C1544">
        <v>0</v>
      </c>
      <c r="D1544">
        <v>4</v>
      </c>
      <c r="E1544">
        <v>5</v>
      </c>
      <c r="F1544">
        <v>24.4</v>
      </c>
      <c r="G1544">
        <v>24400000</v>
      </c>
      <c r="H1544">
        <v>21.9</v>
      </c>
      <c r="I1544">
        <v>21900000</v>
      </c>
      <c r="J1544">
        <v>2.5</v>
      </c>
      <c r="K1544">
        <v>2500000</v>
      </c>
      <c r="L1544">
        <v>1</v>
      </c>
      <c r="M1544">
        <v>0</v>
      </c>
      <c r="N1544">
        <v>0</v>
      </c>
      <c r="O1544" s="11">
        <v>12</v>
      </c>
      <c r="P1544" s="11">
        <v>6</v>
      </c>
      <c r="Q1544" s="12">
        <v>50</v>
      </c>
      <c r="R1544" s="11">
        <v>2</v>
      </c>
      <c r="S1544" s="12">
        <v>16.670000000000002</v>
      </c>
      <c r="T1544" s="14">
        <v>4</v>
      </c>
      <c r="U1544" s="12">
        <v>33.33</v>
      </c>
      <c r="V1544" s="12">
        <v>57.65</v>
      </c>
      <c r="W1544" s="13">
        <v>5</v>
      </c>
      <c r="X1544" s="11">
        <v>0.74</v>
      </c>
      <c r="Y1544" s="11">
        <v>12.17</v>
      </c>
      <c r="Z1544" s="11">
        <v>3.45</v>
      </c>
      <c r="AA1544" s="11">
        <v>421703.3</v>
      </c>
      <c r="AB1544" s="13">
        <v>421703300000</v>
      </c>
      <c r="AC1544" s="5">
        <v>3.4474071966403734</v>
      </c>
      <c r="AD1544">
        <v>13.82</v>
      </c>
      <c r="AE1544">
        <v>1.57</v>
      </c>
      <c r="AF1544">
        <v>3.41</v>
      </c>
      <c r="AG1544" s="5">
        <v>33.232005154746311</v>
      </c>
      <c r="AH1544" s="7"/>
      <c r="AI1544" s="8">
        <v>0.20827076759868485</v>
      </c>
      <c r="AJ1544">
        <v>85630.79</v>
      </c>
      <c r="AK1544">
        <v>85630790000</v>
      </c>
      <c r="AL1544">
        <f t="shared" si="213"/>
        <v>0</v>
      </c>
      <c r="AM1544">
        <f t="shared" si="214"/>
        <v>1</v>
      </c>
      <c r="AN1544">
        <f t="shared" si="215"/>
        <v>0</v>
      </c>
      <c r="AO1544" s="9">
        <v>106</v>
      </c>
      <c r="AP1544" s="5">
        <v>2.02530586526477</v>
      </c>
      <c r="AQ1544">
        <v>120082776</v>
      </c>
      <c r="AT1544">
        <v>2750000</v>
      </c>
      <c r="AU1544">
        <v>122832776</v>
      </c>
      <c r="AV1544">
        <v>0</v>
      </c>
      <c r="AW1544">
        <v>58459.4</v>
      </c>
      <c r="AX1544">
        <v>58459400000</v>
      </c>
      <c r="CG1544" s="13"/>
    </row>
    <row r="1545" spans="1:85" x14ac:dyDescent="0.3">
      <c r="A1545">
        <v>2016</v>
      </c>
      <c r="B1545" t="s">
        <v>152</v>
      </c>
      <c r="C1545">
        <v>0</v>
      </c>
      <c r="D1545">
        <v>5</v>
      </c>
      <c r="E1545">
        <v>10</v>
      </c>
      <c r="L1545">
        <v>1</v>
      </c>
      <c r="M1545">
        <v>1</v>
      </c>
      <c r="N1545">
        <v>0</v>
      </c>
      <c r="O1545" s="11">
        <v>19</v>
      </c>
      <c r="P1545" s="11">
        <v>8</v>
      </c>
      <c r="Q1545" s="12">
        <v>42.11</v>
      </c>
      <c r="R1545" s="11">
        <v>6</v>
      </c>
      <c r="S1545" s="12">
        <v>31.58</v>
      </c>
      <c r="T1545" s="14">
        <v>5</v>
      </c>
      <c r="U1545" s="12">
        <v>26.32</v>
      </c>
      <c r="V1545" s="12" t="s">
        <v>366</v>
      </c>
      <c r="W1545" s="13">
        <v>7</v>
      </c>
      <c r="X1545" s="11"/>
      <c r="Y1545" s="11">
        <v>16.91</v>
      </c>
      <c r="Z1545" s="11">
        <v>6.34</v>
      </c>
      <c r="AA1545" s="11">
        <v>523172</v>
      </c>
      <c r="AB1545" s="13">
        <v>523172000000</v>
      </c>
      <c r="AC1545" s="5">
        <v>6.3405447055060433</v>
      </c>
      <c r="AD1545">
        <v>25.58</v>
      </c>
      <c r="AE1545">
        <v>19.38</v>
      </c>
      <c r="AF1545">
        <v>25.46</v>
      </c>
      <c r="AG1545" s="5">
        <v>3.4335592275328821</v>
      </c>
      <c r="AH1545" s="7">
        <v>0.22191151619288443</v>
      </c>
      <c r="AI1545" s="8">
        <v>1.5845340658365383</v>
      </c>
      <c r="AJ1545">
        <v>2634427.04</v>
      </c>
      <c r="AK1545">
        <v>2634427040000</v>
      </c>
      <c r="AL1545">
        <f t="shared" si="213"/>
        <v>0</v>
      </c>
      <c r="AM1545">
        <f t="shared" si="214"/>
        <v>0</v>
      </c>
      <c r="AN1545">
        <f t="shared" si="215"/>
        <v>1</v>
      </c>
      <c r="AO1545" s="9">
        <v>38</v>
      </c>
      <c r="AP1545" s="5">
        <v>1.5797835966168099</v>
      </c>
      <c r="AQ1545">
        <v>224287000</v>
      </c>
      <c r="AT1545">
        <v>30846000</v>
      </c>
      <c r="AU1545">
        <v>255133000</v>
      </c>
      <c r="AV1545">
        <v>0</v>
      </c>
      <c r="AW1545">
        <v>585636.19999999995</v>
      </c>
      <c r="AX1545">
        <v>585636200000</v>
      </c>
      <c r="CG1545" s="13"/>
    </row>
    <row r="1546" spans="1:85" x14ac:dyDescent="0.3">
      <c r="A1546">
        <v>2016</v>
      </c>
      <c r="B1546" t="s">
        <v>153</v>
      </c>
      <c r="C1546">
        <v>0</v>
      </c>
      <c r="D1546">
        <v>5</v>
      </c>
      <c r="E1546">
        <v>6</v>
      </c>
      <c r="L1546">
        <v>1</v>
      </c>
      <c r="M1546">
        <v>0</v>
      </c>
      <c r="N1546">
        <v>0</v>
      </c>
      <c r="O1546" s="11">
        <v>9</v>
      </c>
      <c r="P1546" s="11">
        <v>4</v>
      </c>
      <c r="Q1546" s="12">
        <v>44.44</v>
      </c>
      <c r="R1546" s="11">
        <v>1</v>
      </c>
      <c r="S1546" s="12">
        <v>11.11</v>
      </c>
      <c r="T1546" s="14">
        <v>4</v>
      </c>
      <c r="U1546" s="12">
        <v>44.44</v>
      </c>
      <c r="V1546" s="12">
        <v>51.63</v>
      </c>
      <c r="W1546" s="13">
        <v>8</v>
      </c>
      <c r="X1546" s="11"/>
      <c r="Y1546" s="11">
        <v>1.73</v>
      </c>
      <c r="Z1546" s="11">
        <v>3.2</v>
      </c>
      <c r="AA1546" s="11">
        <v>25128.400000000001</v>
      </c>
      <c r="AB1546" s="13">
        <v>25128400000</v>
      </c>
      <c r="AC1546" s="5">
        <v>3.1967208058335288</v>
      </c>
      <c r="AD1546">
        <v>9.89</v>
      </c>
      <c r="AE1546">
        <v>2.23</v>
      </c>
      <c r="AF1546">
        <v>4.3499999999999996</v>
      </c>
      <c r="AG1546" s="5">
        <v>79.202532089090283</v>
      </c>
      <c r="AH1546" s="7"/>
      <c r="AI1546" s="8"/>
      <c r="AJ1546">
        <v>16974.27</v>
      </c>
      <c r="AK1546">
        <v>16974270000</v>
      </c>
      <c r="AL1546">
        <f t="shared" si="213"/>
        <v>1</v>
      </c>
      <c r="AM1546">
        <f t="shared" si="214"/>
        <v>0</v>
      </c>
      <c r="AN1546">
        <f t="shared" si="215"/>
        <v>0</v>
      </c>
      <c r="AO1546" s="9">
        <v>66</v>
      </c>
      <c r="AP1546" s="5">
        <v>1.8195439355418683</v>
      </c>
      <c r="AQ1546">
        <v>23574440</v>
      </c>
      <c r="AT1546">
        <v>2390000</v>
      </c>
      <c r="AU1546">
        <v>25964440</v>
      </c>
      <c r="AV1546">
        <v>51.63</v>
      </c>
      <c r="AW1546">
        <v>29377.200000000001</v>
      </c>
      <c r="AX1546">
        <v>29377200000</v>
      </c>
      <c r="CG1546" s="13"/>
    </row>
    <row r="1547" spans="1:85" x14ac:dyDescent="0.3">
      <c r="A1547">
        <v>2016</v>
      </c>
      <c r="B1547" t="s">
        <v>154</v>
      </c>
      <c r="C1547">
        <v>0</v>
      </c>
      <c r="D1547">
        <v>3</v>
      </c>
      <c r="E1547">
        <v>5</v>
      </c>
      <c r="L1547">
        <v>1</v>
      </c>
      <c r="M1547">
        <v>0</v>
      </c>
      <c r="N1547">
        <v>0</v>
      </c>
      <c r="O1547" s="11">
        <v>14</v>
      </c>
      <c r="P1547" s="11">
        <v>6</v>
      </c>
      <c r="Q1547" s="12">
        <v>42.86</v>
      </c>
      <c r="R1547" s="11">
        <v>2</v>
      </c>
      <c r="S1547" s="12">
        <v>14.29</v>
      </c>
      <c r="T1547" s="14">
        <v>6</v>
      </c>
      <c r="U1547" s="12">
        <v>42.86</v>
      </c>
      <c r="V1547" s="12">
        <v>28.23</v>
      </c>
      <c r="W1547" s="13">
        <v>6</v>
      </c>
      <c r="X1547" s="11">
        <v>76.209999999999994</v>
      </c>
      <c r="Y1547" s="11">
        <v>1.96</v>
      </c>
      <c r="Z1547" s="11">
        <v>0.53</v>
      </c>
      <c r="AA1547" s="11">
        <v>107112.4</v>
      </c>
      <c r="AB1547" s="13">
        <v>107112400000</v>
      </c>
      <c r="AC1547" s="5">
        <v>0.53201334020613444</v>
      </c>
      <c r="AD1547">
        <v>2.67</v>
      </c>
      <c r="AE1547">
        <v>1.1399999999999999</v>
      </c>
      <c r="AF1547">
        <v>1.46</v>
      </c>
      <c r="AG1547" s="5">
        <v>-3.0126266431632893</v>
      </c>
      <c r="AH1547" s="7">
        <v>3.9927371929792871E-2</v>
      </c>
      <c r="AI1547" s="8">
        <v>1.0334143323005212</v>
      </c>
      <c r="AJ1547">
        <v>29750.25</v>
      </c>
      <c r="AK1547">
        <v>29750250000</v>
      </c>
      <c r="AL1547">
        <f t="shared" si="213"/>
        <v>1</v>
      </c>
      <c r="AM1547">
        <f t="shared" si="214"/>
        <v>0</v>
      </c>
      <c r="AN1547">
        <f t="shared" si="215"/>
        <v>0</v>
      </c>
      <c r="AO1547" s="9">
        <v>70</v>
      </c>
      <c r="AP1547" s="5">
        <v>1.8450980400142569</v>
      </c>
      <c r="AQ1547">
        <v>165577000</v>
      </c>
      <c r="AT1547">
        <v>1540000</v>
      </c>
      <c r="AU1547">
        <v>167117000</v>
      </c>
      <c r="AV1547">
        <v>0</v>
      </c>
      <c r="AW1547">
        <v>58611.199999999997</v>
      </c>
      <c r="AX1547">
        <v>58611200000</v>
      </c>
      <c r="CG1547" s="13"/>
    </row>
    <row r="1548" spans="1:85" x14ac:dyDescent="0.3">
      <c r="A1548">
        <v>2016</v>
      </c>
      <c r="B1548" t="s">
        <v>155</v>
      </c>
      <c r="C1548">
        <v>1</v>
      </c>
      <c r="D1548">
        <v>4</v>
      </c>
      <c r="E1548">
        <v>6</v>
      </c>
      <c r="L1548">
        <v>1</v>
      </c>
      <c r="M1548">
        <v>1</v>
      </c>
      <c r="N1548">
        <v>1</v>
      </c>
      <c r="O1548" s="11">
        <v>16</v>
      </c>
      <c r="P1548" s="11">
        <v>8</v>
      </c>
      <c r="Q1548" s="12">
        <v>50</v>
      </c>
      <c r="R1548" s="11">
        <v>5</v>
      </c>
      <c r="S1548" s="12">
        <v>31.25</v>
      </c>
      <c r="T1548" s="14">
        <v>3</v>
      </c>
      <c r="U1548" s="12">
        <v>18.75</v>
      </c>
      <c r="V1548" s="12">
        <v>37.53</v>
      </c>
      <c r="W1548" s="13">
        <v>5</v>
      </c>
      <c r="X1548" s="11"/>
      <c r="Y1548" s="11">
        <v>-4.41</v>
      </c>
      <c r="Z1548" s="11">
        <v>4.12</v>
      </c>
      <c r="AA1548" s="11">
        <v>100536.7</v>
      </c>
      <c r="AB1548" s="13">
        <v>100536700000</v>
      </c>
      <c r="AC1548" s="5">
        <v>4.1211993408879675</v>
      </c>
      <c r="AD1548">
        <v>-5.87</v>
      </c>
      <c r="AE1548">
        <v>-1.81</v>
      </c>
      <c r="AF1548">
        <v>-2.31</v>
      </c>
      <c r="AG1548" s="5">
        <v>-3.9540280377401835</v>
      </c>
      <c r="AH1548" s="7"/>
      <c r="AI1548" s="8">
        <v>2.1128406023335704</v>
      </c>
      <c r="AJ1548">
        <v>94272.45</v>
      </c>
      <c r="AK1548">
        <v>94272450000</v>
      </c>
      <c r="AL1548">
        <f t="shared" si="213"/>
        <v>0</v>
      </c>
      <c r="AM1548">
        <f t="shared" si="214"/>
        <v>1</v>
      </c>
      <c r="AN1548">
        <f t="shared" si="215"/>
        <v>0</v>
      </c>
      <c r="AO1548" s="9">
        <v>114</v>
      </c>
      <c r="AP1548" s="5">
        <v>2.0569048513364723</v>
      </c>
      <c r="AQ1548">
        <v>180700000</v>
      </c>
      <c r="AR1548" s="5">
        <v>3.4</v>
      </c>
      <c r="AS1548">
        <v>79200000</v>
      </c>
      <c r="AT1548">
        <v>22411000</v>
      </c>
      <c r="AU1548">
        <v>203111000</v>
      </c>
      <c r="AV1548">
        <v>0</v>
      </c>
      <c r="AW1548">
        <v>40205.699999999997</v>
      </c>
      <c r="AX1548">
        <v>40205700000</v>
      </c>
      <c r="CG1548" s="13"/>
    </row>
    <row r="1549" spans="1:85" x14ac:dyDescent="0.3">
      <c r="A1549">
        <v>2016</v>
      </c>
      <c r="B1549" t="s">
        <v>156</v>
      </c>
      <c r="C1549">
        <v>0</v>
      </c>
      <c r="D1549">
        <v>5</v>
      </c>
      <c r="E1549">
        <v>4</v>
      </c>
      <c r="L1549">
        <v>1</v>
      </c>
      <c r="M1549">
        <v>0</v>
      </c>
      <c r="N1549">
        <v>0</v>
      </c>
      <c r="O1549" s="11">
        <v>12</v>
      </c>
      <c r="P1549" s="11">
        <v>7</v>
      </c>
      <c r="Q1549" s="12">
        <v>58.33</v>
      </c>
      <c r="R1549" s="11">
        <v>5</v>
      </c>
      <c r="S1549" s="12">
        <v>41.67</v>
      </c>
      <c r="T1549" s="14">
        <v>0</v>
      </c>
      <c r="U1549" s="12">
        <v>0</v>
      </c>
      <c r="V1549" s="12">
        <v>58.95</v>
      </c>
      <c r="W1549" s="13">
        <v>4</v>
      </c>
      <c r="X1549" s="11"/>
      <c r="Y1549" s="11">
        <v>11.4</v>
      </c>
      <c r="Z1549" s="11">
        <v>6.25</v>
      </c>
      <c r="AA1549" s="11">
        <v>13985.1</v>
      </c>
      <c r="AB1549" s="13">
        <v>13985100000</v>
      </c>
      <c r="AC1549" s="5">
        <v>6.2479908954368861</v>
      </c>
      <c r="AD1549">
        <v>49.76</v>
      </c>
      <c r="AE1549">
        <v>18.8</v>
      </c>
      <c r="AF1549">
        <v>27.17</v>
      </c>
      <c r="AG1549" s="5">
        <v>19.500338547544217</v>
      </c>
      <c r="AH1549" s="7">
        <v>6.0050461758994256E-2</v>
      </c>
      <c r="AI1549" s="8"/>
      <c r="AJ1549">
        <v>43451.62</v>
      </c>
      <c r="AK1549">
        <v>43451620000</v>
      </c>
      <c r="AL1549">
        <f t="shared" si="213"/>
        <v>0</v>
      </c>
      <c r="AM1549">
        <f t="shared" si="214"/>
        <v>1</v>
      </c>
      <c r="AN1549">
        <f t="shared" si="215"/>
        <v>0</v>
      </c>
      <c r="AO1549" s="9">
        <v>28</v>
      </c>
      <c r="AP1549" s="5">
        <v>1.447158031342219</v>
      </c>
      <c r="AQ1549">
        <v>178797590</v>
      </c>
      <c r="AT1549">
        <v>1160000</v>
      </c>
      <c r="AU1549">
        <v>179957590</v>
      </c>
      <c r="AW1549">
        <v>21529.200000000001</v>
      </c>
      <c r="AX1549">
        <v>21529200000</v>
      </c>
      <c r="CG1549" s="13"/>
    </row>
    <row r="1550" spans="1:85" x14ac:dyDescent="0.3">
      <c r="A1550">
        <v>2016</v>
      </c>
      <c r="B1550" t="s">
        <v>157</v>
      </c>
      <c r="C1550">
        <v>0</v>
      </c>
      <c r="D1550">
        <v>5</v>
      </c>
      <c r="E1550">
        <v>6</v>
      </c>
      <c r="F1550">
        <v>1.4</v>
      </c>
      <c r="G1550">
        <v>1400000</v>
      </c>
      <c r="H1550">
        <v>1.4</v>
      </c>
      <c r="I1550">
        <v>1400000</v>
      </c>
      <c r="J1550">
        <v>0</v>
      </c>
      <c r="L1550">
        <v>1</v>
      </c>
      <c r="M1550">
        <v>0</v>
      </c>
      <c r="N1550">
        <v>0</v>
      </c>
      <c r="O1550" s="11">
        <v>9</v>
      </c>
      <c r="P1550" s="11">
        <v>4</v>
      </c>
      <c r="Q1550" s="12">
        <v>44.44</v>
      </c>
      <c r="R1550" s="11">
        <v>1</v>
      </c>
      <c r="S1550" s="12">
        <v>11.11</v>
      </c>
      <c r="T1550" s="14">
        <v>4</v>
      </c>
      <c r="U1550" s="12">
        <v>44.44</v>
      </c>
      <c r="V1550" s="12">
        <v>59.23</v>
      </c>
      <c r="W1550" s="13">
        <v>4</v>
      </c>
      <c r="X1550" s="11"/>
      <c r="Y1550" s="11">
        <v>7.9</v>
      </c>
      <c r="Z1550" s="11">
        <v>4.6399999999999997</v>
      </c>
      <c r="AA1550" s="11">
        <v>9824.2999999999993</v>
      </c>
      <c r="AB1550" s="13">
        <v>9824300000</v>
      </c>
      <c r="AC1550" s="5">
        <v>4.643542524297505</v>
      </c>
      <c r="AD1550">
        <v>14.57</v>
      </c>
      <c r="AE1550">
        <v>8.68</v>
      </c>
      <c r="AF1550">
        <v>11.98</v>
      </c>
      <c r="AG1550" s="5">
        <v>14.890848800257899</v>
      </c>
      <c r="AH1550" s="7">
        <v>4.327303702961367</v>
      </c>
      <c r="AI1550" s="8">
        <v>2.9503432379616172</v>
      </c>
      <c r="AJ1550">
        <v>30151.599999999999</v>
      </c>
      <c r="AK1550">
        <v>30151600000</v>
      </c>
      <c r="AL1550">
        <f t="shared" si="213"/>
        <v>0</v>
      </c>
      <c r="AM1550">
        <f t="shared" si="214"/>
        <v>1</v>
      </c>
      <c r="AN1550">
        <f t="shared" si="215"/>
        <v>0</v>
      </c>
      <c r="AO1550" s="9">
        <v>69</v>
      </c>
      <c r="AP1550" s="5">
        <v>1.8388490907372552</v>
      </c>
      <c r="AQ1550">
        <v>60332446</v>
      </c>
      <c r="AT1550">
        <v>765000</v>
      </c>
      <c r="AU1550">
        <v>61097446</v>
      </c>
      <c r="AW1550">
        <v>10850.2</v>
      </c>
      <c r="AX1550">
        <v>10850200000</v>
      </c>
      <c r="CG1550" s="13"/>
    </row>
    <row r="1551" spans="1:85" x14ac:dyDescent="0.3">
      <c r="A1551">
        <v>2016</v>
      </c>
      <c r="B1551" t="s">
        <v>158</v>
      </c>
      <c r="C1551">
        <v>1</v>
      </c>
      <c r="M1551">
        <v>0</v>
      </c>
      <c r="N1551">
        <v>0</v>
      </c>
      <c r="O1551" s="11"/>
      <c r="P1551" s="11"/>
      <c r="Q1551" s="12"/>
      <c r="R1551" s="11"/>
      <c r="S1551" s="12"/>
      <c r="T1551" s="14">
        <v>0</v>
      </c>
      <c r="U1551" s="12"/>
      <c r="V1551" s="12" t="s">
        <v>366</v>
      </c>
      <c r="W1551" s="13">
        <v>5</v>
      </c>
      <c r="X1551" s="11"/>
      <c r="Y1551" s="11">
        <v>2.4</v>
      </c>
      <c r="Z1551" s="11"/>
      <c r="AA1551" s="11">
        <v>7503</v>
      </c>
      <c r="AB1551" s="13">
        <v>7503000000</v>
      </c>
      <c r="AD1551">
        <v>1.87</v>
      </c>
      <c r="AE1551">
        <v>1.61</v>
      </c>
      <c r="AF1551">
        <v>1.85</v>
      </c>
      <c r="AG1551" s="5">
        <v>16.915336571825122</v>
      </c>
      <c r="AH1551" s="7"/>
      <c r="AI1551" s="8"/>
      <c r="AO1551" s="9">
        <v>6</v>
      </c>
      <c r="AP1551" s="5">
        <v>0.77815125038364352</v>
      </c>
      <c r="AV1551">
        <v>0</v>
      </c>
      <c r="CG1551" s="13"/>
    </row>
    <row r="1552" spans="1:85" x14ac:dyDescent="0.3">
      <c r="A1552">
        <v>2016</v>
      </c>
      <c r="B1552" t="s">
        <v>159</v>
      </c>
      <c r="C1552">
        <v>1</v>
      </c>
      <c r="D1552">
        <v>5</v>
      </c>
      <c r="E1552">
        <v>4</v>
      </c>
      <c r="L1552">
        <v>1</v>
      </c>
      <c r="M1552">
        <v>0</v>
      </c>
      <c r="N1552">
        <v>1</v>
      </c>
      <c r="O1552" s="11">
        <v>19</v>
      </c>
      <c r="P1552" s="11">
        <v>10</v>
      </c>
      <c r="Q1552" s="12">
        <v>52.63</v>
      </c>
      <c r="R1552" s="11">
        <v>8</v>
      </c>
      <c r="S1552" s="12">
        <v>42.11</v>
      </c>
      <c r="T1552" s="14">
        <v>1</v>
      </c>
      <c r="U1552" s="12">
        <v>5.26</v>
      </c>
      <c r="V1552" s="12">
        <v>13.07</v>
      </c>
      <c r="W1552" s="13">
        <v>9</v>
      </c>
      <c r="X1552" s="11"/>
      <c r="Y1552" s="11">
        <v>20.74</v>
      </c>
      <c r="Z1552" s="11">
        <v>4.58</v>
      </c>
      <c r="AA1552" s="11">
        <v>756390</v>
      </c>
      <c r="AB1552" s="13">
        <v>756390000000</v>
      </c>
      <c r="AC1552" s="5">
        <v>4.5812807813813023</v>
      </c>
      <c r="AD1552">
        <v>24.26</v>
      </c>
      <c r="AE1552">
        <v>19.12</v>
      </c>
      <c r="AF1552">
        <v>24.26</v>
      </c>
      <c r="AG1552" s="5">
        <v>17.108347868489655</v>
      </c>
      <c r="AH1552" s="7">
        <v>1.1402764209413687</v>
      </c>
      <c r="AI1552" s="8"/>
      <c r="AJ1552">
        <v>2539042.63</v>
      </c>
      <c r="AK1552">
        <v>2539042630000</v>
      </c>
      <c r="AL1552">
        <f>IF(AJ1552&lt;29957,1,0)</f>
        <v>0</v>
      </c>
      <c r="AM1552">
        <f>IF(AND(AJ1552&gt;29957,AJ1552&lt;96525),1,0)</f>
        <v>0</v>
      </c>
      <c r="AN1552">
        <f>IF(AJ1552&gt;96525,1,0)</f>
        <v>1</v>
      </c>
      <c r="AO1552" s="9">
        <v>35</v>
      </c>
      <c r="AP1552" s="5">
        <v>1.5440680443502754</v>
      </c>
      <c r="AQ1552">
        <v>850100000</v>
      </c>
      <c r="AR1552" s="5">
        <v>100</v>
      </c>
      <c r="AS1552">
        <v>487300000</v>
      </c>
      <c r="AT1552">
        <v>83900000</v>
      </c>
      <c r="AU1552">
        <v>934000000</v>
      </c>
      <c r="AV1552">
        <v>0</v>
      </c>
      <c r="AW1552">
        <v>684840</v>
      </c>
      <c r="AX1552">
        <v>684840000000</v>
      </c>
      <c r="CG1552" s="13"/>
    </row>
    <row r="1553" spans="1:85" x14ac:dyDescent="0.3">
      <c r="A1553">
        <v>2016</v>
      </c>
      <c r="B1553" t="s">
        <v>160</v>
      </c>
      <c r="C1553">
        <v>1</v>
      </c>
      <c r="D1553">
        <v>4</v>
      </c>
      <c r="E1553">
        <v>5</v>
      </c>
      <c r="L1553">
        <v>1</v>
      </c>
      <c r="M1553">
        <v>0</v>
      </c>
      <c r="N1553">
        <v>0</v>
      </c>
      <c r="O1553" s="11">
        <v>10</v>
      </c>
      <c r="P1553" s="11">
        <v>5</v>
      </c>
      <c r="Q1553" s="12">
        <v>50</v>
      </c>
      <c r="R1553" s="11">
        <v>1</v>
      </c>
      <c r="S1553" s="12">
        <v>10</v>
      </c>
      <c r="T1553" s="14">
        <v>4</v>
      </c>
      <c r="U1553" s="12">
        <v>40</v>
      </c>
      <c r="V1553" s="12">
        <v>48.7</v>
      </c>
      <c r="W1553" s="13">
        <v>8</v>
      </c>
      <c r="X1553" s="11"/>
      <c r="Y1553" s="11">
        <v>4.92</v>
      </c>
      <c r="Z1553" s="11">
        <v>3.34</v>
      </c>
      <c r="AA1553" s="11">
        <v>10716.9</v>
      </c>
      <c r="AB1553" s="13">
        <v>10716900000</v>
      </c>
      <c r="AC1553" s="5">
        <v>3.337964513631924</v>
      </c>
      <c r="AD1553">
        <v>9.33</v>
      </c>
      <c r="AE1553">
        <v>5.14</v>
      </c>
      <c r="AF1553">
        <v>6.6</v>
      </c>
      <c r="AG1553" s="5">
        <v>14.833028249146594</v>
      </c>
      <c r="AH1553" s="7"/>
      <c r="AI1553" s="8">
        <v>1.0253670641759149</v>
      </c>
      <c r="AJ1553">
        <v>23034.11</v>
      </c>
      <c r="AK1553">
        <v>23034110000</v>
      </c>
      <c r="AL1553">
        <f>IF(AJ1553&lt;29957,1,0)</f>
        <v>1</v>
      </c>
      <c r="AM1553">
        <f>IF(AND(AJ1553&gt;29957,AJ1553&lt;96525),1,0)</f>
        <v>0</v>
      </c>
      <c r="AN1553">
        <f>IF(AJ1553&gt;96525,1,0)</f>
        <v>0</v>
      </c>
      <c r="AO1553" s="9">
        <v>17</v>
      </c>
      <c r="AP1553" s="5">
        <v>1.2304489213782739</v>
      </c>
      <c r="AQ1553">
        <v>18124000</v>
      </c>
      <c r="AR1553" s="5">
        <v>5.0999999999999996</v>
      </c>
      <c r="AT1553">
        <v>4540000</v>
      </c>
      <c r="AU1553">
        <v>22664000</v>
      </c>
      <c r="AV1553">
        <v>0</v>
      </c>
      <c r="AW1553">
        <v>11996</v>
      </c>
      <c r="AX1553">
        <v>11996000000</v>
      </c>
      <c r="CG1553" s="13"/>
    </row>
    <row r="1554" spans="1:85" x14ac:dyDescent="0.3">
      <c r="A1554">
        <v>2016</v>
      </c>
      <c r="B1554" t="s">
        <v>161</v>
      </c>
      <c r="C1554">
        <v>1</v>
      </c>
      <c r="M1554">
        <v>0</v>
      </c>
      <c r="N1554">
        <v>0</v>
      </c>
      <c r="O1554" s="11"/>
      <c r="P1554" s="11"/>
      <c r="Q1554" s="12"/>
      <c r="R1554" s="11"/>
      <c r="S1554" s="12"/>
      <c r="T1554" s="14">
        <v>0</v>
      </c>
      <c r="U1554" s="12"/>
      <c r="V1554" s="12" t="s">
        <v>366</v>
      </c>
      <c r="W1554" s="13"/>
      <c r="X1554" s="11"/>
      <c r="Y1554" s="11"/>
      <c r="Z1554" s="11"/>
      <c r="AA1554" s="11">
        <v>10499.4</v>
      </c>
      <c r="AB1554" s="13">
        <v>10499400000</v>
      </c>
      <c r="AD1554">
        <v>-4.66</v>
      </c>
      <c r="AE1554">
        <v>-2.84</v>
      </c>
      <c r="AF1554">
        <v>-4.55</v>
      </c>
      <c r="AG1554" s="5">
        <v>33.167967145790563</v>
      </c>
      <c r="AH1554" s="7"/>
      <c r="AI1554" s="8"/>
      <c r="AO1554" s="9">
        <v>5</v>
      </c>
      <c r="AP1554" s="5">
        <v>0.69897000433601875</v>
      </c>
      <c r="AR1554" s="5">
        <v>44.8</v>
      </c>
      <c r="AV1554">
        <v>0</v>
      </c>
      <c r="CG1554" s="13"/>
    </row>
    <row r="1555" spans="1:85" x14ac:dyDescent="0.3">
      <c r="A1555">
        <v>2016</v>
      </c>
      <c r="B1555" t="s">
        <v>162</v>
      </c>
      <c r="C1555">
        <v>1</v>
      </c>
      <c r="M1555">
        <v>0</v>
      </c>
      <c r="N1555">
        <v>0</v>
      </c>
      <c r="O1555" s="11"/>
      <c r="P1555" s="11"/>
      <c r="Q1555" s="12"/>
      <c r="R1555" s="11"/>
      <c r="S1555" s="12"/>
      <c r="T1555" s="14">
        <v>0</v>
      </c>
      <c r="U1555" s="12"/>
      <c r="V1555" s="12" t="s">
        <v>366</v>
      </c>
      <c r="W1555" s="13"/>
      <c r="X1555" s="11"/>
      <c r="Y1555" s="11"/>
      <c r="Z1555" s="11"/>
      <c r="AA1555" s="11"/>
      <c r="AB1555" s="13"/>
      <c r="AD1555">
        <v>140.72</v>
      </c>
      <c r="AE1555">
        <v>15.18</v>
      </c>
      <c r="AF1555">
        <v>39.61</v>
      </c>
      <c r="AG1555" s="5">
        <v>13.019435389845704</v>
      </c>
      <c r="AH1555" s="7"/>
      <c r="AI1555" s="8"/>
      <c r="AO1555" s="9">
        <v>12</v>
      </c>
      <c r="AP1555" s="5">
        <v>1.0791812460476247</v>
      </c>
      <c r="AR1555" s="5">
        <v>100</v>
      </c>
      <c r="AV1555">
        <v>43.1</v>
      </c>
      <c r="CG1555" s="13"/>
    </row>
    <row r="1556" spans="1:85" x14ac:dyDescent="0.3">
      <c r="A1556">
        <v>2016</v>
      </c>
      <c r="B1556" t="s">
        <v>163</v>
      </c>
      <c r="C1556">
        <v>0</v>
      </c>
      <c r="D1556">
        <v>4</v>
      </c>
      <c r="E1556">
        <v>5</v>
      </c>
      <c r="F1556">
        <v>7</v>
      </c>
      <c r="G1556">
        <v>7000000</v>
      </c>
      <c r="H1556">
        <v>5.5</v>
      </c>
      <c r="I1556">
        <v>5500000</v>
      </c>
      <c r="J1556">
        <v>1.5</v>
      </c>
      <c r="K1556">
        <v>1500000</v>
      </c>
      <c r="L1556">
        <v>1</v>
      </c>
      <c r="M1556">
        <v>0</v>
      </c>
      <c r="N1556">
        <v>0</v>
      </c>
      <c r="O1556" s="11">
        <v>12</v>
      </c>
      <c r="P1556" s="11">
        <v>5</v>
      </c>
      <c r="Q1556" s="12">
        <v>41.67</v>
      </c>
      <c r="R1556" s="11">
        <v>4</v>
      </c>
      <c r="S1556" s="12">
        <v>33.33</v>
      </c>
      <c r="T1556" s="14">
        <v>3</v>
      </c>
      <c r="U1556" s="12">
        <v>25</v>
      </c>
      <c r="V1556" s="12" t="s">
        <v>366</v>
      </c>
      <c r="W1556" s="13">
        <v>6</v>
      </c>
      <c r="X1556" s="11">
        <v>0.06</v>
      </c>
      <c r="Y1556" s="11">
        <v>3.18</v>
      </c>
      <c r="Z1556" s="11">
        <v>3.22</v>
      </c>
      <c r="AA1556" s="11">
        <v>39485.1</v>
      </c>
      <c r="AB1556" s="13">
        <v>39485100000</v>
      </c>
      <c r="AC1556" s="5">
        <v>3.2178983453891363</v>
      </c>
      <c r="AD1556">
        <v>4.2</v>
      </c>
      <c r="AE1556">
        <v>2.41</v>
      </c>
      <c r="AF1556">
        <v>2.99</v>
      </c>
      <c r="AG1556" s="5">
        <v>-8.5858048527101793</v>
      </c>
      <c r="AH1556" s="7">
        <v>4.6546813812744752</v>
      </c>
      <c r="AI1556" s="8"/>
      <c r="AJ1556">
        <v>93627.12</v>
      </c>
      <c r="AK1556">
        <v>93627120000</v>
      </c>
      <c r="AL1556">
        <f>IF(AJ1556&lt;29957,1,0)</f>
        <v>0</v>
      </c>
      <c r="AM1556">
        <f>IF(AND(AJ1556&gt;29957,AJ1556&lt;96525),1,0)</f>
        <v>1</v>
      </c>
      <c r="AN1556">
        <f>IF(AJ1556&gt;96525,1,0)</f>
        <v>0</v>
      </c>
      <c r="AO1556" s="9">
        <v>67</v>
      </c>
      <c r="AP1556" s="5">
        <v>1.8260748027008262</v>
      </c>
      <c r="AQ1556">
        <v>101222497</v>
      </c>
      <c r="AT1556">
        <v>2050000</v>
      </c>
      <c r="AU1556">
        <v>103272497</v>
      </c>
      <c r="AV1556">
        <v>0</v>
      </c>
      <c r="AW1556">
        <v>32275.4</v>
      </c>
      <c r="AX1556">
        <v>32275400000</v>
      </c>
      <c r="CG1556" s="13"/>
    </row>
    <row r="1557" spans="1:85" x14ac:dyDescent="0.3">
      <c r="A1557">
        <v>2016</v>
      </c>
      <c r="B1557" t="s">
        <v>164</v>
      </c>
      <c r="C1557">
        <v>0</v>
      </c>
      <c r="D1557">
        <v>5</v>
      </c>
      <c r="E1557">
        <v>4</v>
      </c>
      <c r="F1557">
        <v>8.6</v>
      </c>
      <c r="G1557">
        <v>8600000</v>
      </c>
      <c r="H1557">
        <v>6.3</v>
      </c>
      <c r="I1557">
        <v>6300000</v>
      </c>
      <c r="J1557">
        <v>2.2999999999999998</v>
      </c>
      <c r="K1557">
        <v>2300000</v>
      </c>
      <c r="L1557">
        <v>1</v>
      </c>
      <c r="M1557">
        <v>0</v>
      </c>
      <c r="N1557">
        <v>0</v>
      </c>
      <c r="O1557" s="11">
        <v>17</v>
      </c>
      <c r="P1557" s="11">
        <v>9</v>
      </c>
      <c r="Q1557" s="12">
        <v>52.94</v>
      </c>
      <c r="R1557" s="11">
        <v>6</v>
      </c>
      <c r="S1557" s="12">
        <v>35.29</v>
      </c>
      <c r="T1557" s="14">
        <v>2</v>
      </c>
      <c r="U1557" s="12">
        <v>11.76</v>
      </c>
      <c r="V1557" s="12">
        <v>55.77</v>
      </c>
      <c r="W1557" s="13">
        <v>6</v>
      </c>
      <c r="X1557" s="11"/>
      <c r="Y1557" s="11">
        <v>12.51</v>
      </c>
      <c r="Z1557" s="11">
        <v>1.73</v>
      </c>
      <c r="AA1557" s="11">
        <v>20561.400000000001</v>
      </c>
      <c r="AB1557" s="13">
        <v>20561400000</v>
      </c>
      <c r="AC1557" s="5">
        <v>1.7304888478410247</v>
      </c>
      <c r="AD1557">
        <v>14.78</v>
      </c>
      <c r="AE1557">
        <v>9.07</v>
      </c>
      <c r="AF1557">
        <v>12.9</v>
      </c>
      <c r="AG1557" s="5">
        <v>7.6576694733712909</v>
      </c>
      <c r="AH1557" s="7">
        <v>1.8005798890576394</v>
      </c>
      <c r="AI1557" s="8"/>
      <c r="AJ1557">
        <v>23635.09</v>
      </c>
      <c r="AK1557">
        <v>23635090000</v>
      </c>
      <c r="AL1557">
        <f>IF(AJ1557&lt;29957,1,0)</f>
        <v>1</v>
      </c>
      <c r="AM1557">
        <f>IF(AND(AJ1557&gt;29957,AJ1557&lt;96525),1,0)</f>
        <v>0</v>
      </c>
      <c r="AN1557">
        <f>IF(AJ1557&gt;96525,1,0)</f>
        <v>0</v>
      </c>
      <c r="AO1557" s="9">
        <v>40</v>
      </c>
      <c r="AP1557" s="5">
        <v>1.6020599913279623</v>
      </c>
      <c r="AQ1557">
        <v>270403000</v>
      </c>
      <c r="AR1557" s="5">
        <v>21.2</v>
      </c>
      <c r="AT1557">
        <v>6240001</v>
      </c>
      <c r="AU1557">
        <v>276643001</v>
      </c>
      <c r="AV1557">
        <v>0.34</v>
      </c>
      <c r="AW1557">
        <v>13633.4</v>
      </c>
      <c r="AX1557">
        <v>13633400000</v>
      </c>
      <c r="CG1557" s="13"/>
    </row>
    <row r="1558" spans="1:85" x14ac:dyDescent="0.3">
      <c r="A1558">
        <v>2016</v>
      </c>
      <c r="B1558" t="s">
        <v>165</v>
      </c>
      <c r="C1558">
        <v>0</v>
      </c>
      <c r="D1558">
        <v>5</v>
      </c>
      <c r="E1558">
        <v>4</v>
      </c>
      <c r="M1558">
        <v>0</v>
      </c>
      <c r="N1558">
        <v>0</v>
      </c>
      <c r="O1558" s="11"/>
      <c r="P1558" s="11"/>
      <c r="Q1558" s="12"/>
      <c r="R1558" s="11"/>
      <c r="S1558" s="12"/>
      <c r="T1558" s="14">
        <v>0</v>
      </c>
      <c r="U1558" s="12"/>
      <c r="V1558" s="12">
        <v>67.02</v>
      </c>
      <c r="W1558" s="13"/>
      <c r="X1558" s="11"/>
      <c r="Y1558" s="11">
        <v>1.0900000000000001</v>
      </c>
      <c r="Z1558" s="11">
        <v>2.79</v>
      </c>
      <c r="AA1558" s="11">
        <v>65337</v>
      </c>
      <c r="AB1558" s="13">
        <v>65337000000</v>
      </c>
      <c r="AC1558" s="5">
        <v>2.7945558395623604</v>
      </c>
      <c r="AD1558">
        <v>2.97</v>
      </c>
      <c r="AE1558">
        <v>0.75</v>
      </c>
      <c r="AF1558">
        <v>0.98</v>
      </c>
      <c r="AG1558" s="5">
        <v>10.769019101269608</v>
      </c>
      <c r="AH1558" s="7"/>
      <c r="AI1558" s="8">
        <v>0.75145944603154879</v>
      </c>
      <c r="AJ1558">
        <v>40351.519999999997</v>
      </c>
      <c r="AK1558">
        <v>40351520000</v>
      </c>
      <c r="AL1558">
        <f>IF(AJ1558&lt;29957,1,0)</f>
        <v>0</v>
      </c>
      <c r="AM1558">
        <f>IF(AND(AJ1558&gt;29957,AJ1558&lt;96525),1,0)</f>
        <v>1</v>
      </c>
      <c r="AN1558">
        <f>IF(AJ1558&gt;96525,1,0)</f>
        <v>0</v>
      </c>
      <c r="AO1558" s="9">
        <v>22</v>
      </c>
      <c r="AP1558" s="5">
        <v>1.3424226808222062</v>
      </c>
      <c r="AV1558">
        <v>0</v>
      </c>
      <c r="AW1558">
        <v>46488.800000000003</v>
      </c>
      <c r="AX1558">
        <v>46488800000</v>
      </c>
      <c r="CG1558" s="13"/>
    </row>
    <row r="1559" spans="1:85" x14ac:dyDescent="0.3">
      <c r="A1559">
        <v>2016</v>
      </c>
      <c r="B1559" t="s">
        <v>166</v>
      </c>
      <c r="C1559">
        <v>0</v>
      </c>
      <c r="D1559">
        <v>4</v>
      </c>
      <c r="E1559">
        <v>4</v>
      </c>
      <c r="L1559">
        <v>1</v>
      </c>
      <c r="M1559">
        <v>0</v>
      </c>
      <c r="N1559">
        <v>0</v>
      </c>
      <c r="O1559" s="11">
        <v>12</v>
      </c>
      <c r="P1559" s="11">
        <v>6</v>
      </c>
      <c r="Q1559" s="12">
        <v>50</v>
      </c>
      <c r="R1559" s="11">
        <v>4</v>
      </c>
      <c r="S1559" s="12">
        <v>33.33</v>
      </c>
      <c r="T1559" s="14">
        <v>2</v>
      </c>
      <c r="U1559" s="12">
        <v>16.670000000000002</v>
      </c>
      <c r="V1559" s="12">
        <v>45.94</v>
      </c>
      <c r="W1559" s="13">
        <v>4</v>
      </c>
      <c r="X1559" s="11"/>
      <c r="Y1559" s="11">
        <v>0.4</v>
      </c>
      <c r="Z1559" s="11">
        <v>3.07</v>
      </c>
      <c r="AA1559" s="11">
        <v>48266.400000000001</v>
      </c>
      <c r="AB1559" s="13">
        <v>48266400000</v>
      </c>
      <c r="AC1559" s="5">
        <v>3.0653310587498672</v>
      </c>
      <c r="AD1559">
        <v>0.91</v>
      </c>
      <c r="AE1559">
        <v>0.27</v>
      </c>
      <c r="AF1559">
        <v>0.35</v>
      </c>
      <c r="AG1559" s="5">
        <v>14.428666028989765</v>
      </c>
      <c r="AH1559" s="7">
        <v>0.26667749620965997</v>
      </c>
      <c r="AI1559" s="8"/>
      <c r="AJ1559">
        <v>38472.230000000003</v>
      </c>
      <c r="AK1559">
        <v>38472230000</v>
      </c>
      <c r="AL1559">
        <f>IF(AJ1559&lt;29957,1,0)</f>
        <v>0</v>
      </c>
      <c r="AM1559">
        <f>IF(AND(AJ1559&gt;29957,AJ1559&lt;96525),1,0)</f>
        <v>1</v>
      </c>
      <c r="AN1559">
        <f>IF(AJ1559&gt;96525,1,0)</f>
        <v>0</v>
      </c>
      <c r="AO1559" s="9">
        <v>78</v>
      </c>
      <c r="AP1559" s="5">
        <v>1.8920946026904801</v>
      </c>
      <c r="AQ1559">
        <v>165200000</v>
      </c>
      <c r="AT1559">
        <v>2600000</v>
      </c>
      <c r="AU1559">
        <v>167800000</v>
      </c>
      <c r="AV1559">
        <v>0</v>
      </c>
      <c r="AW1559">
        <v>32886</v>
      </c>
      <c r="AX1559">
        <v>32886000000</v>
      </c>
      <c r="CG1559" s="13"/>
    </row>
    <row r="1560" spans="1:85" x14ac:dyDescent="0.3">
      <c r="A1560">
        <v>2016</v>
      </c>
      <c r="B1560" t="s">
        <v>167</v>
      </c>
      <c r="C1560">
        <v>0</v>
      </c>
      <c r="D1560">
        <v>6</v>
      </c>
      <c r="E1560">
        <v>4</v>
      </c>
      <c r="L1560">
        <v>1</v>
      </c>
      <c r="M1560">
        <v>0</v>
      </c>
      <c r="N1560">
        <v>0</v>
      </c>
      <c r="O1560" s="11">
        <v>13</v>
      </c>
      <c r="P1560" s="11">
        <v>7</v>
      </c>
      <c r="Q1560" s="12">
        <v>53.85</v>
      </c>
      <c r="R1560" s="11">
        <v>5</v>
      </c>
      <c r="S1560" s="12">
        <v>38.46</v>
      </c>
      <c r="T1560" s="14">
        <v>1</v>
      </c>
      <c r="U1560" s="12">
        <v>7.69</v>
      </c>
      <c r="V1560" s="12">
        <v>52.34</v>
      </c>
      <c r="W1560" s="13">
        <v>5</v>
      </c>
      <c r="X1560" s="11"/>
      <c r="Y1560" s="11">
        <v>6</v>
      </c>
      <c r="Z1560" s="11">
        <v>1.35</v>
      </c>
      <c r="AA1560" s="11">
        <v>71516.899999999994</v>
      </c>
      <c r="AB1560" s="13">
        <v>71516900000</v>
      </c>
      <c r="AC1560" s="5">
        <v>1.3452631726154753</v>
      </c>
      <c r="AD1560">
        <v>28.95</v>
      </c>
      <c r="AE1560">
        <v>6.47</v>
      </c>
      <c r="AF1560">
        <v>10.11</v>
      </c>
      <c r="AG1560" s="5">
        <v>-6.1665274809796804</v>
      </c>
      <c r="AH1560" s="7">
        <v>0.61397784427325397</v>
      </c>
      <c r="AI1560" s="8">
        <v>1.2646962076356614</v>
      </c>
      <c r="AJ1560">
        <v>25198.98</v>
      </c>
      <c r="AK1560">
        <v>25198980000</v>
      </c>
      <c r="AL1560">
        <f>IF(AJ1560&lt;29957,1,0)</f>
        <v>1</v>
      </c>
      <c r="AM1560">
        <f>IF(AND(AJ1560&gt;29957,AJ1560&lt;96525),1,0)</f>
        <v>0</v>
      </c>
      <c r="AN1560">
        <f>IF(AJ1560&gt;96525,1,0)</f>
        <v>0</v>
      </c>
      <c r="AO1560" s="9">
        <v>65</v>
      </c>
      <c r="AP1560" s="5">
        <v>1.8129133566428552</v>
      </c>
      <c r="AQ1560">
        <v>600600000</v>
      </c>
      <c r="AT1560">
        <v>13600000</v>
      </c>
      <c r="AU1560">
        <v>614200000</v>
      </c>
      <c r="AV1560">
        <v>0</v>
      </c>
      <c r="AW1560">
        <v>81282.100000000006</v>
      </c>
      <c r="AX1560">
        <v>81282100000</v>
      </c>
      <c r="CG1560" s="13"/>
    </row>
    <row r="1561" spans="1:85" x14ac:dyDescent="0.3">
      <c r="A1561">
        <v>2016</v>
      </c>
      <c r="B1561" t="s">
        <v>168</v>
      </c>
      <c r="C1561">
        <v>0</v>
      </c>
      <c r="D1561">
        <v>4</v>
      </c>
      <c r="E1561">
        <v>4</v>
      </c>
      <c r="L1561">
        <v>1</v>
      </c>
      <c r="M1561">
        <v>0</v>
      </c>
      <c r="N1561">
        <v>0</v>
      </c>
      <c r="O1561" s="11">
        <v>10</v>
      </c>
      <c r="P1561" s="11">
        <v>4</v>
      </c>
      <c r="Q1561" s="12">
        <v>40</v>
      </c>
      <c r="R1561" s="11">
        <v>5</v>
      </c>
      <c r="S1561" s="12">
        <v>50</v>
      </c>
      <c r="T1561" s="14">
        <v>1</v>
      </c>
      <c r="U1561" s="12">
        <v>10</v>
      </c>
      <c r="V1561" s="12">
        <v>43.47</v>
      </c>
      <c r="W1561" s="13">
        <v>8</v>
      </c>
      <c r="X1561" s="11">
        <v>24.31</v>
      </c>
      <c r="Y1561" s="11">
        <v>6.1</v>
      </c>
      <c r="Z1561" s="11">
        <v>1.61</v>
      </c>
      <c r="AA1561" s="11">
        <v>20174.7</v>
      </c>
      <c r="AB1561" s="13">
        <v>20174700000</v>
      </c>
      <c r="AC1561" s="5">
        <v>1.609360528500243</v>
      </c>
      <c r="AG1561" s="5">
        <v>13.152958477768276</v>
      </c>
      <c r="AH1561" s="7"/>
      <c r="AI1561" s="8"/>
      <c r="AO1561" s="9">
        <v>17</v>
      </c>
      <c r="AP1561" s="5">
        <v>1.2304489213782739</v>
      </c>
      <c r="AQ1561">
        <v>32604000</v>
      </c>
      <c r="AT1561">
        <v>1065000</v>
      </c>
      <c r="AU1561">
        <v>33669000</v>
      </c>
      <c r="AV1561">
        <v>0</v>
      </c>
      <c r="CG1561" s="13"/>
    </row>
    <row r="1562" spans="1:85" x14ac:dyDescent="0.3">
      <c r="A1562">
        <v>2016</v>
      </c>
      <c r="B1562" t="s">
        <v>169</v>
      </c>
      <c r="C1562">
        <v>0</v>
      </c>
      <c r="D1562">
        <v>5</v>
      </c>
      <c r="E1562">
        <v>10</v>
      </c>
      <c r="L1562">
        <v>1</v>
      </c>
      <c r="M1562">
        <v>0</v>
      </c>
      <c r="N1562">
        <v>1</v>
      </c>
      <c r="O1562" s="11">
        <v>12</v>
      </c>
      <c r="P1562" s="11">
        <v>5</v>
      </c>
      <c r="Q1562" s="12">
        <v>41.67</v>
      </c>
      <c r="R1562" s="11">
        <v>3</v>
      </c>
      <c r="S1562" s="12">
        <v>25</v>
      </c>
      <c r="T1562" s="14">
        <v>4</v>
      </c>
      <c r="U1562" s="12">
        <v>33.33</v>
      </c>
      <c r="V1562" s="12">
        <v>75</v>
      </c>
      <c r="W1562" s="13">
        <v>7</v>
      </c>
      <c r="X1562" s="11">
        <v>47.1</v>
      </c>
      <c r="Y1562" s="11">
        <v>13.47</v>
      </c>
      <c r="Z1562" s="11">
        <v>1.33</v>
      </c>
      <c r="AA1562" s="11">
        <v>305913.09999999998</v>
      </c>
      <c r="AB1562" s="13">
        <v>305913100000</v>
      </c>
      <c r="AC1562" s="5">
        <v>1.3255193328566748</v>
      </c>
      <c r="AD1562">
        <v>15.69</v>
      </c>
      <c r="AE1562">
        <v>5.29</v>
      </c>
      <c r="AF1562">
        <v>6.54</v>
      </c>
      <c r="AG1562" s="5">
        <v>4.0230657046361644</v>
      </c>
      <c r="AH1562" s="7"/>
      <c r="AI1562" s="8"/>
      <c r="AJ1562">
        <v>139486.66</v>
      </c>
      <c r="AK1562">
        <v>139486660000</v>
      </c>
      <c r="AL1562">
        <f t="shared" ref="AL1562:AL1570" si="216">IF(AJ1562&lt;29957,1,0)</f>
        <v>0</v>
      </c>
      <c r="AM1562">
        <f t="shared" ref="AM1562:AM1570" si="217">IF(AND(AJ1562&gt;29957,AJ1562&lt;96525),1,0)</f>
        <v>0</v>
      </c>
      <c r="AN1562">
        <f t="shared" ref="AN1562:AN1570" si="218">IF(AJ1562&gt;96525,1,0)</f>
        <v>1</v>
      </c>
      <c r="AO1562" s="9">
        <v>22</v>
      </c>
      <c r="AP1562" s="5">
        <v>1.3424226808222062</v>
      </c>
      <c r="AQ1562">
        <v>152639740</v>
      </c>
      <c r="AS1562">
        <v>26100000</v>
      </c>
      <c r="AT1562">
        <v>9561301</v>
      </c>
      <c r="AU1562">
        <v>162201041</v>
      </c>
      <c r="AV1562">
        <v>2.36</v>
      </c>
      <c r="AW1562">
        <v>82005.2</v>
      </c>
      <c r="AX1562">
        <v>82005200000</v>
      </c>
      <c r="CG1562" s="13"/>
    </row>
    <row r="1563" spans="1:85" x14ac:dyDescent="0.3">
      <c r="A1563">
        <v>2016</v>
      </c>
      <c r="B1563" t="s">
        <v>170</v>
      </c>
      <c r="C1563">
        <v>0</v>
      </c>
      <c r="D1563">
        <v>3</v>
      </c>
      <c r="E1563">
        <v>8</v>
      </c>
      <c r="L1563">
        <v>1</v>
      </c>
      <c r="M1563">
        <v>1</v>
      </c>
      <c r="N1563">
        <v>0</v>
      </c>
      <c r="O1563" s="11">
        <v>17</v>
      </c>
      <c r="P1563" s="11">
        <v>8</v>
      </c>
      <c r="Q1563" s="12">
        <v>47.06</v>
      </c>
      <c r="R1563" s="11">
        <v>6</v>
      </c>
      <c r="S1563" s="12">
        <v>35.29</v>
      </c>
      <c r="T1563" s="14">
        <v>3</v>
      </c>
      <c r="U1563" s="12">
        <v>17.649999999999999</v>
      </c>
      <c r="V1563" s="12">
        <v>41.45</v>
      </c>
      <c r="W1563" s="13">
        <v>6</v>
      </c>
      <c r="X1563" s="11">
        <v>50.29</v>
      </c>
      <c r="Y1563" s="11">
        <v>3</v>
      </c>
      <c r="Z1563" s="11">
        <v>1.52</v>
      </c>
      <c r="AA1563" s="11">
        <v>912072.4</v>
      </c>
      <c r="AB1563" s="13">
        <v>912072400000</v>
      </c>
      <c r="AC1563" s="5">
        <v>1.5241946832740869</v>
      </c>
      <c r="AD1563">
        <v>6.85</v>
      </c>
      <c r="AE1563">
        <v>1.54</v>
      </c>
      <c r="AF1563">
        <v>2.27</v>
      </c>
      <c r="AG1563" s="5">
        <v>-20.056385304384484</v>
      </c>
      <c r="AH1563" s="7">
        <v>2.7352387804089179E-2</v>
      </c>
      <c r="AI1563" s="8"/>
      <c r="AJ1563">
        <v>249505.49</v>
      </c>
      <c r="AK1563">
        <v>249505490000</v>
      </c>
      <c r="AL1563">
        <f t="shared" si="216"/>
        <v>0</v>
      </c>
      <c r="AM1563">
        <f t="shared" si="217"/>
        <v>0</v>
      </c>
      <c r="AN1563">
        <f t="shared" si="218"/>
        <v>1</v>
      </c>
      <c r="AO1563" s="9">
        <v>22</v>
      </c>
      <c r="AP1563" s="5">
        <v>1.3424226808222062</v>
      </c>
      <c r="AQ1563">
        <v>251500000</v>
      </c>
      <c r="AT1563">
        <v>34424000</v>
      </c>
      <c r="AU1563">
        <v>285924000</v>
      </c>
      <c r="AW1563">
        <v>605360</v>
      </c>
      <c r="AX1563">
        <v>605360000000</v>
      </c>
      <c r="CG1563" s="13"/>
    </row>
    <row r="1564" spans="1:85" x14ac:dyDescent="0.3">
      <c r="A1564">
        <v>2016</v>
      </c>
      <c r="B1564" t="s">
        <v>171</v>
      </c>
      <c r="C1564">
        <v>0</v>
      </c>
      <c r="D1564">
        <v>4</v>
      </c>
      <c r="E1564">
        <v>6</v>
      </c>
      <c r="F1564">
        <v>22.8</v>
      </c>
      <c r="G1564">
        <v>22800000</v>
      </c>
      <c r="H1564">
        <v>20.8</v>
      </c>
      <c r="I1564">
        <v>20800000</v>
      </c>
      <c r="J1564">
        <v>2</v>
      </c>
      <c r="K1564">
        <v>2000000</v>
      </c>
      <c r="L1564">
        <v>1</v>
      </c>
      <c r="M1564">
        <v>1</v>
      </c>
      <c r="N1564">
        <v>1</v>
      </c>
      <c r="O1564" s="11">
        <v>23</v>
      </c>
      <c r="P1564" s="11">
        <v>13</v>
      </c>
      <c r="Q1564" s="12">
        <v>56.52</v>
      </c>
      <c r="R1564" s="11">
        <v>6</v>
      </c>
      <c r="S1564" s="12">
        <v>26.09</v>
      </c>
      <c r="T1564" s="14">
        <v>4</v>
      </c>
      <c r="U1564" s="12">
        <v>17.39</v>
      </c>
      <c r="V1564" s="12">
        <v>60.76</v>
      </c>
      <c r="W1564" s="13">
        <v>6</v>
      </c>
      <c r="X1564" s="11"/>
      <c r="Y1564" s="11">
        <v>16.32</v>
      </c>
      <c r="Z1564" s="11">
        <v>3.89</v>
      </c>
      <c r="AA1564" s="11">
        <v>29274.1</v>
      </c>
      <c r="AB1564" s="13">
        <v>29274100000</v>
      </c>
      <c r="AC1564" s="5">
        <v>3.8917215746175109</v>
      </c>
      <c r="AD1564">
        <v>24.79</v>
      </c>
      <c r="AE1564">
        <v>12.24</v>
      </c>
      <c r="AF1564">
        <v>17.16</v>
      </c>
      <c r="AG1564" s="5">
        <v>21.471260070221351</v>
      </c>
      <c r="AH1564" s="7"/>
      <c r="AI1564" s="8"/>
      <c r="AJ1564">
        <v>52191.47</v>
      </c>
      <c r="AK1564">
        <v>52191470000</v>
      </c>
      <c r="AL1564">
        <f t="shared" si="216"/>
        <v>0</v>
      </c>
      <c r="AM1564">
        <f t="shared" si="217"/>
        <v>1</v>
      </c>
      <c r="AN1564">
        <f t="shared" si="218"/>
        <v>0</v>
      </c>
      <c r="AO1564" s="9">
        <v>41</v>
      </c>
      <c r="AP1564" s="5">
        <v>1.6127838567197355</v>
      </c>
      <c r="AQ1564">
        <v>99734064</v>
      </c>
      <c r="AS1564">
        <v>18985494</v>
      </c>
      <c r="AT1564">
        <v>920000</v>
      </c>
      <c r="AU1564">
        <v>100654064</v>
      </c>
      <c r="AV1564">
        <v>0</v>
      </c>
      <c r="AW1564">
        <v>22829.5</v>
      </c>
      <c r="AX1564">
        <v>22829500000</v>
      </c>
      <c r="CG1564" s="13"/>
    </row>
    <row r="1565" spans="1:85" x14ac:dyDescent="0.3">
      <c r="A1565">
        <v>2016</v>
      </c>
      <c r="B1565" t="s">
        <v>172</v>
      </c>
      <c r="C1565">
        <v>0</v>
      </c>
      <c r="D1565">
        <v>4</v>
      </c>
      <c r="E1565">
        <v>7</v>
      </c>
      <c r="F1565">
        <v>8.9</v>
      </c>
      <c r="G1565">
        <v>8900000</v>
      </c>
      <c r="H1565">
        <v>6.3</v>
      </c>
      <c r="I1565">
        <v>6300000</v>
      </c>
      <c r="J1565">
        <v>2.6000000000000005</v>
      </c>
      <c r="K1565">
        <v>2600000.0000000005</v>
      </c>
      <c r="L1565">
        <v>1</v>
      </c>
      <c r="M1565">
        <v>0</v>
      </c>
      <c r="N1565">
        <v>1</v>
      </c>
      <c r="O1565" s="11">
        <v>10</v>
      </c>
      <c r="P1565" s="11">
        <v>5</v>
      </c>
      <c r="Q1565" s="12">
        <v>50</v>
      </c>
      <c r="R1565" s="11">
        <v>2</v>
      </c>
      <c r="S1565" s="12">
        <v>20</v>
      </c>
      <c r="T1565" s="14">
        <v>3</v>
      </c>
      <c r="U1565" s="12">
        <v>30</v>
      </c>
      <c r="V1565" s="12">
        <v>73.010000000000005</v>
      </c>
      <c r="W1565" s="13">
        <v>4</v>
      </c>
      <c r="X1565" s="11"/>
      <c r="Y1565" s="11">
        <v>-1.36</v>
      </c>
      <c r="Z1565" s="11">
        <v>1.53</v>
      </c>
      <c r="AA1565" s="11">
        <v>21908.7</v>
      </c>
      <c r="AB1565" s="13">
        <v>21908700000</v>
      </c>
      <c r="AC1565" s="5">
        <v>1.5329769010130756</v>
      </c>
      <c r="AD1565">
        <v>-0.62</v>
      </c>
      <c r="AE1565">
        <v>-0.44</v>
      </c>
      <c r="AF1565">
        <v>-0.46</v>
      </c>
      <c r="AG1565" s="5">
        <v>-4.3055611269338252</v>
      </c>
      <c r="AH1565" s="7"/>
      <c r="AI1565" s="8">
        <v>4.1918761440328647E-2</v>
      </c>
      <c r="AJ1565">
        <v>13151.72</v>
      </c>
      <c r="AK1565">
        <v>13151720000</v>
      </c>
      <c r="AL1565">
        <f t="shared" si="216"/>
        <v>1</v>
      </c>
      <c r="AM1565">
        <f t="shared" si="217"/>
        <v>0</v>
      </c>
      <c r="AN1565">
        <f t="shared" si="218"/>
        <v>0</v>
      </c>
      <c r="AO1565" s="9">
        <v>31</v>
      </c>
      <c r="AP1565" s="5">
        <v>1.4913616938342726</v>
      </c>
      <c r="AQ1565">
        <v>11342149</v>
      </c>
      <c r="AS1565">
        <v>1400000</v>
      </c>
      <c r="AT1565">
        <v>782500</v>
      </c>
      <c r="AU1565">
        <v>12124649</v>
      </c>
      <c r="AV1565">
        <v>0</v>
      </c>
      <c r="AW1565">
        <v>7492.1</v>
      </c>
      <c r="AX1565">
        <v>7492100000</v>
      </c>
      <c r="CG1565" s="13"/>
    </row>
    <row r="1566" spans="1:85" x14ac:dyDescent="0.3">
      <c r="A1566">
        <v>2016</v>
      </c>
      <c r="B1566" t="s">
        <v>173</v>
      </c>
      <c r="C1566">
        <v>0</v>
      </c>
      <c r="D1566">
        <v>3</v>
      </c>
      <c r="E1566">
        <v>5</v>
      </c>
      <c r="F1566">
        <v>30.9</v>
      </c>
      <c r="G1566">
        <v>30900000</v>
      </c>
      <c r="H1566">
        <v>30.5</v>
      </c>
      <c r="I1566">
        <v>30500000</v>
      </c>
      <c r="J1566">
        <v>0.39999999999999858</v>
      </c>
      <c r="K1566">
        <v>399999.9999999986</v>
      </c>
      <c r="L1566">
        <v>1</v>
      </c>
      <c r="M1566">
        <v>0</v>
      </c>
      <c r="N1566">
        <v>0</v>
      </c>
      <c r="O1566" s="11">
        <v>14</v>
      </c>
      <c r="P1566" s="11">
        <v>7</v>
      </c>
      <c r="Q1566" s="12">
        <v>50</v>
      </c>
      <c r="R1566" s="11">
        <v>6</v>
      </c>
      <c r="S1566" s="12">
        <v>42.86</v>
      </c>
      <c r="T1566" s="14">
        <v>1</v>
      </c>
      <c r="U1566" s="12">
        <v>7.14</v>
      </c>
      <c r="V1566" s="12">
        <v>28.7</v>
      </c>
      <c r="W1566" s="13">
        <v>4</v>
      </c>
      <c r="X1566" s="11">
        <v>27.53</v>
      </c>
      <c r="Y1566" s="11">
        <v>0.47</v>
      </c>
      <c r="Z1566" s="11">
        <v>0.71</v>
      </c>
      <c r="AA1566" s="11">
        <v>111587.5</v>
      </c>
      <c r="AB1566" s="13">
        <v>111587500000</v>
      </c>
      <c r="AC1566" s="5">
        <v>0.70949511446831226</v>
      </c>
      <c r="AD1566">
        <v>1.02</v>
      </c>
      <c r="AE1566">
        <v>0.31</v>
      </c>
      <c r="AF1566">
        <v>0.42</v>
      </c>
      <c r="AG1566" s="5">
        <v>2.6844627032921471</v>
      </c>
      <c r="AH1566" s="7">
        <v>0.22087969079930356</v>
      </c>
      <c r="AI1566" s="8">
        <v>0.3219811565390267</v>
      </c>
      <c r="AJ1566">
        <v>30619.59</v>
      </c>
      <c r="AK1566">
        <v>30619590000</v>
      </c>
      <c r="AL1566">
        <f t="shared" si="216"/>
        <v>0</v>
      </c>
      <c r="AM1566">
        <f t="shared" si="217"/>
        <v>1</v>
      </c>
      <c r="AN1566">
        <f t="shared" si="218"/>
        <v>0</v>
      </c>
      <c r="AO1566" s="9">
        <v>30</v>
      </c>
      <c r="AP1566" s="5">
        <v>1.4771212547196624</v>
      </c>
      <c r="AQ1566">
        <v>115687582</v>
      </c>
      <c r="AT1566">
        <v>10200000</v>
      </c>
      <c r="AU1566">
        <v>125887582</v>
      </c>
      <c r="AV1566">
        <v>0</v>
      </c>
      <c r="AW1566">
        <v>68865.2</v>
      </c>
      <c r="AX1566">
        <v>68865200000</v>
      </c>
      <c r="CG1566" s="13"/>
    </row>
    <row r="1567" spans="1:85" x14ac:dyDescent="0.3">
      <c r="A1567">
        <v>2016</v>
      </c>
      <c r="B1567" t="s">
        <v>174</v>
      </c>
      <c r="C1567">
        <v>0</v>
      </c>
      <c r="D1567">
        <v>4</v>
      </c>
      <c r="E1567">
        <v>6</v>
      </c>
      <c r="F1567">
        <v>18.5</v>
      </c>
      <c r="G1567">
        <v>18500000</v>
      </c>
      <c r="H1567">
        <v>17.2</v>
      </c>
      <c r="I1567">
        <v>17200000</v>
      </c>
      <c r="J1567">
        <v>1.3000000000000007</v>
      </c>
      <c r="K1567">
        <v>1300000.0000000007</v>
      </c>
      <c r="L1567">
        <v>1</v>
      </c>
      <c r="M1567">
        <v>0</v>
      </c>
      <c r="N1567">
        <v>0</v>
      </c>
      <c r="O1567" s="11">
        <v>24</v>
      </c>
      <c r="P1567" s="11">
        <v>13</v>
      </c>
      <c r="Q1567" s="12">
        <v>54.17</v>
      </c>
      <c r="R1567" s="11">
        <v>10</v>
      </c>
      <c r="S1567" s="12">
        <v>41.67</v>
      </c>
      <c r="T1567" s="14">
        <v>1</v>
      </c>
      <c r="U1567" s="12">
        <v>4.17</v>
      </c>
      <c r="V1567" s="12">
        <v>39.380000000000003</v>
      </c>
      <c r="W1567" s="13">
        <v>8</v>
      </c>
      <c r="X1567" s="11">
        <v>20.27</v>
      </c>
      <c r="Y1567" s="11">
        <v>-15.59</v>
      </c>
      <c r="Z1567" s="11">
        <v>0.16</v>
      </c>
      <c r="AA1567" s="11">
        <v>1051115</v>
      </c>
      <c r="AB1567" s="13">
        <v>1051115000000</v>
      </c>
      <c r="AC1567" s="5">
        <v>0.15882839379859218</v>
      </c>
      <c r="AD1567">
        <v>-16.38</v>
      </c>
      <c r="AE1567">
        <v>-2.78</v>
      </c>
      <c r="AF1567">
        <v>-3.33</v>
      </c>
      <c r="AG1567" s="5">
        <v>-16.580406987301785</v>
      </c>
      <c r="AH1567" s="7"/>
      <c r="AI1567" s="8"/>
      <c r="AJ1567">
        <v>28946.240000000002</v>
      </c>
      <c r="AK1567">
        <v>28946240000</v>
      </c>
      <c r="AL1567">
        <f t="shared" si="216"/>
        <v>1</v>
      </c>
      <c r="AM1567">
        <f t="shared" si="217"/>
        <v>0</v>
      </c>
      <c r="AN1567">
        <f t="shared" si="218"/>
        <v>0</v>
      </c>
      <c r="AO1567" s="9">
        <v>21</v>
      </c>
      <c r="AP1567" s="5">
        <v>1.3222192947339191</v>
      </c>
      <c r="AQ1567">
        <v>157138170</v>
      </c>
      <c r="AT1567">
        <v>6866123</v>
      </c>
      <c r="AU1567">
        <v>164004293</v>
      </c>
      <c r="AW1567">
        <v>125383.1</v>
      </c>
      <c r="AX1567">
        <v>125383100000</v>
      </c>
      <c r="CG1567" s="13"/>
    </row>
    <row r="1568" spans="1:85" x14ac:dyDescent="0.3">
      <c r="A1568">
        <v>2016</v>
      </c>
      <c r="B1568" t="s">
        <v>175</v>
      </c>
      <c r="C1568">
        <v>0</v>
      </c>
      <c r="D1568">
        <v>3</v>
      </c>
      <c r="E1568">
        <v>4</v>
      </c>
      <c r="L1568">
        <v>1</v>
      </c>
      <c r="M1568">
        <v>0</v>
      </c>
      <c r="N1568">
        <v>0</v>
      </c>
      <c r="O1568" s="11">
        <v>26</v>
      </c>
      <c r="P1568" s="11">
        <v>12</v>
      </c>
      <c r="Q1568" s="12">
        <v>46.15</v>
      </c>
      <c r="R1568" s="11">
        <v>5</v>
      </c>
      <c r="S1568" s="12">
        <v>19.23</v>
      </c>
      <c r="T1568" s="14">
        <v>9</v>
      </c>
      <c r="U1568" s="12">
        <v>34.619999999999997</v>
      </c>
      <c r="V1568" s="12">
        <v>63.6</v>
      </c>
      <c r="W1568" s="13">
        <v>7</v>
      </c>
      <c r="X1568" s="11">
        <v>95.15</v>
      </c>
      <c r="Y1568" s="11">
        <v>-6.17</v>
      </c>
      <c r="Z1568" s="11">
        <v>0.18</v>
      </c>
      <c r="AA1568" s="11">
        <v>371370.6</v>
      </c>
      <c r="AB1568" s="13">
        <v>371370600000</v>
      </c>
      <c r="AC1568" s="5">
        <v>0.17939809114976693</v>
      </c>
      <c r="AD1568">
        <v>-3.5</v>
      </c>
      <c r="AE1568">
        <v>-0.65</v>
      </c>
      <c r="AF1568">
        <v>-0.72</v>
      </c>
      <c r="AG1568" s="5">
        <v>0.44714897235454626</v>
      </c>
      <c r="AH1568" s="7"/>
      <c r="AI1568" s="8">
        <v>9.8603438614549531E-3</v>
      </c>
      <c r="AJ1568">
        <v>20712.919999999998</v>
      </c>
      <c r="AK1568">
        <v>20712920000</v>
      </c>
      <c r="AL1568">
        <f t="shared" si="216"/>
        <v>1</v>
      </c>
      <c r="AM1568">
        <f t="shared" si="217"/>
        <v>0</v>
      </c>
      <c r="AN1568">
        <f t="shared" si="218"/>
        <v>0</v>
      </c>
      <c r="AO1568" s="9">
        <v>22</v>
      </c>
      <c r="AP1568" s="5">
        <v>1.3424226808222062</v>
      </c>
      <c r="AQ1568">
        <v>36729879</v>
      </c>
      <c r="AT1568">
        <v>2500000</v>
      </c>
      <c r="AU1568">
        <v>39229879</v>
      </c>
      <c r="AW1568">
        <v>46575.8</v>
      </c>
      <c r="AX1568">
        <v>46575800000</v>
      </c>
      <c r="CG1568" s="13"/>
    </row>
    <row r="1569" spans="1:85" x14ac:dyDescent="0.3">
      <c r="A1569">
        <v>2016</v>
      </c>
      <c r="B1569" t="s">
        <v>176</v>
      </c>
      <c r="C1569">
        <v>1</v>
      </c>
      <c r="D1569">
        <v>4</v>
      </c>
      <c r="E1569">
        <v>5</v>
      </c>
      <c r="L1569">
        <v>1</v>
      </c>
      <c r="M1569">
        <v>0</v>
      </c>
      <c r="N1569">
        <v>0</v>
      </c>
      <c r="O1569" s="11">
        <v>9</v>
      </c>
      <c r="P1569" s="11"/>
      <c r="Q1569" s="12">
        <v>0</v>
      </c>
      <c r="R1569" s="11"/>
      <c r="S1569" s="12">
        <v>0</v>
      </c>
      <c r="T1569" s="14">
        <v>9</v>
      </c>
      <c r="U1569" s="12">
        <v>100</v>
      </c>
      <c r="V1569" s="12">
        <v>51</v>
      </c>
      <c r="W1569" s="13"/>
      <c r="X1569" s="11"/>
      <c r="Y1569" s="11">
        <v>3.28</v>
      </c>
      <c r="Z1569" s="11"/>
      <c r="AA1569" s="11">
        <v>187988</v>
      </c>
      <c r="AB1569" s="13">
        <v>187988000000</v>
      </c>
      <c r="AE1569">
        <v>4.1900000000000004</v>
      </c>
      <c r="AF1569">
        <v>14.46</v>
      </c>
      <c r="AG1569" s="5">
        <v>11.626804289820075</v>
      </c>
      <c r="AH1569" s="7"/>
      <c r="AI1569" s="8"/>
      <c r="AJ1569">
        <v>79841.919999999998</v>
      </c>
      <c r="AK1569">
        <v>79841920000</v>
      </c>
      <c r="AL1569">
        <f t="shared" si="216"/>
        <v>0</v>
      </c>
      <c r="AM1569">
        <f t="shared" si="217"/>
        <v>1</v>
      </c>
      <c r="AN1569">
        <f t="shared" si="218"/>
        <v>0</v>
      </c>
      <c r="AO1569" s="9">
        <v>24</v>
      </c>
      <c r="AP1569" s="5">
        <v>1.3802112417116059</v>
      </c>
      <c r="AQ1569">
        <v>120616080</v>
      </c>
      <c r="AT1569">
        <v>4400000</v>
      </c>
      <c r="AU1569">
        <v>125016080</v>
      </c>
      <c r="AW1569">
        <v>223665.7</v>
      </c>
      <c r="AX1569">
        <v>223665700000</v>
      </c>
      <c r="CG1569" s="13"/>
    </row>
    <row r="1570" spans="1:85" x14ac:dyDescent="0.3">
      <c r="A1570">
        <v>2016</v>
      </c>
      <c r="B1570" t="s">
        <v>177</v>
      </c>
      <c r="C1570">
        <v>0</v>
      </c>
      <c r="D1570">
        <v>7</v>
      </c>
      <c r="E1570">
        <v>6</v>
      </c>
      <c r="F1570">
        <v>14.1</v>
      </c>
      <c r="G1570">
        <v>14100000</v>
      </c>
      <c r="H1570">
        <v>12.8</v>
      </c>
      <c r="I1570">
        <v>12800000</v>
      </c>
      <c r="J1570">
        <v>1.2999999999999989</v>
      </c>
      <c r="K1570">
        <v>1299999.9999999988</v>
      </c>
      <c r="L1570">
        <v>1</v>
      </c>
      <c r="M1570">
        <v>0</v>
      </c>
      <c r="N1570">
        <v>1</v>
      </c>
      <c r="O1570" s="11">
        <v>15</v>
      </c>
      <c r="P1570" s="11">
        <v>7</v>
      </c>
      <c r="Q1570" s="12">
        <v>46.67</v>
      </c>
      <c r="R1570" s="11">
        <v>2</v>
      </c>
      <c r="S1570" s="12">
        <v>13.33</v>
      </c>
      <c r="T1570" s="14">
        <v>6</v>
      </c>
      <c r="U1570" s="12">
        <v>40</v>
      </c>
      <c r="V1570" s="12">
        <v>51.27</v>
      </c>
      <c r="W1570" s="13">
        <v>6</v>
      </c>
      <c r="X1570" s="11">
        <v>4.08</v>
      </c>
      <c r="Y1570" s="11">
        <v>-0.52</v>
      </c>
      <c r="Z1570" s="11">
        <v>0.23</v>
      </c>
      <c r="AA1570" s="11">
        <v>152376.5</v>
      </c>
      <c r="AB1570" s="13">
        <v>152376500000</v>
      </c>
      <c r="AC1570" s="5">
        <v>0.22759359586287425</v>
      </c>
      <c r="AD1570">
        <v>-0.86</v>
      </c>
      <c r="AE1570">
        <v>-0.27</v>
      </c>
      <c r="AF1570">
        <v>-0.33</v>
      </c>
      <c r="AG1570" s="5">
        <v>-6.8719060243317251</v>
      </c>
      <c r="AH1570" s="7"/>
      <c r="AI1570" s="8">
        <v>1.1877129828400746E-2</v>
      </c>
      <c r="AJ1570">
        <v>19078.84</v>
      </c>
      <c r="AK1570">
        <v>19078840000</v>
      </c>
      <c r="AL1570">
        <f t="shared" si="216"/>
        <v>1</v>
      </c>
      <c r="AM1570">
        <f t="shared" si="217"/>
        <v>0</v>
      </c>
      <c r="AN1570">
        <f t="shared" si="218"/>
        <v>0</v>
      </c>
      <c r="AO1570" s="9">
        <v>32</v>
      </c>
      <c r="AP1570" s="5">
        <v>1.5051499783199058</v>
      </c>
      <c r="AQ1570">
        <v>91169539</v>
      </c>
      <c r="AS1570">
        <v>44250609</v>
      </c>
      <c r="AT1570">
        <v>4819454</v>
      </c>
      <c r="AU1570">
        <v>95988993</v>
      </c>
      <c r="AV1570">
        <v>11.75</v>
      </c>
      <c r="AW1570">
        <v>73231.199999999997</v>
      </c>
      <c r="AX1570">
        <v>73231200000</v>
      </c>
      <c r="CG1570" s="13"/>
    </row>
    <row r="1571" spans="1:85" x14ac:dyDescent="0.3">
      <c r="A1571">
        <v>2016</v>
      </c>
      <c r="B1571" t="s">
        <v>178</v>
      </c>
      <c r="C1571">
        <v>0</v>
      </c>
      <c r="M1571">
        <v>0</v>
      </c>
      <c r="N1571">
        <v>0</v>
      </c>
      <c r="O1571" s="11"/>
      <c r="P1571" s="11"/>
      <c r="Q1571" s="12"/>
      <c r="R1571" s="11"/>
      <c r="S1571" s="12"/>
      <c r="T1571" s="14">
        <v>0</v>
      </c>
      <c r="U1571" s="12"/>
      <c r="V1571" s="12">
        <v>56.8</v>
      </c>
      <c r="W1571" s="13">
        <v>5</v>
      </c>
      <c r="X1571" s="11"/>
      <c r="Y1571" s="11"/>
      <c r="Z1571" s="11"/>
      <c r="AA1571" s="11">
        <v>57019.7</v>
      </c>
      <c r="AB1571" s="13">
        <v>57019700000</v>
      </c>
      <c r="AG1571" s="5"/>
      <c r="AH1571" s="7"/>
      <c r="AI1571" s="8"/>
      <c r="AO1571" s="9">
        <v>3</v>
      </c>
      <c r="AP1571" s="5">
        <v>0.47712125471966244</v>
      </c>
      <c r="AV1571">
        <v>33.96</v>
      </c>
      <c r="CG1571" s="13"/>
    </row>
    <row r="1572" spans="1:85" x14ac:dyDescent="0.3">
      <c r="A1572">
        <v>2016</v>
      </c>
      <c r="B1572" t="s">
        <v>179</v>
      </c>
      <c r="C1572">
        <v>0</v>
      </c>
      <c r="D1572">
        <v>5</v>
      </c>
      <c r="E1572">
        <v>4</v>
      </c>
      <c r="F1572">
        <v>3.8</v>
      </c>
      <c r="G1572">
        <v>3800000</v>
      </c>
      <c r="H1572">
        <v>3.8</v>
      </c>
      <c r="I1572">
        <v>3800000</v>
      </c>
      <c r="J1572">
        <v>0</v>
      </c>
      <c r="L1572">
        <v>1</v>
      </c>
      <c r="M1572">
        <v>0</v>
      </c>
      <c r="N1572">
        <v>0</v>
      </c>
      <c r="O1572" s="11">
        <v>22</v>
      </c>
      <c r="P1572" s="11">
        <v>5</v>
      </c>
      <c r="Q1572" s="12">
        <v>22.73</v>
      </c>
      <c r="R1572" s="11">
        <v>6</v>
      </c>
      <c r="S1572" s="12">
        <v>27.27</v>
      </c>
      <c r="T1572" s="14">
        <v>11</v>
      </c>
      <c r="U1572" s="12">
        <v>50</v>
      </c>
      <c r="V1572" s="12" t="s">
        <v>366</v>
      </c>
      <c r="W1572" s="13">
        <v>7</v>
      </c>
      <c r="X1572" s="11">
        <v>60.05</v>
      </c>
      <c r="Y1572" s="11">
        <v>-7.25</v>
      </c>
      <c r="Z1572" s="11">
        <v>0.3</v>
      </c>
      <c r="AA1572" s="11">
        <v>161381.29999999999</v>
      </c>
      <c r="AB1572" s="13">
        <v>161381300000</v>
      </c>
      <c r="AC1572" s="5">
        <v>0.30482286480073151</v>
      </c>
      <c r="AD1572">
        <v>-60.23</v>
      </c>
      <c r="AE1572">
        <v>-3.56</v>
      </c>
      <c r="AF1572">
        <v>-4.74</v>
      </c>
      <c r="AG1572" s="5">
        <v>3.3881453465250262</v>
      </c>
      <c r="AH1572" s="7"/>
      <c r="AI1572" s="8">
        <v>1.3738042996149421E-2</v>
      </c>
      <c r="AJ1572">
        <v>6646.58</v>
      </c>
      <c r="AK1572">
        <v>6646580000</v>
      </c>
      <c r="AL1572">
        <f>IF(AJ1572&lt;29957,1,0)</f>
        <v>1</v>
      </c>
      <c r="AM1572">
        <f>IF(AND(AJ1572&gt;29957,AJ1572&lt;96525),1,0)</f>
        <v>0</v>
      </c>
      <c r="AN1572">
        <f>IF(AJ1572&gt;96525,1,0)</f>
        <v>0</v>
      </c>
      <c r="AO1572" s="9">
        <v>36</v>
      </c>
      <c r="AP1572" s="5">
        <v>1.556302500767287</v>
      </c>
      <c r="AQ1572">
        <v>28790000</v>
      </c>
      <c r="AT1572">
        <v>1264000</v>
      </c>
      <c r="AU1572">
        <v>30054000</v>
      </c>
      <c r="AV1572">
        <v>33.96</v>
      </c>
      <c r="AW1572">
        <v>99094.9</v>
      </c>
      <c r="AX1572">
        <v>99094900000</v>
      </c>
      <c r="CG1572" s="13"/>
    </row>
    <row r="1573" spans="1:85" x14ac:dyDescent="0.3">
      <c r="A1573">
        <v>2016</v>
      </c>
      <c r="B1573" t="s">
        <v>180</v>
      </c>
      <c r="C1573">
        <v>0</v>
      </c>
      <c r="D1573">
        <v>4</v>
      </c>
      <c r="E1573">
        <v>8</v>
      </c>
      <c r="L1573">
        <v>1</v>
      </c>
      <c r="M1573">
        <v>0</v>
      </c>
      <c r="N1573">
        <v>1</v>
      </c>
      <c r="O1573" s="11">
        <v>20</v>
      </c>
      <c r="P1573" s="11">
        <v>7</v>
      </c>
      <c r="Q1573" s="12">
        <v>35</v>
      </c>
      <c r="R1573" s="11">
        <v>7</v>
      </c>
      <c r="S1573" s="12">
        <v>35</v>
      </c>
      <c r="T1573" s="14">
        <v>6</v>
      </c>
      <c r="U1573" s="12">
        <v>30</v>
      </c>
      <c r="V1573" s="12">
        <v>61.89</v>
      </c>
      <c r="W1573" s="13">
        <v>4</v>
      </c>
      <c r="X1573" s="11">
        <v>20.65</v>
      </c>
      <c r="Y1573" s="11">
        <v>-14.51</v>
      </c>
      <c r="Z1573" s="11">
        <v>0.24</v>
      </c>
      <c r="AA1573" s="11">
        <v>1006074</v>
      </c>
      <c r="AB1573" s="13">
        <v>1006074000000</v>
      </c>
      <c r="AC1573" s="5">
        <v>0.23898296649322198</v>
      </c>
      <c r="AD1573">
        <v>-10.87</v>
      </c>
      <c r="AE1573">
        <v>-3.37</v>
      </c>
      <c r="AF1573">
        <v>-4.0599999999999996</v>
      </c>
      <c r="AG1573" s="5">
        <v>-5.3590077628720758</v>
      </c>
      <c r="AH1573" s="7">
        <v>1.4292543727791112E-3</v>
      </c>
      <c r="AI1573" s="8"/>
      <c r="AJ1573">
        <v>88059.49</v>
      </c>
      <c r="AK1573">
        <v>88059490000</v>
      </c>
      <c r="AL1573">
        <f>IF(AJ1573&lt;29957,1,0)</f>
        <v>0</v>
      </c>
      <c r="AM1573">
        <f>IF(AND(AJ1573&gt;29957,AJ1573&lt;96525),1,0)</f>
        <v>1</v>
      </c>
      <c r="AN1573">
        <f>IF(AJ1573&gt;96525,1,0)</f>
        <v>0</v>
      </c>
      <c r="AO1573" s="9">
        <v>37</v>
      </c>
      <c r="AP1573" s="5">
        <v>1.5682017240669948</v>
      </c>
      <c r="AQ1573">
        <v>187233000</v>
      </c>
      <c r="AS1573">
        <v>70751000</v>
      </c>
      <c r="AT1573">
        <v>72731000</v>
      </c>
      <c r="AU1573">
        <v>259964000</v>
      </c>
      <c r="AV1573">
        <v>7.43</v>
      </c>
      <c r="AW1573">
        <v>227964.4</v>
      </c>
      <c r="AX1573">
        <v>227964400000</v>
      </c>
      <c r="CG1573" s="13"/>
    </row>
    <row r="1574" spans="1:85" x14ac:dyDescent="0.3">
      <c r="A1574">
        <v>2016</v>
      </c>
      <c r="B1574" t="s">
        <v>181</v>
      </c>
      <c r="C1574">
        <v>0</v>
      </c>
      <c r="D1574">
        <v>3</v>
      </c>
      <c r="E1574">
        <v>4</v>
      </c>
      <c r="L1574">
        <v>1</v>
      </c>
      <c r="M1574">
        <v>0</v>
      </c>
      <c r="N1574">
        <v>0</v>
      </c>
      <c r="O1574" s="11">
        <v>15</v>
      </c>
      <c r="P1574" s="11">
        <v>7</v>
      </c>
      <c r="Q1574" s="12">
        <v>46.67</v>
      </c>
      <c r="R1574" s="11">
        <v>5</v>
      </c>
      <c r="S1574" s="12">
        <v>33.33</v>
      </c>
      <c r="T1574" s="14">
        <v>3</v>
      </c>
      <c r="U1574" s="12">
        <v>20</v>
      </c>
      <c r="V1574" s="12">
        <v>74.25</v>
      </c>
      <c r="W1574" s="13">
        <v>4</v>
      </c>
      <c r="X1574" s="11"/>
      <c r="Y1574" s="11">
        <v>2.8</v>
      </c>
      <c r="Z1574" s="11">
        <v>9.2200000000000006</v>
      </c>
      <c r="AA1574" s="11"/>
      <c r="AB1574" s="13"/>
      <c r="AC1574" s="5">
        <v>9.2232599018919821</v>
      </c>
      <c r="AD1574">
        <v>15.02</v>
      </c>
      <c r="AE1574">
        <v>4.37</v>
      </c>
      <c r="AF1574">
        <v>10.37</v>
      </c>
      <c r="AG1574" s="5">
        <v>5.3407213898293344</v>
      </c>
      <c r="AH1574" s="7"/>
      <c r="AI1574" s="8"/>
      <c r="AO1574" s="9">
        <v>32</v>
      </c>
      <c r="AP1574" s="5">
        <v>1.5051499783199058</v>
      </c>
      <c r="AQ1574">
        <v>51493000</v>
      </c>
      <c r="AR1574" s="5">
        <v>75.8</v>
      </c>
      <c r="AT1574">
        <v>1820000</v>
      </c>
      <c r="AU1574">
        <v>53313000</v>
      </c>
      <c r="AV1574">
        <v>74.25</v>
      </c>
      <c r="CG1574" s="13"/>
    </row>
    <row r="1575" spans="1:85" x14ac:dyDescent="0.3">
      <c r="A1575">
        <v>2016</v>
      </c>
      <c r="B1575" t="s">
        <v>182</v>
      </c>
      <c r="C1575">
        <v>0</v>
      </c>
      <c r="D1575">
        <v>4</v>
      </c>
      <c r="E1575">
        <v>6</v>
      </c>
      <c r="F1575">
        <v>10.199999999999999</v>
      </c>
      <c r="G1575">
        <v>10200000</v>
      </c>
      <c r="H1575">
        <v>7.1</v>
      </c>
      <c r="I1575">
        <v>7100000</v>
      </c>
      <c r="J1575">
        <v>3.0999999999999996</v>
      </c>
      <c r="K1575">
        <v>3099999.9999999995</v>
      </c>
      <c r="L1575">
        <v>1</v>
      </c>
      <c r="M1575">
        <v>0</v>
      </c>
      <c r="N1575">
        <v>1</v>
      </c>
      <c r="O1575" s="11">
        <v>17</v>
      </c>
      <c r="P1575" s="11">
        <v>4</v>
      </c>
      <c r="Q1575" s="12">
        <v>23.53</v>
      </c>
      <c r="R1575" s="11">
        <v>1</v>
      </c>
      <c r="S1575" s="12">
        <v>5.88</v>
      </c>
      <c r="T1575" s="14">
        <v>12</v>
      </c>
      <c r="U1575" s="12">
        <v>70.59</v>
      </c>
      <c r="V1575" s="12">
        <v>48.7</v>
      </c>
      <c r="W1575" s="13">
        <v>5</v>
      </c>
      <c r="X1575" s="11">
        <v>24.89</v>
      </c>
      <c r="Y1575" s="11">
        <v>3.98</v>
      </c>
      <c r="Z1575" s="11">
        <v>10.53</v>
      </c>
      <c r="AA1575" s="11">
        <v>12364</v>
      </c>
      <c r="AB1575" s="13">
        <v>12364000000</v>
      </c>
      <c r="AC1575" s="5">
        <v>10.533327696260569</v>
      </c>
      <c r="AD1575">
        <v>13.9</v>
      </c>
      <c r="AE1575">
        <v>8.41</v>
      </c>
      <c r="AF1575">
        <v>13.74</v>
      </c>
      <c r="AG1575" s="5">
        <v>16.749521258052663</v>
      </c>
      <c r="AH1575" s="7"/>
      <c r="AI1575" s="8">
        <v>5.404189351145507</v>
      </c>
      <c r="AJ1575">
        <v>97575.17</v>
      </c>
      <c r="AK1575">
        <v>97575170000</v>
      </c>
      <c r="AL1575">
        <f>IF(AJ1575&lt;29957,1,0)</f>
        <v>0</v>
      </c>
      <c r="AM1575">
        <f>IF(AND(AJ1575&gt;29957,AJ1575&lt;96525),1,0)</f>
        <v>0</v>
      </c>
      <c r="AN1575">
        <f>IF(AJ1575&gt;96525,1,0)</f>
        <v>1</v>
      </c>
      <c r="AO1575" s="9">
        <v>21</v>
      </c>
      <c r="AP1575" s="5">
        <v>1.3222192947339191</v>
      </c>
      <c r="AQ1575">
        <v>140683000</v>
      </c>
      <c r="AS1575">
        <v>78421000</v>
      </c>
      <c r="AT1575">
        <v>8155000</v>
      </c>
      <c r="AU1575">
        <v>148838000</v>
      </c>
      <c r="AV1575">
        <v>0</v>
      </c>
      <c r="AW1575">
        <v>25888.6</v>
      </c>
      <c r="AX1575">
        <v>25888600000</v>
      </c>
      <c r="CG1575" s="13"/>
    </row>
    <row r="1576" spans="1:85" x14ac:dyDescent="0.3">
      <c r="A1576">
        <v>2016</v>
      </c>
      <c r="B1576" t="s">
        <v>183</v>
      </c>
      <c r="C1576">
        <v>0</v>
      </c>
      <c r="D1576">
        <v>3</v>
      </c>
      <c r="E1576">
        <v>5</v>
      </c>
      <c r="L1576">
        <v>1</v>
      </c>
      <c r="M1576">
        <v>0</v>
      </c>
      <c r="N1576">
        <v>0</v>
      </c>
      <c r="O1576" s="11">
        <v>13</v>
      </c>
      <c r="P1576" s="11">
        <v>6</v>
      </c>
      <c r="Q1576" s="12">
        <v>46.15</v>
      </c>
      <c r="R1576" s="11">
        <v>3</v>
      </c>
      <c r="S1576" s="12">
        <v>23.08</v>
      </c>
      <c r="T1576" s="14">
        <v>4</v>
      </c>
      <c r="U1576" s="12">
        <v>30.77</v>
      </c>
      <c r="V1576" s="12">
        <v>54.02</v>
      </c>
      <c r="W1576" s="13">
        <v>6</v>
      </c>
      <c r="X1576" s="11">
        <v>5.04</v>
      </c>
      <c r="Y1576" s="11">
        <v>6.52</v>
      </c>
      <c r="Z1576" s="11">
        <v>3.3</v>
      </c>
      <c r="AA1576" s="11">
        <v>88404.3</v>
      </c>
      <c r="AB1576" s="13">
        <v>88404300000</v>
      </c>
      <c r="AC1576" s="5">
        <v>3.2970812502594606</v>
      </c>
      <c r="AD1576">
        <v>14.32</v>
      </c>
      <c r="AE1576">
        <v>4.3099999999999996</v>
      </c>
      <c r="AF1576">
        <v>5.25</v>
      </c>
      <c r="AG1576" s="5">
        <v>-2.4788071513435943</v>
      </c>
      <c r="AH1576" s="7">
        <v>0.22481189995185047</v>
      </c>
      <c r="AI1576" s="8">
        <v>9.6984401960935496E-2</v>
      </c>
      <c r="AJ1576">
        <v>65520.3</v>
      </c>
      <c r="AK1576">
        <v>65520300000</v>
      </c>
      <c r="AL1576">
        <f>IF(AJ1576&lt;29957,1,0)</f>
        <v>0</v>
      </c>
      <c r="AM1576">
        <f>IF(AND(AJ1576&gt;29957,AJ1576&lt;96525),1,0)</f>
        <v>1</v>
      </c>
      <c r="AN1576">
        <f>IF(AJ1576&gt;96525,1,0)</f>
        <v>0</v>
      </c>
      <c r="AO1576" s="9">
        <v>38</v>
      </c>
      <c r="AP1576" s="5">
        <v>1.5797835966168099</v>
      </c>
      <c r="AQ1576">
        <v>66083319</v>
      </c>
      <c r="AR1576" s="5">
        <v>5.3</v>
      </c>
      <c r="AT1576">
        <v>1550000</v>
      </c>
      <c r="AU1576">
        <v>67633319</v>
      </c>
      <c r="AV1576">
        <v>4.38</v>
      </c>
      <c r="AW1576">
        <v>59405.3</v>
      </c>
      <c r="AX1576">
        <v>59405300000</v>
      </c>
      <c r="CG1576" s="13"/>
    </row>
    <row r="1577" spans="1:85" x14ac:dyDescent="0.3">
      <c r="A1577">
        <v>2016</v>
      </c>
      <c r="B1577" t="s">
        <v>184</v>
      </c>
      <c r="C1577">
        <v>1</v>
      </c>
      <c r="M1577">
        <v>0</v>
      </c>
      <c r="N1577">
        <v>0</v>
      </c>
      <c r="O1577" s="11">
        <v>10</v>
      </c>
      <c r="P1577" s="11">
        <v>3</v>
      </c>
      <c r="Q1577" s="12">
        <v>30</v>
      </c>
      <c r="R1577" s="11">
        <v>3</v>
      </c>
      <c r="S1577" s="12">
        <v>30</v>
      </c>
      <c r="T1577" s="14">
        <v>4</v>
      </c>
      <c r="U1577" s="12">
        <v>40</v>
      </c>
      <c r="V1577" s="12">
        <v>32.58</v>
      </c>
      <c r="W1577" s="13"/>
      <c r="X1577" s="11">
        <v>0.43</v>
      </c>
      <c r="Y1577" s="11">
        <v>18.71</v>
      </c>
      <c r="Z1577" s="11"/>
      <c r="AA1577" s="11">
        <v>10636.1</v>
      </c>
      <c r="AB1577" s="13">
        <v>10636100000</v>
      </c>
      <c r="AD1577">
        <v>19.71</v>
      </c>
      <c r="AE1577">
        <v>12.62</v>
      </c>
      <c r="AF1577">
        <v>19.71</v>
      </c>
      <c r="AG1577" s="5">
        <v>13.201085113597836</v>
      </c>
      <c r="AH1577" s="7"/>
      <c r="AI1577" s="8"/>
      <c r="AO1577" s="9">
        <v>23</v>
      </c>
      <c r="AP1577" s="5">
        <v>1.3617278360175928</v>
      </c>
      <c r="AR1577" s="5">
        <v>100</v>
      </c>
      <c r="AV1577">
        <v>0</v>
      </c>
      <c r="CG1577" s="13"/>
    </row>
    <row r="1578" spans="1:85" x14ac:dyDescent="0.3">
      <c r="A1578">
        <v>2016</v>
      </c>
      <c r="B1578" t="s">
        <v>185</v>
      </c>
      <c r="C1578">
        <v>0</v>
      </c>
      <c r="D1578">
        <v>4</v>
      </c>
      <c r="E1578">
        <v>5</v>
      </c>
      <c r="L1578">
        <v>1</v>
      </c>
      <c r="M1578">
        <v>0</v>
      </c>
      <c r="N1578">
        <v>1</v>
      </c>
      <c r="O1578" s="11">
        <v>9</v>
      </c>
      <c r="P1578" s="11">
        <v>4</v>
      </c>
      <c r="Q1578" s="12">
        <v>44.44</v>
      </c>
      <c r="R1578" s="11">
        <v>4</v>
      </c>
      <c r="S1578" s="12">
        <v>44.44</v>
      </c>
      <c r="T1578" s="14">
        <v>1</v>
      </c>
      <c r="U1578" s="12">
        <v>11.11</v>
      </c>
      <c r="V1578" s="12">
        <v>66.739999999999995</v>
      </c>
      <c r="W1578" s="13">
        <v>5</v>
      </c>
      <c r="X1578" s="11">
        <v>34.24</v>
      </c>
      <c r="Y1578" s="11">
        <v>4.45</v>
      </c>
      <c r="Z1578" s="11">
        <v>11.18</v>
      </c>
      <c r="AA1578" s="11">
        <v>19577.7</v>
      </c>
      <c r="AB1578" s="13">
        <v>19577700000</v>
      </c>
      <c r="AC1578" s="5">
        <v>11.177597766137495</v>
      </c>
      <c r="AD1578">
        <v>8.8699999999999992</v>
      </c>
      <c r="AE1578">
        <v>3.84</v>
      </c>
      <c r="AF1578">
        <v>5.52</v>
      </c>
      <c r="AG1578" s="5">
        <v>6.4078068296936488</v>
      </c>
      <c r="AH1578" s="7">
        <v>9.038322487346348E-2</v>
      </c>
      <c r="AI1578" s="8">
        <v>7.0498915401301518</v>
      </c>
      <c r="AJ1578">
        <v>56842.35</v>
      </c>
      <c r="AK1578">
        <v>56842350000</v>
      </c>
      <c r="AL1578">
        <f t="shared" ref="AL1578:AL1587" si="219">IF(AJ1578&lt;29957,1,0)</f>
        <v>0</v>
      </c>
      <c r="AM1578">
        <f t="shared" ref="AM1578:AM1587" si="220">IF(AND(AJ1578&gt;29957,AJ1578&lt;96525),1,0)</f>
        <v>1</v>
      </c>
      <c r="AN1578">
        <f t="shared" ref="AN1578:AN1587" si="221">IF(AJ1578&gt;96525,1,0)</f>
        <v>0</v>
      </c>
      <c r="AO1578" s="9">
        <v>24</v>
      </c>
      <c r="AP1578" s="5">
        <v>1.3802112417116059</v>
      </c>
      <c r="AQ1578">
        <v>165273581</v>
      </c>
      <c r="AR1578" s="5">
        <v>100</v>
      </c>
      <c r="AS1578">
        <v>48512000</v>
      </c>
      <c r="AT1578">
        <v>3715000</v>
      </c>
      <c r="AU1578">
        <v>168988581</v>
      </c>
      <c r="AV1578">
        <v>0</v>
      </c>
      <c r="AW1578">
        <v>17492.400000000001</v>
      </c>
      <c r="AX1578">
        <v>17492400000</v>
      </c>
      <c r="CG1578" s="13"/>
    </row>
    <row r="1579" spans="1:85" x14ac:dyDescent="0.3">
      <c r="A1579">
        <v>2016</v>
      </c>
      <c r="B1579" t="s">
        <v>186</v>
      </c>
      <c r="C1579">
        <v>0</v>
      </c>
      <c r="D1579">
        <v>3</v>
      </c>
      <c r="E1579">
        <v>9</v>
      </c>
      <c r="F1579">
        <v>65.2</v>
      </c>
      <c r="G1579">
        <v>65200000</v>
      </c>
      <c r="H1579">
        <v>60.3</v>
      </c>
      <c r="I1579">
        <v>60300000</v>
      </c>
      <c r="J1579">
        <v>4.9000000000000057</v>
      </c>
      <c r="K1579">
        <v>4900000.0000000056</v>
      </c>
      <c r="L1579">
        <v>1</v>
      </c>
      <c r="M1579">
        <v>1</v>
      </c>
      <c r="N1579">
        <v>1</v>
      </c>
      <c r="O1579" s="11">
        <v>13</v>
      </c>
      <c r="P1579" s="11">
        <v>9</v>
      </c>
      <c r="Q1579" s="12">
        <v>69.23</v>
      </c>
      <c r="R1579" s="11">
        <v>2</v>
      </c>
      <c r="S1579" s="12">
        <v>15.38</v>
      </c>
      <c r="T1579" s="14">
        <v>2</v>
      </c>
      <c r="U1579" s="12">
        <v>15.38</v>
      </c>
      <c r="V1579" s="12">
        <v>50.54</v>
      </c>
      <c r="W1579" s="13">
        <v>6</v>
      </c>
      <c r="X1579" s="11"/>
      <c r="Y1579" s="11">
        <v>1.68</v>
      </c>
      <c r="Z1579" s="11">
        <v>2.27</v>
      </c>
      <c r="AA1579" s="11">
        <v>90106</v>
      </c>
      <c r="AB1579" s="13">
        <v>90106000000</v>
      </c>
      <c r="AC1579" s="5">
        <v>2.2745026806199746</v>
      </c>
      <c r="AD1579">
        <v>11.33</v>
      </c>
      <c r="AE1579">
        <v>1.77</v>
      </c>
      <c r="AF1579">
        <v>3.68</v>
      </c>
      <c r="AG1579" s="5">
        <v>1.8437597821956209</v>
      </c>
      <c r="AH1579" s="7">
        <v>0.18861440433348117</v>
      </c>
      <c r="AI1579" s="8"/>
      <c r="AJ1579">
        <v>39990.1</v>
      </c>
      <c r="AK1579">
        <v>39990100000</v>
      </c>
      <c r="AL1579">
        <f t="shared" si="219"/>
        <v>0</v>
      </c>
      <c r="AM1579">
        <f t="shared" si="220"/>
        <v>1</v>
      </c>
      <c r="AN1579">
        <f t="shared" si="221"/>
        <v>0</v>
      </c>
      <c r="AO1579" s="9">
        <v>11</v>
      </c>
      <c r="AP1579" s="5">
        <v>1.0413926851582249</v>
      </c>
      <c r="AQ1579">
        <v>62119854</v>
      </c>
      <c r="AR1579" s="5">
        <v>8.4</v>
      </c>
      <c r="AS1579">
        <v>34836064</v>
      </c>
      <c r="AT1579">
        <v>50792959</v>
      </c>
      <c r="AU1579">
        <v>112912813</v>
      </c>
      <c r="AV1579">
        <v>0</v>
      </c>
      <c r="AW1579">
        <v>87550.399999999994</v>
      </c>
      <c r="AX1579">
        <v>87550400000</v>
      </c>
      <c r="CG1579" s="13"/>
    </row>
    <row r="1580" spans="1:85" x14ac:dyDescent="0.3">
      <c r="A1580">
        <v>2016</v>
      </c>
      <c r="B1580" t="s">
        <v>187</v>
      </c>
      <c r="C1580">
        <v>0</v>
      </c>
      <c r="D1580">
        <v>3</v>
      </c>
      <c r="F1580">
        <v>1.7</v>
      </c>
      <c r="G1580">
        <v>1700000</v>
      </c>
      <c r="H1580">
        <v>1.7</v>
      </c>
      <c r="I1580">
        <v>1700000</v>
      </c>
      <c r="J1580">
        <v>0</v>
      </c>
      <c r="L1580">
        <v>0</v>
      </c>
      <c r="M1580">
        <v>0</v>
      </c>
      <c r="N1580">
        <v>0</v>
      </c>
      <c r="O1580" s="11">
        <v>8</v>
      </c>
      <c r="P1580" s="11">
        <v>3</v>
      </c>
      <c r="Q1580" s="12">
        <v>37.5</v>
      </c>
      <c r="R1580" s="11">
        <v>3</v>
      </c>
      <c r="S1580" s="12">
        <v>37.5</v>
      </c>
      <c r="T1580" s="14">
        <v>2</v>
      </c>
      <c r="U1580" s="12">
        <v>25</v>
      </c>
      <c r="V1580" s="12" t="s">
        <v>366</v>
      </c>
      <c r="W1580" s="13">
        <v>9</v>
      </c>
      <c r="X1580" s="11"/>
      <c r="Y1580" s="11">
        <v>3.9</v>
      </c>
      <c r="Z1580" s="11">
        <v>1.94</v>
      </c>
      <c r="AA1580" s="11">
        <v>20423.7</v>
      </c>
      <c r="AB1580" s="13">
        <v>20423700000</v>
      </c>
      <c r="AC1580" s="5">
        <v>1.9419769790243173</v>
      </c>
      <c r="AD1580">
        <v>5.72</v>
      </c>
      <c r="AE1580">
        <v>2.34</v>
      </c>
      <c r="AF1580">
        <v>3.03</v>
      </c>
      <c r="AG1580" s="5">
        <v>28.114329890265637</v>
      </c>
      <c r="AH1580" s="7"/>
      <c r="AI1580" s="8">
        <v>3.2685764092592905E-2</v>
      </c>
      <c r="AJ1580">
        <v>15988.19</v>
      </c>
      <c r="AK1580">
        <v>15988190000</v>
      </c>
      <c r="AL1580">
        <f t="shared" si="219"/>
        <v>1</v>
      </c>
      <c r="AM1580">
        <f t="shared" si="220"/>
        <v>0</v>
      </c>
      <c r="AN1580">
        <f t="shared" si="221"/>
        <v>0</v>
      </c>
      <c r="AO1580" s="9">
        <v>21</v>
      </c>
      <c r="AP1580" s="5">
        <v>1.3222192947339191</v>
      </c>
      <c r="AQ1580">
        <v>38008267</v>
      </c>
      <c r="AT1580">
        <v>2050000</v>
      </c>
      <c r="AU1580">
        <v>40058267</v>
      </c>
      <c r="AV1580">
        <v>0</v>
      </c>
      <c r="AW1580">
        <v>16795.900000000001</v>
      </c>
      <c r="AX1580">
        <v>16795900000.000002</v>
      </c>
      <c r="CG1580" s="13"/>
    </row>
    <row r="1581" spans="1:85" x14ac:dyDescent="0.3">
      <c r="A1581">
        <v>2016</v>
      </c>
      <c r="B1581" t="s">
        <v>188</v>
      </c>
      <c r="C1581">
        <v>0</v>
      </c>
      <c r="D1581">
        <v>4</v>
      </c>
      <c r="E1581">
        <v>4</v>
      </c>
      <c r="F1581">
        <v>1.5</v>
      </c>
      <c r="G1581">
        <v>1500000</v>
      </c>
      <c r="H1581">
        <v>1.4</v>
      </c>
      <c r="I1581">
        <v>1400000</v>
      </c>
      <c r="J1581">
        <v>0.10000000000000009</v>
      </c>
      <c r="K1581">
        <v>100000.00000000009</v>
      </c>
      <c r="L1581">
        <v>1</v>
      </c>
      <c r="M1581">
        <v>1</v>
      </c>
      <c r="N1581">
        <v>1</v>
      </c>
      <c r="O1581" s="11">
        <v>15</v>
      </c>
      <c r="P1581" s="11">
        <v>7</v>
      </c>
      <c r="Q1581" s="12">
        <v>46.67</v>
      </c>
      <c r="R1581" s="11">
        <v>5</v>
      </c>
      <c r="S1581" s="12">
        <v>33.33</v>
      </c>
      <c r="T1581" s="14">
        <v>3</v>
      </c>
      <c r="U1581" s="12">
        <v>20</v>
      </c>
      <c r="V1581" s="12">
        <v>74.959999999999994</v>
      </c>
      <c r="W1581" s="13">
        <v>6</v>
      </c>
      <c r="X1581" s="11"/>
      <c r="Y1581" s="11">
        <v>8.1</v>
      </c>
      <c r="Z1581" s="11">
        <v>3.2</v>
      </c>
      <c r="AA1581" s="11">
        <v>24706.400000000001</v>
      </c>
      <c r="AB1581" s="13">
        <v>24706400000</v>
      </c>
      <c r="AC1581" s="5">
        <v>3.1963971642516125</v>
      </c>
      <c r="AD1581">
        <v>20.93</v>
      </c>
      <c r="AE1581">
        <v>8.94</v>
      </c>
      <c r="AF1581">
        <v>11.33</v>
      </c>
      <c r="AG1581" s="5">
        <v>0.96248023753518119</v>
      </c>
      <c r="AH1581" s="7"/>
      <c r="AI1581" s="8"/>
      <c r="AJ1581">
        <v>32791.65</v>
      </c>
      <c r="AK1581">
        <v>32791650000</v>
      </c>
      <c r="AL1581">
        <f t="shared" si="219"/>
        <v>0</v>
      </c>
      <c r="AM1581">
        <f t="shared" si="220"/>
        <v>1</v>
      </c>
      <c r="AN1581">
        <f t="shared" si="221"/>
        <v>0</v>
      </c>
      <c r="AO1581" s="9">
        <v>23</v>
      </c>
      <c r="AP1581" s="5">
        <v>1.3617278360175928</v>
      </c>
      <c r="AQ1581">
        <v>208877000</v>
      </c>
      <c r="AS1581">
        <v>67200000</v>
      </c>
      <c r="AT1581">
        <v>1809000</v>
      </c>
      <c r="AU1581">
        <v>210686000</v>
      </c>
      <c r="AV1581">
        <v>0</v>
      </c>
      <c r="AW1581">
        <v>28166</v>
      </c>
      <c r="AX1581">
        <v>28166000000</v>
      </c>
      <c r="CG1581" s="13"/>
    </row>
    <row r="1582" spans="1:85" x14ac:dyDescent="0.3">
      <c r="A1582">
        <v>2016</v>
      </c>
      <c r="B1582" t="s">
        <v>189</v>
      </c>
      <c r="C1582">
        <v>0</v>
      </c>
      <c r="D1582">
        <v>5</v>
      </c>
      <c r="E1582">
        <v>4</v>
      </c>
      <c r="F1582">
        <v>2.4</v>
      </c>
      <c r="G1582">
        <v>2400000</v>
      </c>
      <c r="H1582">
        <v>2.2000000000000002</v>
      </c>
      <c r="I1582">
        <v>2200000</v>
      </c>
      <c r="J1582">
        <v>0.19999999999999973</v>
      </c>
      <c r="K1582">
        <v>199999.99999999974</v>
      </c>
      <c r="L1582">
        <v>1</v>
      </c>
      <c r="M1582">
        <v>0</v>
      </c>
      <c r="N1582">
        <v>0</v>
      </c>
      <c r="O1582" s="11">
        <v>11</v>
      </c>
      <c r="P1582" s="11">
        <v>5</v>
      </c>
      <c r="Q1582" s="12">
        <v>45.45</v>
      </c>
      <c r="R1582" s="11">
        <v>5</v>
      </c>
      <c r="S1582" s="12">
        <v>45.45</v>
      </c>
      <c r="T1582" s="14">
        <v>1</v>
      </c>
      <c r="U1582" s="12">
        <v>9.09</v>
      </c>
      <c r="V1582" s="12">
        <v>58.81</v>
      </c>
      <c r="W1582" s="13">
        <v>6</v>
      </c>
      <c r="X1582" s="11"/>
      <c r="Y1582" s="11">
        <v>8.56</v>
      </c>
      <c r="Z1582" s="11">
        <v>3.6</v>
      </c>
      <c r="AA1582" s="11">
        <v>29971.1</v>
      </c>
      <c r="AB1582" s="13">
        <v>29971100000</v>
      </c>
      <c r="AC1582" s="5">
        <v>3.6025144477432396</v>
      </c>
      <c r="AD1582">
        <v>20.75</v>
      </c>
      <c r="AE1582">
        <v>9.67</v>
      </c>
      <c r="AF1582">
        <v>10.97</v>
      </c>
      <c r="AG1582" s="5">
        <v>6.8465871790222721</v>
      </c>
      <c r="AH1582" s="7">
        <v>0.10796323983346155</v>
      </c>
      <c r="AI1582" s="8">
        <v>1.1934473042837119</v>
      </c>
      <c r="AJ1582">
        <v>53539.43</v>
      </c>
      <c r="AK1582">
        <v>53539430000</v>
      </c>
      <c r="AL1582">
        <f t="shared" si="219"/>
        <v>0</v>
      </c>
      <c r="AM1582">
        <f t="shared" si="220"/>
        <v>1</v>
      </c>
      <c r="AN1582">
        <f t="shared" si="221"/>
        <v>0</v>
      </c>
      <c r="AO1582" s="9">
        <v>23</v>
      </c>
      <c r="AP1582" s="5">
        <v>1.3617278360175928</v>
      </c>
      <c r="AQ1582">
        <v>32681800</v>
      </c>
      <c r="AT1582">
        <v>160000</v>
      </c>
      <c r="AU1582">
        <v>32841800</v>
      </c>
      <c r="AV1582">
        <v>0</v>
      </c>
      <c r="AW1582">
        <v>31480.2</v>
      </c>
      <c r="AX1582">
        <v>31480200000</v>
      </c>
      <c r="CG1582" s="13"/>
    </row>
    <row r="1583" spans="1:85" x14ac:dyDescent="0.3">
      <c r="A1583">
        <v>2016</v>
      </c>
      <c r="B1583" t="s">
        <v>190</v>
      </c>
      <c r="C1583">
        <v>0</v>
      </c>
      <c r="D1583">
        <v>5</v>
      </c>
      <c r="E1583">
        <v>4</v>
      </c>
      <c r="F1583">
        <v>6.4</v>
      </c>
      <c r="G1583">
        <v>6400000</v>
      </c>
      <c r="H1583">
        <v>5.0999999999999996</v>
      </c>
      <c r="I1583">
        <v>5100000</v>
      </c>
      <c r="J1583">
        <v>1.3000000000000007</v>
      </c>
      <c r="K1583">
        <v>1300000.0000000007</v>
      </c>
      <c r="L1583">
        <v>1</v>
      </c>
      <c r="M1583">
        <v>0</v>
      </c>
      <c r="N1583">
        <v>0</v>
      </c>
      <c r="O1583" s="11">
        <v>12</v>
      </c>
      <c r="P1583" s="11">
        <v>6</v>
      </c>
      <c r="Q1583" s="12">
        <v>50</v>
      </c>
      <c r="R1583" s="11">
        <v>5</v>
      </c>
      <c r="S1583" s="12">
        <v>41.67</v>
      </c>
      <c r="T1583" s="14">
        <v>1</v>
      </c>
      <c r="U1583" s="12">
        <v>8.33</v>
      </c>
      <c r="V1583" s="12">
        <v>47.18</v>
      </c>
      <c r="W1583" s="13">
        <v>5</v>
      </c>
      <c r="X1583" s="11"/>
      <c r="Y1583" s="11">
        <v>8.91</v>
      </c>
      <c r="Z1583" s="11">
        <v>7.96</v>
      </c>
      <c r="AA1583" s="11">
        <v>20224.400000000001</v>
      </c>
      <c r="AB1583" s="13">
        <v>20224400000</v>
      </c>
      <c r="AC1583" s="5">
        <v>7.9608542157345985</v>
      </c>
      <c r="AD1583">
        <v>26.09</v>
      </c>
      <c r="AE1583">
        <v>13.2</v>
      </c>
      <c r="AF1583">
        <v>20.22</v>
      </c>
      <c r="AG1583" s="5">
        <v>11.75677017811031</v>
      </c>
      <c r="AH1583" s="7">
        <v>0.30104644187544899</v>
      </c>
      <c r="AI1583" s="8">
        <v>1.974020395618719</v>
      </c>
      <c r="AJ1583">
        <v>78078.289999999994</v>
      </c>
      <c r="AK1583">
        <v>78078290000</v>
      </c>
      <c r="AL1583">
        <f t="shared" si="219"/>
        <v>0</v>
      </c>
      <c r="AM1583">
        <f t="shared" si="220"/>
        <v>1</v>
      </c>
      <c r="AN1583">
        <f t="shared" si="221"/>
        <v>0</v>
      </c>
      <c r="AO1583" s="9">
        <v>31</v>
      </c>
      <c r="AP1583" s="5">
        <v>1.4913616938342726</v>
      </c>
      <c r="AQ1583">
        <v>162385000</v>
      </c>
      <c r="AT1583">
        <v>34958000</v>
      </c>
      <c r="AU1583">
        <v>197343000</v>
      </c>
      <c r="AV1583">
        <v>0</v>
      </c>
      <c r="AW1583">
        <v>28545.1</v>
      </c>
      <c r="AX1583">
        <v>28545100000</v>
      </c>
      <c r="CG1583" s="13"/>
    </row>
    <row r="1584" spans="1:85" x14ac:dyDescent="0.3">
      <c r="A1584">
        <v>2016</v>
      </c>
      <c r="B1584" t="s">
        <v>191</v>
      </c>
      <c r="C1584">
        <v>0</v>
      </c>
      <c r="D1584">
        <v>5</v>
      </c>
      <c r="E1584">
        <v>9</v>
      </c>
      <c r="F1584">
        <v>16.899999999999999</v>
      </c>
      <c r="G1584">
        <v>16900000</v>
      </c>
      <c r="H1584">
        <v>13.5</v>
      </c>
      <c r="I1584">
        <v>13500000</v>
      </c>
      <c r="J1584">
        <v>3.3999999999999986</v>
      </c>
      <c r="K1584">
        <v>3399999.9999999986</v>
      </c>
      <c r="L1584">
        <v>1</v>
      </c>
      <c r="M1584">
        <v>1</v>
      </c>
      <c r="N1584">
        <v>0</v>
      </c>
      <c r="O1584" s="11">
        <v>11</v>
      </c>
      <c r="P1584" s="11">
        <v>5</v>
      </c>
      <c r="Q1584" s="12">
        <v>45.45</v>
      </c>
      <c r="R1584" s="11">
        <v>2</v>
      </c>
      <c r="S1584" s="12">
        <v>18.18</v>
      </c>
      <c r="T1584" s="14">
        <v>4</v>
      </c>
      <c r="U1584" s="12">
        <v>36.36</v>
      </c>
      <c r="V1584" s="12">
        <v>59.45</v>
      </c>
      <c r="W1584" s="13">
        <v>7</v>
      </c>
      <c r="X1584" s="11">
        <v>26.88</v>
      </c>
      <c r="Y1584" s="11">
        <v>1.9</v>
      </c>
      <c r="Z1584" s="11">
        <v>1.42</v>
      </c>
      <c r="AA1584" s="11">
        <v>95455.9</v>
      </c>
      <c r="AB1584" s="13">
        <v>95455900000</v>
      </c>
      <c r="AC1584" s="5">
        <v>1.4212457976371928</v>
      </c>
      <c r="AD1584">
        <v>5.76</v>
      </c>
      <c r="AE1584">
        <v>1.47</v>
      </c>
      <c r="AF1584">
        <v>2.4</v>
      </c>
      <c r="AG1584" s="5">
        <v>0.70280074927742198</v>
      </c>
      <c r="AH1584" s="7">
        <v>0.18895795369898871</v>
      </c>
      <c r="AI1584" s="8"/>
      <c r="AJ1584">
        <v>39354.959999999999</v>
      </c>
      <c r="AK1584">
        <v>39354960000</v>
      </c>
      <c r="AL1584">
        <f t="shared" si="219"/>
        <v>0</v>
      </c>
      <c r="AM1584">
        <f t="shared" si="220"/>
        <v>1</v>
      </c>
      <c r="AN1584">
        <f t="shared" si="221"/>
        <v>0</v>
      </c>
      <c r="AO1584" s="9">
        <v>35</v>
      </c>
      <c r="AP1584" s="5">
        <v>1.5440680443502754</v>
      </c>
      <c r="AQ1584">
        <v>80300000</v>
      </c>
      <c r="AT1584">
        <v>35200000</v>
      </c>
      <c r="AU1584">
        <v>115500000</v>
      </c>
      <c r="AV1584">
        <v>0.2</v>
      </c>
      <c r="AW1584">
        <v>76156.7</v>
      </c>
      <c r="AX1584">
        <v>76156700000</v>
      </c>
      <c r="CG1584" s="13"/>
    </row>
    <row r="1585" spans="1:85" x14ac:dyDescent="0.3">
      <c r="A1585">
        <v>2016</v>
      </c>
      <c r="B1585" t="s">
        <v>192</v>
      </c>
      <c r="C1585">
        <v>0</v>
      </c>
      <c r="D1585">
        <v>3</v>
      </c>
      <c r="E1585">
        <v>4</v>
      </c>
      <c r="F1585">
        <v>6.8</v>
      </c>
      <c r="G1585">
        <v>6800000</v>
      </c>
      <c r="H1585">
        <v>4.2</v>
      </c>
      <c r="I1585">
        <v>4200000</v>
      </c>
      <c r="J1585">
        <v>2.5999999999999996</v>
      </c>
      <c r="K1585">
        <v>2599999.9999999995</v>
      </c>
      <c r="L1585">
        <v>1</v>
      </c>
      <c r="M1585">
        <v>0</v>
      </c>
      <c r="N1585">
        <v>0</v>
      </c>
      <c r="O1585" s="11">
        <v>14</v>
      </c>
      <c r="P1585" s="11">
        <v>5</v>
      </c>
      <c r="Q1585" s="12">
        <v>35.71</v>
      </c>
      <c r="R1585" s="11">
        <v>2</v>
      </c>
      <c r="S1585" s="12">
        <v>14.29</v>
      </c>
      <c r="T1585" s="14">
        <v>7</v>
      </c>
      <c r="U1585" s="12">
        <v>50</v>
      </c>
      <c r="V1585" s="12">
        <v>69.27</v>
      </c>
      <c r="W1585" s="13">
        <v>5</v>
      </c>
      <c r="X1585" s="11"/>
      <c r="Y1585" s="11">
        <v>7.78</v>
      </c>
      <c r="Z1585" s="11">
        <v>6.04</v>
      </c>
      <c r="AA1585" s="11">
        <v>33301.9</v>
      </c>
      <c r="AB1585" s="13">
        <v>33301900000</v>
      </c>
      <c r="AC1585" s="5">
        <v>6.0422048585638359</v>
      </c>
      <c r="AD1585">
        <v>17.670000000000002</v>
      </c>
      <c r="AE1585">
        <v>12.74</v>
      </c>
      <c r="AF1585">
        <v>17.260000000000002</v>
      </c>
      <c r="AG1585" s="5">
        <v>9.5447048498780163</v>
      </c>
      <c r="AH1585" s="7">
        <v>0.41001915856937893</v>
      </c>
      <c r="AI1585" s="8">
        <v>4.9167933881457415</v>
      </c>
      <c r="AJ1585">
        <v>146047.24</v>
      </c>
      <c r="AK1585">
        <v>146047240000</v>
      </c>
      <c r="AL1585">
        <f t="shared" si="219"/>
        <v>0</v>
      </c>
      <c r="AM1585">
        <f t="shared" si="220"/>
        <v>0</v>
      </c>
      <c r="AN1585">
        <f t="shared" si="221"/>
        <v>1</v>
      </c>
      <c r="AO1585" s="9">
        <v>96</v>
      </c>
      <c r="AP1585" s="5">
        <v>1.9822712330395682</v>
      </c>
      <c r="AQ1585">
        <v>60311000</v>
      </c>
      <c r="AT1585">
        <v>29619000</v>
      </c>
      <c r="AU1585">
        <v>89930000</v>
      </c>
      <c r="AV1585">
        <v>73.12</v>
      </c>
      <c r="AW1585">
        <v>50074.1</v>
      </c>
      <c r="AX1585">
        <v>50074100000</v>
      </c>
      <c r="CG1585" s="13"/>
    </row>
    <row r="1586" spans="1:85" x14ac:dyDescent="0.3">
      <c r="A1586">
        <v>2016</v>
      </c>
      <c r="B1586" t="s">
        <v>193</v>
      </c>
      <c r="C1586">
        <v>0</v>
      </c>
      <c r="D1586">
        <v>4</v>
      </c>
      <c r="E1586">
        <v>4</v>
      </c>
      <c r="L1586">
        <v>1</v>
      </c>
      <c r="M1586">
        <v>0</v>
      </c>
      <c r="N1586">
        <v>0</v>
      </c>
      <c r="O1586" s="11">
        <v>13</v>
      </c>
      <c r="P1586" s="11">
        <v>6</v>
      </c>
      <c r="Q1586" s="12">
        <v>46.15</v>
      </c>
      <c r="R1586" s="11">
        <v>5</v>
      </c>
      <c r="S1586" s="12">
        <v>38.46</v>
      </c>
      <c r="T1586" s="14">
        <v>2</v>
      </c>
      <c r="U1586" s="12">
        <v>15.38</v>
      </c>
      <c r="V1586" s="12">
        <v>57.49</v>
      </c>
      <c r="W1586" s="13">
        <v>4</v>
      </c>
      <c r="X1586" s="11"/>
      <c r="Y1586" s="11">
        <v>21.92</v>
      </c>
      <c r="Z1586" s="11">
        <v>2.79</v>
      </c>
      <c r="AA1586" s="11">
        <v>13843.3</v>
      </c>
      <c r="AB1586" s="13">
        <v>13843300000</v>
      </c>
      <c r="AC1586" s="5">
        <v>2.7850711309103819</v>
      </c>
      <c r="AD1586">
        <v>19.73</v>
      </c>
      <c r="AE1586">
        <v>13.01</v>
      </c>
      <c r="AF1586">
        <v>19.690000000000001</v>
      </c>
      <c r="AG1586" s="5">
        <v>-35.818054993412154</v>
      </c>
      <c r="AH1586" s="7">
        <v>1.4598148396618811</v>
      </c>
      <c r="AI1586" s="8">
        <v>0.37032067623775661</v>
      </c>
      <c r="AJ1586">
        <v>24221.07</v>
      </c>
      <c r="AK1586">
        <v>24221070000</v>
      </c>
      <c r="AL1586">
        <f t="shared" si="219"/>
        <v>1</v>
      </c>
      <c r="AM1586">
        <f t="shared" si="220"/>
        <v>0</v>
      </c>
      <c r="AN1586">
        <f t="shared" si="221"/>
        <v>0</v>
      </c>
      <c r="AO1586" s="9">
        <v>30</v>
      </c>
      <c r="AP1586" s="5">
        <v>1.4771212547196624</v>
      </c>
      <c r="AQ1586">
        <v>44405320</v>
      </c>
      <c r="AT1586">
        <v>500000</v>
      </c>
      <c r="AU1586">
        <v>44905320</v>
      </c>
      <c r="AV1586">
        <v>0</v>
      </c>
      <c r="AW1586">
        <v>7063.5</v>
      </c>
      <c r="AX1586">
        <v>7063500000</v>
      </c>
      <c r="CG1586" s="13"/>
    </row>
    <row r="1587" spans="1:85" x14ac:dyDescent="0.3">
      <c r="A1587">
        <v>2016</v>
      </c>
      <c r="B1587" t="s">
        <v>194</v>
      </c>
      <c r="C1587">
        <v>0</v>
      </c>
      <c r="D1587">
        <v>5</v>
      </c>
      <c r="E1587">
        <v>6</v>
      </c>
      <c r="F1587">
        <v>9</v>
      </c>
      <c r="G1587">
        <v>9000000</v>
      </c>
      <c r="H1587">
        <v>8.5</v>
      </c>
      <c r="I1587">
        <v>8500000</v>
      </c>
      <c r="J1587">
        <v>0.5</v>
      </c>
      <c r="K1587">
        <v>500000</v>
      </c>
      <c r="L1587">
        <v>1</v>
      </c>
      <c r="M1587">
        <v>1</v>
      </c>
      <c r="N1587">
        <v>0</v>
      </c>
      <c r="O1587" s="11">
        <v>12</v>
      </c>
      <c r="P1587" s="11">
        <v>6</v>
      </c>
      <c r="Q1587" s="12">
        <v>50</v>
      </c>
      <c r="R1587" s="11">
        <v>5</v>
      </c>
      <c r="S1587" s="12">
        <v>41.67</v>
      </c>
      <c r="T1587" s="14">
        <v>1</v>
      </c>
      <c r="U1587" s="12">
        <v>8.33</v>
      </c>
      <c r="V1587" s="12">
        <v>74.540000000000006</v>
      </c>
      <c r="W1587" s="13">
        <v>8</v>
      </c>
      <c r="X1587" s="11"/>
      <c r="Y1587" s="11">
        <v>7.89</v>
      </c>
      <c r="Z1587" s="11">
        <v>1.08</v>
      </c>
      <c r="AA1587" s="11">
        <v>27781.8</v>
      </c>
      <c r="AB1587" s="13">
        <v>27781800000</v>
      </c>
      <c r="AC1587" s="5">
        <v>1.081222787086269</v>
      </c>
      <c r="AD1587">
        <v>5.72</v>
      </c>
      <c r="AE1587">
        <v>2.5</v>
      </c>
      <c r="AF1587">
        <v>3.68</v>
      </c>
      <c r="AG1587" s="5">
        <v>8.4002070929329591</v>
      </c>
      <c r="AH1587" s="7"/>
      <c r="AI1587" s="8">
        <v>2.4716417910447763</v>
      </c>
      <c r="AJ1587">
        <v>11684.49</v>
      </c>
      <c r="AK1587">
        <v>11684490000</v>
      </c>
      <c r="AL1587">
        <f t="shared" si="219"/>
        <v>1</v>
      </c>
      <c r="AM1587">
        <f t="shared" si="220"/>
        <v>0</v>
      </c>
      <c r="AN1587">
        <f t="shared" si="221"/>
        <v>0</v>
      </c>
      <c r="AO1587" s="9">
        <v>25</v>
      </c>
      <c r="AP1587" s="5">
        <v>1.3979400086720375</v>
      </c>
      <c r="AQ1587">
        <v>53605000</v>
      </c>
      <c r="AR1587" s="5">
        <v>38.799999999999997</v>
      </c>
      <c r="AT1587">
        <v>4770000</v>
      </c>
      <c r="AU1587">
        <v>58375000</v>
      </c>
      <c r="AV1587">
        <v>0</v>
      </c>
      <c r="AW1587">
        <v>9656</v>
      </c>
      <c r="AX1587">
        <v>9656000000</v>
      </c>
      <c r="CG1587" s="13"/>
    </row>
    <row r="1588" spans="1:85" x14ac:dyDescent="0.3">
      <c r="A1588">
        <v>2016</v>
      </c>
      <c r="B1588" t="s">
        <v>195</v>
      </c>
      <c r="C1588">
        <v>1</v>
      </c>
      <c r="M1588">
        <v>0</v>
      </c>
      <c r="N1588">
        <v>0</v>
      </c>
      <c r="O1588" s="11"/>
      <c r="P1588" s="11"/>
      <c r="Q1588" s="12"/>
      <c r="R1588" s="11"/>
      <c r="S1588" s="12"/>
      <c r="T1588" s="14">
        <v>0</v>
      </c>
      <c r="U1588" s="12"/>
      <c r="V1588" s="12">
        <v>40.31</v>
      </c>
      <c r="W1588" s="13"/>
      <c r="X1588" s="11"/>
      <c r="Y1588" s="11"/>
      <c r="Z1588" s="11"/>
      <c r="AA1588" s="11">
        <v>21351</v>
      </c>
      <c r="AB1588" s="13">
        <v>21351000000</v>
      </c>
      <c r="AG1588" s="5">
        <v>19.745839825977598</v>
      </c>
      <c r="AH1588" s="7"/>
      <c r="AI1588" s="8"/>
      <c r="AO1588" s="9">
        <v>4</v>
      </c>
      <c r="AP1588" s="5">
        <v>0.60205999132796229</v>
      </c>
      <c r="AR1588" s="5">
        <v>13.3</v>
      </c>
      <c r="CG1588" s="13"/>
    </row>
    <row r="1589" spans="1:85" x14ac:dyDescent="0.3">
      <c r="A1589">
        <v>2016</v>
      </c>
      <c r="B1589" t="s">
        <v>196</v>
      </c>
      <c r="C1589">
        <v>0</v>
      </c>
      <c r="D1589">
        <v>3</v>
      </c>
      <c r="E1589">
        <v>4</v>
      </c>
      <c r="F1589">
        <v>3.6</v>
      </c>
      <c r="G1589">
        <v>3600000</v>
      </c>
      <c r="H1589">
        <v>3.1</v>
      </c>
      <c r="I1589">
        <v>3100000</v>
      </c>
      <c r="J1589">
        <v>0.5</v>
      </c>
      <c r="K1589">
        <v>500000</v>
      </c>
      <c r="L1589">
        <v>1</v>
      </c>
      <c r="M1589">
        <v>0</v>
      </c>
      <c r="N1589">
        <v>1</v>
      </c>
      <c r="O1589" s="11">
        <v>11</v>
      </c>
      <c r="P1589" s="11">
        <v>6</v>
      </c>
      <c r="Q1589" s="12">
        <v>54.55</v>
      </c>
      <c r="R1589" s="11">
        <v>2</v>
      </c>
      <c r="S1589" s="12">
        <v>18.18</v>
      </c>
      <c r="T1589" s="14">
        <v>3</v>
      </c>
      <c r="U1589" s="12">
        <v>27.27</v>
      </c>
      <c r="V1589" s="12">
        <v>28.35</v>
      </c>
      <c r="W1589" s="13">
        <v>5</v>
      </c>
      <c r="X1589" s="11"/>
      <c r="Y1589" s="11">
        <v>7.49</v>
      </c>
      <c r="Z1589" s="11">
        <v>2.5</v>
      </c>
      <c r="AA1589" s="11">
        <v>27740.3</v>
      </c>
      <c r="AB1589" s="13">
        <v>27740300000</v>
      </c>
      <c r="AC1589" s="5">
        <v>2.4973021730595315</v>
      </c>
      <c r="AD1589">
        <v>16.059999999999999</v>
      </c>
      <c r="AE1589">
        <v>9.0299999999999994</v>
      </c>
      <c r="AF1589">
        <v>16.059999999999999</v>
      </c>
      <c r="AG1589" s="5">
        <v>4.425040645768556</v>
      </c>
      <c r="AH1589" s="7">
        <v>0.56165772680558446</v>
      </c>
      <c r="AI1589" s="8"/>
      <c r="AJ1589">
        <v>43828.39</v>
      </c>
      <c r="AK1589">
        <v>43828390000</v>
      </c>
      <c r="AL1589">
        <f>IF(AJ1589&lt;29957,1,0)</f>
        <v>0</v>
      </c>
      <c r="AM1589">
        <f>IF(AND(AJ1589&gt;29957,AJ1589&lt;96525),1,0)</f>
        <v>1</v>
      </c>
      <c r="AN1589">
        <f>IF(AJ1589&gt;96525,1,0)</f>
        <v>0</v>
      </c>
      <c r="AO1589" s="9">
        <v>54</v>
      </c>
      <c r="AP1589" s="5">
        <v>1.7323937598229684</v>
      </c>
      <c r="AQ1589">
        <v>95483706</v>
      </c>
      <c r="AS1589">
        <v>89974706</v>
      </c>
      <c r="AT1589">
        <v>15495797</v>
      </c>
      <c r="AU1589">
        <v>110979503</v>
      </c>
      <c r="AV1589">
        <v>0</v>
      </c>
      <c r="AW1589">
        <v>25676</v>
      </c>
      <c r="AX1589">
        <v>25676000000</v>
      </c>
      <c r="CG1589" s="13"/>
    </row>
    <row r="1590" spans="1:85" x14ac:dyDescent="0.3">
      <c r="A1590">
        <v>2016</v>
      </c>
      <c r="B1590" t="s">
        <v>197</v>
      </c>
      <c r="C1590">
        <v>1</v>
      </c>
      <c r="D1590">
        <v>4</v>
      </c>
      <c r="M1590">
        <v>0</v>
      </c>
      <c r="N1590">
        <v>0</v>
      </c>
      <c r="O1590" s="11"/>
      <c r="P1590" s="11"/>
      <c r="Q1590" s="12"/>
      <c r="R1590" s="11"/>
      <c r="S1590" s="12"/>
      <c r="T1590" s="14">
        <v>0</v>
      </c>
      <c r="U1590" s="12"/>
      <c r="V1590" s="12" t="s">
        <v>366</v>
      </c>
      <c r="W1590" s="13"/>
      <c r="X1590" s="11"/>
      <c r="Y1590" s="11">
        <v>13.96</v>
      </c>
      <c r="Z1590" s="11"/>
      <c r="AA1590" s="11">
        <v>32512</v>
      </c>
      <c r="AB1590" s="13">
        <v>32512000000</v>
      </c>
      <c r="AD1590">
        <v>40.58</v>
      </c>
      <c r="AE1590">
        <v>26.3</v>
      </c>
      <c r="AF1590">
        <v>38.08</v>
      </c>
      <c r="AG1590" s="5">
        <v>17.443813227696037</v>
      </c>
      <c r="AH1590" s="7"/>
      <c r="AI1590" s="8"/>
      <c r="AO1590" s="9">
        <v>19</v>
      </c>
      <c r="AP1590" s="5">
        <v>1.2787536009528289</v>
      </c>
      <c r="CG1590" s="13"/>
    </row>
    <row r="1591" spans="1:85" x14ac:dyDescent="0.3">
      <c r="A1591">
        <v>2016</v>
      </c>
      <c r="B1591" t="s">
        <v>198</v>
      </c>
      <c r="C1591">
        <v>0</v>
      </c>
      <c r="D1591">
        <v>5</v>
      </c>
      <c r="E1591">
        <v>8</v>
      </c>
      <c r="L1591">
        <v>1</v>
      </c>
      <c r="M1591">
        <v>1</v>
      </c>
      <c r="N1591">
        <v>1</v>
      </c>
      <c r="O1591" s="11">
        <v>18</v>
      </c>
      <c r="P1591" s="11">
        <v>9</v>
      </c>
      <c r="Q1591" s="12">
        <v>50</v>
      </c>
      <c r="R1591" s="11">
        <v>7</v>
      </c>
      <c r="S1591" s="12">
        <v>38.89</v>
      </c>
      <c r="T1591" s="14">
        <v>2</v>
      </c>
      <c r="U1591" s="12">
        <v>11.11</v>
      </c>
      <c r="V1591" s="12" t="s">
        <v>366</v>
      </c>
      <c r="W1591" s="13">
        <v>9</v>
      </c>
      <c r="X1591" s="11"/>
      <c r="Y1591" s="11">
        <v>5.51</v>
      </c>
      <c r="Z1591" s="11">
        <v>2.7</v>
      </c>
      <c r="AA1591" s="11">
        <v>1976792</v>
      </c>
      <c r="AB1591" s="13">
        <v>1976792000000</v>
      </c>
      <c r="AC1591" s="5">
        <v>2.6995784318530305</v>
      </c>
      <c r="AD1591">
        <v>12.22</v>
      </c>
      <c r="AE1591">
        <v>2.86</v>
      </c>
      <c r="AF1591">
        <v>4.12</v>
      </c>
      <c r="AG1591" s="5">
        <v>10.645711708449928</v>
      </c>
      <c r="AH1591" s="7">
        <v>0.20251989065434833</v>
      </c>
      <c r="AI1591" s="8">
        <v>6.678090699810231E-2</v>
      </c>
      <c r="AJ1591">
        <v>1187717.8400000001</v>
      </c>
      <c r="AK1591">
        <v>1187717840000</v>
      </c>
      <c r="AL1591">
        <f>IF(AJ1591&lt;29957,1,0)</f>
        <v>0</v>
      </c>
      <c r="AM1591">
        <f>IF(AND(AJ1591&gt;29957,AJ1591&lt;96525),1,0)</f>
        <v>0</v>
      </c>
      <c r="AN1591">
        <f>IF(AJ1591&gt;96525,1,0)</f>
        <v>1</v>
      </c>
      <c r="AO1591" s="9">
        <v>70</v>
      </c>
      <c r="AP1591" s="5">
        <v>1.8450980400142569</v>
      </c>
      <c r="AQ1591">
        <v>1873360000</v>
      </c>
      <c r="AR1591" s="5">
        <v>100</v>
      </c>
      <c r="AS1591">
        <v>433000000</v>
      </c>
      <c r="AT1591">
        <v>40550000</v>
      </c>
      <c r="AU1591">
        <v>1913910000</v>
      </c>
      <c r="AV1591">
        <v>0</v>
      </c>
      <c r="AW1591">
        <v>1000825.3</v>
      </c>
      <c r="AX1591">
        <v>1000825300000</v>
      </c>
      <c r="CG1591" s="13"/>
    </row>
    <row r="1592" spans="1:85" x14ac:dyDescent="0.3">
      <c r="A1592">
        <v>2016</v>
      </c>
      <c r="B1592" t="s">
        <v>199</v>
      </c>
      <c r="C1592">
        <v>0</v>
      </c>
      <c r="M1592">
        <v>0</v>
      </c>
      <c r="N1592">
        <v>0</v>
      </c>
      <c r="O1592" s="11"/>
      <c r="P1592" s="11"/>
      <c r="Q1592" s="12"/>
      <c r="R1592" s="11"/>
      <c r="S1592" s="12"/>
      <c r="T1592" s="14">
        <v>0</v>
      </c>
      <c r="U1592" s="12"/>
      <c r="V1592" s="12">
        <v>75</v>
      </c>
      <c r="W1592" s="13"/>
      <c r="X1592" s="11"/>
      <c r="Y1592" s="11">
        <v>7.35</v>
      </c>
      <c r="Z1592" s="11"/>
      <c r="AA1592" s="11">
        <v>22865.7</v>
      </c>
      <c r="AB1592" s="13">
        <v>22865700000</v>
      </c>
      <c r="AD1592">
        <v>18.53</v>
      </c>
      <c r="AE1592">
        <v>6.35</v>
      </c>
      <c r="AF1592">
        <v>7.81</v>
      </c>
      <c r="AG1592" s="5">
        <v>35.957516779526735</v>
      </c>
      <c r="AH1592" s="7"/>
      <c r="AI1592" s="8"/>
      <c r="AO1592" s="9">
        <v>11</v>
      </c>
      <c r="AP1592" s="5">
        <v>1.0413926851582249</v>
      </c>
      <c r="AR1592" s="5">
        <v>22.4</v>
      </c>
      <c r="CG1592" s="13"/>
    </row>
    <row r="1593" spans="1:85" x14ac:dyDescent="0.3">
      <c r="A1593">
        <v>2016</v>
      </c>
      <c r="B1593" t="s">
        <v>200</v>
      </c>
      <c r="C1593">
        <v>1</v>
      </c>
      <c r="M1593">
        <v>0</v>
      </c>
      <c r="N1593">
        <v>0</v>
      </c>
      <c r="O1593" s="11"/>
      <c r="P1593" s="11"/>
      <c r="Q1593" s="12"/>
      <c r="R1593" s="11"/>
      <c r="S1593" s="12"/>
      <c r="T1593" s="14">
        <v>0</v>
      </c>
      <c r="U1593" s="12"/>
      <c r="V1593" s="12" t="s">
        <v>366</v>
      </c>
      <c r="W1593" s="13"/>
      <c r="X1593" s="11"/>
      <c r="Y1593" s="11">
        <v>-5.49</v>
      </c>
      <c r="Z1593" s="11"/>
      <c r="AA1593" s="11">
        <v>20723.5</v>
      </c>
      <c r="AB1593" s="13">
        <v>20723500000</v>
      </c>
      <c r="AD1593">
        <v>-1.64</v>
      </c>
      <c r="AE1593">
        <v>-1.02</v>
      </c>
      <c r="AF1593">
        <v>-1.1000000000000001</v>
      </c>
      <c r="AG1593" s="5">
        <v>26.674003507927242</v>
      </c>
      <c r="AH1593" s="7"/>
      <c r="AI1593" s="8"/>
      <c r="AO1593" s="9">
        <v>3</v>
      </c>
      <c r="AP1593" s="5">
        <v>0.47712125471966244</v>
      </c>
      <c r="CG1593" s="13"/>
    </row>
    <row r="1594" spans="1:85" x14ac:dyDescent="0.3">
      <c r="A1594">
        <v>2016</v>
      </c>
      <c r="B1594" t="s">
        <v>201</v>
      </c>
      <c r="C1594">
        <v>0</v>
      </c>
      <c r="D1594">
        <v>4</v>
      </c>
      <c r="E1594">
        <v>5</v>
      </c>
      <c r="L1594">
        <v>1</v>
      </c>
      <c r="M1594">
        <v>0</v>
      </c>
      <c r="N1594">
        <v>0</v>
      </c>
      <c r="O1594" s="11">
        <v>8</v>
      </c>
      <c r="P1594" s="11">
        <v>3</v>
      </c>
      <c r="Q1594" s="12">
        <v>37.5</v>
      </c>
      <c r="R1594" s="11">
        <v>1</v>
      </c>
      <c r="S1594" s="12">
        <v>12.5</v>
      </c>
      <c r="T1594" s="14">
        <v>4</v>
      </c>
      <c r="U1594" s="12">
        <v>50</v>
      </c>
      <c r="V1594" s="12" t="s">
        <v>366</v>
      </c>
      <c r="W1594" s="13">
        <v>4</v>
      </c>
      <c r="X1594" s="11"/>
      <c r="Y1594" s="11">
        <v>-0.66</v>
      </c>
      <c r="Z1594" s="11">
        <v>1.63</v>
      </c>
      <c r="AA1594" s="11"/>
      <c r="AB1594" s="13"/>
      <c r="AC1594" s="5">
        <v>1.6268655464829023</v>
      </c>
      <c r="AD1594">
        <v>-0.81</v>
      </c>
      <c r="AE1594">
        <v>-0.28000000000000003</v>
      </c>
      <c r="AF1594">
        <v>-0.39</v>
      </c>
      <c r="AG1594" s="5">
        <v>5.7984683998151159</v>
      </c>
      <c r="AH1594" s="7"/>
      <c r="AI1594" s="8"/>
      <c r="AO1594" s="9">
        <v>3</v>
      </c>
      <c r="AP1594" s="5">
        <v>0.47712125471966244</v>
      </c>
      <c r="AQ1594">
        <v>35388908</v>
      </c>
      <c r="AR1594" s="5">
        <v>100</v>
      </c>
      <c r="AT1594">
        <v>1320000</v>
      </c>
      <c r="AU1594">
        <v>36708908</v>
      </c>
      <c r="AV1594">
        <v>75</v>
      </c>
      <c r="CG1594" s="13"/>
    </row>
    <row r="1595" spans="1:85" x14ac:dyDescent="0.3">
      <c r="A1595">
        <v>2016</v>
      </c>
      <c r="B1595" t="s">
        <v>202</v>
      </c>
      <c r="C1595">
        <v>0</v>
      </c>
      <c r="D1595">
        <v>3</v>
      </c>
      <c r="E1595">
        <v>7</v>
      </c>
      <c r="L1595">
        <v>0</v>
      </c>
      <c r="M1595">
        <v>1</v>
      </c>
      <c r="N1595">
        <v>0</v>
      </c>
      <c r="O1595" s="11">
        <v>12</v>
      </c>
      <c r="P1595" s="11">
        <v>5</v>
      </c>
      <c r="Q1595" s="12">
        <v>41.67</v>
      </c>
      <c r="R1595" s="11">
        <v>7</v>
      </c>
      <c r="S1595" s="12">
        <v>58.33</v>
      </c>
      <c r="T1595" s="14">
        <v>0</v>
      </c>
      <c r="U1595" s="12">
        <v>0</v>
      </c>
      <c r="V1595" s="12">
        <v>46.53</v>
      </c>
      <c r="W1595" s="13">
        <v>4</v>
      </c>
      <c r="X1595" s="11"/>
      <c r="Y1595" s="11">
        <v>15.35</v>
      </c>
      <c r="Z1595" s="11">
        <v>5.59</v>
      </c>
      <c r="AA1595" s="11">
        <v>228471.5</v>
      </c>
      <c r="AB1595" s="13">
        <v>228471500000</v>
      </c>
      <c r="AC1595" s="5">
        <v>5.5949544494684247</v>
      </c>
      <c r="AD1595">
        <v>22.02</v>
      </c>
      <c r="AE1595">
        <v>12.26</v>
      </c>
      <c r="AF1595">
        <v>15.91</v>
      </c>
      <c r="AG1595" s="5">
        <v>9.866708761637998</v>
      </c>
      <c r="AH1595" s="7">
        <v>11.351261443945457</v>
      </c>
      <c r="AI1595" s="8"/>
      <c r="AJ1595">
        <v>827674.59</v>
      </c>
      <c r="AK1595">
        <v>827674590000</v>
      </c>
      <c r="AL1595">
        <f>IF(AJ1595&lt;29957,1,0)</f>
        <v>0</v>
      </c>
      <c r="AM1595">
        <f>IF(AND(AJ1595&gt;29957,AJ1595&lt;96525),1,0)</f>
        <v>0</v>
      </c>
      <c r="AN1595">
        <f>IF(AJ1595&gt;96525,1,0)</f>
        <v>1</v>
      </c>
      <c r="AO1595" s="9">
        <v>33</v>
      </c>
      <c r="AP1595" s="5">
        <v>1.5185139398778873</v>
      </c>
      <c r="AQ1595">
        <v>1055570000</v>
      </c>
      <c r="AT1595">
        <v>23690000</v>
      </c>
      <c r="AU1595">
        <v>1079260000</v>
      </c>
      <c r="AV1595">
        <v>0.18</v>
      </c>
      <c r="AW1595">
        <v>174761.1</v>
      </c>
      <c r="AX1595">
        <v>174761100000</v>
      </c>
      <c r="CG1595" s="13"/>
    </row>
    <row r="1596" spans="1:85" x14ac:dyDescent="0.3">
      <c r="A1596">
        <v>2016</v>
      </c>
      <c r="B1596" t="s">
        <v>203</v>
      </c>
      <c r="C1596">
        <v>1</v>
      </c>
      <c r="D1596">
        <v>3</v>
      </c>
      <c r="E1596">
        <v>4</v>
      </c>
      <c r="M1596">
        <v>0</v>
      </c>
      <c r="N1596">
        <v>0</v>
      </c>
      <c r="O1596" s="11"/>
      <c r="P1596" s="11"/>
      <c r="Q1596" s="12"/>
      <c r="R1596" s="11"/>
      <c r="S1596" s="12"/>
      <c r="T1596" s="14">
        <v>0</v>
      </c>
      <c r="U1596" s="12"/>
      <c r="V1596" s="12">
        <v>89.93</v>
      </c>
      <c r="W1596" s="13"/>
      <c r="X1596" s="11"/>
      <c r="Y1596" s="11">
        <v>5.43</v>
      </c>
      <c r="Z1596" s="11"/>
      <c r="AA1596" s="11"/>
      <c r="AB1596" s="13"/>
      <c r="AD1596">
        <v>32.909999999999997</v>
      </c>
      <c r="AE1596">
        <v>8.5500000000000007</v>
      </c>
      <c r="AF1596">
        <v>10.94</v>
      </c>
      <c r="AG1596" s="5">
        <v>3.5179970078324505</v>
      </c>
      <c r="AH1596" s="7"/>
      <c r="AI1596" s="8"/>
      <c r="AO1596" s="9">
        <v>3</v>
      </c>
      <c r="AP1596" s="5">
        <v>0.47712125471966244</v>
      </c>
      <c r="AR1596" s="5">
        <v>100</v>
      </c>
      <c r="AV1596">
        <v>0</v>
      </c>
      <c r="CG1596" s="13"/>
    </row>
    <row r="1597" spans="1:85" x14ac:dyDescent="0.3">
      <c r="A1597">
        <v>2016</v>
      </c>
      <c r="B1597" t="s">
        <v>204</v>
      </c>
      <c r="C1597">
        <v>0</v>
      </c>
      <c r="M1597">
        <v>0</v>
      </c>
      <c r="N1597">
        <v>0</v>
      </c>
      <c r="O1597" s="11"/>
      <c r="P1597" s="11"/>
      <c r="Q1597" s="12"/>
      <c r="R1597" s="11"/>
      <c r="S1597" s="12"/>
      <c r="T1597" s="14">
        <v>0</v>
      </c>
      <c r="U1597" s="12"/>
      <c r="V1597" s="12">
        <v>27.41</v>
      </c>
      <c r="W1597" s="13"/>
      <c r="X1597" s="11">
        <v>0.46</v>
      </c>
      <c r="Y1597" s="11">
        <v>11.13</v>
      </c>
      <c r="Z1597" s="11">
        <v>2.27</v>
      </c>
      <c r="AA1597" s="11">
        <v>132562.70000000001</v>
      </c>
      <c r="AB1597" s="13">
        <v>132562700000.00002</v>
      </c>
      <c r="AC1597" s="5">
        <v>2.2680808481899861</v>
      </c>
      <c r="AD1597">
        <v>35.159999999999997</v>
      </c>
      <c r="AE1597">
        <v>19.16</v>
      </c>
      <c r="AF1597">
        <v>26.22</v>
      </c>
      <c r="AG1597" s="5">
        <v>51.987711786521338</v>
      </c>
      <c r="AH1597" s="7">
        <v>0.21586393147131608</v>
      </c>
      <c r="AI1597" s="8">
        <v>1.5880115708402729</v>
      </c>
      <c r="AJ1597">
        <v>169126.18</v>
      </c>
      <c r="AK1597">
        <v>169126180000</v>
      </c>
      <c r="AL1597">
        <f>IF(AJ1597&lt;29957,1,0)</f>
        <v>0</v>
      </c>
      <c r="AM1597">
        <f>IF(AND(AJ1597&gt;29957,AJ1597&lt;96525),1,0)</f>
        <v>0</v>
      </c>
      <c r="AN1597">
        <f>IF(AJ1597&gt;96525,1,0)</f>
        <v>1</v>
      </c>
      <c r="AO1597" s="9">
        <v>56</v>
      </c>
      <c r="AP1597" s="5">
        <v>1.7481880270062005</v>
      </c>
      <c r="AV1597">
        <v>0.52</v>
      </c>
      <c r="AW1597">
        <v>149228</v>
      </c>
      <c r="AX1597">
        <v>149228000000</v>
      </c>
      <c r="CG1597" s="13"/>
    </row>
    <row r="1598" spans="1:85" x14ac:dyDescent="0.3">
      <c r="A1598">
        <v>2016</v>
      </c>
      <c r="B1598" t="s">
        <v>205</v>
      </c>
      <c r="C1598">
        <v>0</v>
      </c>
      <c r="M1598">
        <v>1</v>
      </c>
      <c r="N1598">
        <v>0</v>
      </c>
      <c r="O1598" s="11"/>
      <c r="P1598" s="11"/>
      <c r="Q1598" s="12"/>
      <c r="R1598" s="11"/>
      <c r="S1598" s="12"/>
      <c r="T1598" s="14">
        <v>0</v>
      </c>
      <c r="U1598" s="12"/>
      <c r="V1598" s="12">
        <v>51.97</v>
      </c>
      <c r="W1598" s="13"/>
      <c r="X1598" s="11"/>
      <c r="Y1598" s="11">
        <v>13.33</v>
      </c>
      <c r="Z1598" s="11"/>
      <c r="AA1598" s="11"/>
      <c r="AB1598" s="13"/>
      <c r="AD1598">
        <v>19.88</v>
      </c>
      <c r="AE1598">
        <v>13.66</v>
      </c>
      <c r="AF1598">
        <v>19.7</v>
      </c>
      <c r="AG1598" s="5">
        <v>-0.2858165188857083</v>
      </c>
      <c r="AH1598" s="7"/>
      <c r="AI1598" s="8"/>
      <c r="AO1598" s="9">
        <v>21</v>
      </c>
      <c r="AP1598" s="5">
        <v>1.3222192947339191</v>
      </c>
      <c r="CG1598" s="13"/>
    </row>
    <row r="1599" spans="1:85" x14ac:dyDescent="0.3">
      <c r="A1599">
        <v>2016</v>
      </c>
      <c r="B1599" t="s">
        <v>206</v>
      </c>
      <c r="C1599">
        <v>0</v>
      </c>
      <c r="D1599">
        <v>5</v>
      </c>
      <c r="E1599">
        <v>6</v>
      </c>
      <c r="L1599">
        <v>1</v>
      </c>
      <c r="M1599">
        <v>1</v>
      </c>
      <c r="N1599">
        <v>0</v>
      </c>
      <c r="O1599" s="11">
        <v>15</v>
      </c>
      <c r="P1599" s="11">
        <v>8</v>
      </c>
      <c r="Q1599" s="12">
        <v>53.33</v>
      </c>
      <c r="R1599" s="11">
        <v>4</v>
      </c>
      <c r="S1599" s="12">
        <v>26.67</v>
      </c>
      <c r="T1599" s="14">
        <v>3</v>
      </c>
      <c r="U1599" s="12">
        <v>20</v>
      </c>
      <c r="V1599" s="12">
        <v>25.53</v>
      </c>
      <c r="W1599" s="13">
        <v>5</v>
      </c>
      <c r="X1599" s="11">
        <v>8.25</v>
      </c>
      <c r="Y1599" s="11">
        <v>3.33</v>
      </c>
      <c r="Z1599" s="11">
        <v>3.35</v>
      </c>
      <c r="AA1599" s="11">
        <v>1020756</v>
      </c>
      <c r="AB1599" s="13">
        <v>1020756000000</v>
      </c>
      <c r="AC1599" s="5">
        <v>3.3513259179341142</v>
      </c>
      <c r="AD1599">
        <v>8.4</v>
      </c>
      <c r="AE1599">
        <v>2.73</v>
      </c>
      <c r="AF1599">
        <v>3.74</v>
      </c>
      <c r="AG1599" s="5">
        <v>6.1822216187413943</v>
      </c>
      <c r="AH1599" s="7">
        <v>1.9916138552082587</v>
      </c>
      <c r="AI1599" s="8">
        <v>0.65232546015434834</v>
      </c>
      <c r="AJ1599">
        <v>790246.89</v>
      </c>
      <c r="AK1599">
        <v>790246890000</v>
      </c>
      <c r="AL1599">
        <f>IF(AJ1599&lt;29957,1,0)</f>
        <v>0</v>
      </c>
      <c r="AM1599">
        <f>IF(AND(AJ1599&gt;29957,AJ1599&lt;96525),1,0)</f>
        <v>0</v>
      </c>
      <c r="AN1599">
        <f>IF(AJ1599&gt;96525,1,0)</f>
        <v>1</v>
      </c>
      <c r="AO1599" s="9">
        <v>25</v>
      </c>
      <c r="AP1599" s="5">
        <v>1.3979400086720375</v>
      </c>
      <c r="AQ1599">
        <v>221561000</v>
      </c>
      <c r="AT1599">
        <v>27637000</v>
      </c>
      <c r="AU1599">
        <v>249198000</v>
      </c>
      <c r="AV1599">
        <v>0.1</v>
      </c>
      <c r="AW1599">
        <v>810409.8</v>
      </c>
      <c r="AX1599">
        <v>810409800000</v>
      </c>
      <c r="CG1599" s="13"/>
    </row>
    <row r="1600" spans="1:85" x14ac:dyDescent="0.3">
      <c r="A1600">
        <v>2016</v>
      </c>
      <c r="B1600" t="s">
        <v>207</v>
      </c>
      <c r="C1600">
        <v>0</v>
      </c>
      <c r="D1600">
        <v>5</v>
      </c>
      <c r="E1600">
        <v>8</v>
      </c>
      <c r="L1600">
        <v>1</v>
      </c>
      <c r="M1600">
        <v>0</v>
      </c>
      <c r="N1600">
        <v>0</v>
      </c>
      <c r="O1600" s="11">
        <v>16</v>
      </c>
      <c r="P1600" s="11">
        <v>7</v>
      </c>
      <c r="Q1600" s="12">
        <v>43.75</v>
      </c>
      <c r="R1600" s="11">
        <v>5</v>
      </c>
      <c r="S1600" s="12">
        <v>31.25</v>
      </c>
      <c r="T1600" s="14">
        <v>4</v>
      </c>
      <c r="U1600" s="12">
        <v>25</v>
      </c>
      <c r="V1600" s="12">
        <v>74.790000000000006</v>
      </c>
      <c r="W1600" s="13">
        <v>3</v>
      </c>
      <c r="X1600" s="11"/>
      <c r="Y1600" s="11">
        <v>1.86</v>
      </c>
      <c r="Z1600" s="11">
        <v>2.69</v>
      </c>
      <c r="AA1600" s="11">
        <v>52345.1</v>
      </c>
      <c r="AB1600" s="13">
        <v>52345100000</v>
      </c>
      <c r="AC1600" s="5">
        <v>2.689196555529735</v>
      </c>
      <c r="AD1600">
        <v>3.83</v>
      </c>
      <c r="AE1600">
        <v>1.46</v>
      </c>
      <c r="AF1600">
        <v>2.29</v>
      </c>
      <c r="AG1600" s="5">
        <v>-30.36885681017964</v>
      </c>
      <c r="AH1600" s="7"/>
      <c r="AI1600" s="8"/>
      <c r="AJ1600">
        <v>81189.679999999993</v>
      </c>
      <c r="AK1600">
        <v>81189680000</v>
      </c>
      <c r="AL1600">
        <f>IF(AJ1600&lt;29957,1,0)</f>
        <v>0</v>
      </c>
      <c r="AM1600">
        <f>IF(AND(AJ1600&gt;29957,AJ1600&lt;96525),1,0)</f>
        <v>1</v>
      </c>
      <c r="AN1600">
        <f>IF(AJ1600&gt;96525,1,0)</f>
        <v>0</v>
      </c>
      <c r="AO1600" s="9">
        <v>71</v>
      </c>
      <c r="AP1600" s="5">
        <v>1.851258348719075</v>
      </c>
      <c r="AQ1600">
        <v>117990000</v>
      </c>
      <c r="AT1600">
        <v>3430000</v>
      </c>
      <c r="AU1600">
        <v>121420000</v>
      </c>
      <c r="AV1600">
        <v>53.09</v>
      </c>
      <c r="AW1600">
        <v>55246</v>
      </c>
      <c r="AX1600">
        <v>55246000000</v>
      </c>
      <c r="CG1600" s="13"/>
    </row>
    <row r="1601" spans="1:85" x14ac:dyDescent="0.3">
      <c r="A1601">
        <v>2016</v>
      </c>
      <c r="B1601" t="s">
        <v>208</v>
      </c>
      <c r="C1601">
        <v>1</v>
      </c>
      <c r="D1601">
        <v>5</v>
      </c>
      <c r="E1601">
        <v>6</v>
      </c>
      <c r="F1601">
        <v>35.5</v>
      </c>
      <c r="G1601">
        <v>35500000</v>
      </c>
      <c r="H1601">
        <v>26.4</v>
      </c>
      <c r="I1601">
        <v>26400000</v>
      </c>
      <c r="J1601">
        <v>9.1000000000000014</v>
      </c>
      <c r="K1601">
        <v>9100000.0000000019</v>
      </c>
      <c r="L1601">
        <v>1</v>
      </c>
      <c r="M1601">
        <v>1</v>
      </c>
      <c r="N1601">
        <v>1</v>
      </c>
      <c r="O1601" s="11">
        <v>12</v>
      </c>
      <c r="P1601" s="11">
        <v>5</v>
      </c>
      <c r="Q1601" s="12">
        <v>41.67</v>
      </c>
      <c r="R1601" s="11">
        <v>2</v>
      </c>
      <c r="S1601" s="12">
        <v>16.670000000000002</v>
      </c>
      <c r="T1601" s="14">
        <v>5</v>
      </c>
      <c r="U1601" s="12">
        <v>41.67</v>
      </c>
      <c r="V1601" s="12">
        <v>75</v>
      </c>
      <c r="W1601" s="13">
        <v>8</v>
      </c>
      <c r="X1601" s="11"/>
      <c r="Y1601" s="11">
        <v>6.44</v>
      </c>
      <c r="Z1601" s="11">
        <v>5.8</v>
      </c>
      <c r="AA1601" s="11">
        <v>37763.699999999997</v>
      </c>
      <c r="AB1601" s="13">
        <v>37763700000</v>
      </c>
      <c r="AC1601" s="5">
        <v>5.8040540731989445</v>
      </c>
      <c r="AD1601">
        <v>16.45</v>
      </c>
      <c r="AE1601">
        <v>3.14</v>
      </c>
      <c r="AF1601">
        <v>9.93</v>
      </c>
      <c r="AG1601" s="5">
        <v>104.59473137469035</v>
      </c>
      <c r="AH1601" s="7"/>
      <c r="AI1601" s="8">
        <v>0.90872401088385768</v>
      </c>
      <c r="AJ1601">
        <v>40555.1</v>
      </c>
      <c r="AK1601">
        <v>40555100000</v>
      </c>
      <c r="AL1601">
        <f>IF(AJ1601&lt;29957,1,0)</f>
        <v>0</v>
      </c>
      <c r="AM1601">
        <f>IF(AND(AJ1601&gt;29957,AJ1601&lt;96525),1,0)</f>
        <v>1</v>
      </c>
      <c r="AN1601">
        <f>IF(AJ1601&gt;96525,1,0)</f>
        <v>0</v>
      </c>
      <c r="AO1601" s="9">
        <v>17</v>
      </c>
      <c r="AP1601" s="5">
        <v>1.2304489213782739</v>
      </c>
      <c r="AQ1601">
        <v>46455000</v>
      </c>
      <c r="AR1601" s="5">
        <v>34.9</v>
      </c>
      <c r="AS1601">
        <v>24055000</v>
      </c>
      <c r="AT1601">
        <v>14230000</v>
      </c>
      <c r="AU1601">
        <v>60685000</v>
      </c>
      <c r="AV1601">
        <v>0</v>
      </c>
      <c r="AW1601">
        <v>21934.7</v>
      </c>
      <c r="AX1601">
        <v>21934700000</v>
      </c>
      <c r="CG1601" s="13"/>
    </row>
    <row r="1602" spans="1:85" x14ac:dyDescent="0.3">
      <c r="A1602">
        <v>2016</v>
      </c>
      <c r="B1602" t="s">
        <v>209</v>
      </c>
      <c r="C1602">
        <v>1</v>
      </c>
      <c r="M1602">
        <v>0</v>
      </c>
      <c r="N1602">
        <v>0</v>
      </c>
      <c r="O1602" s="11"/>
      <c r="P1602" s="11"/>
      <c r="Q1602" s="12"/>
      <c r="R1602" s="11"/>
      <c r="S1602" s="12"/>
      <c r="T1602" s="14">
        <v>0</v>
      </c>
      <c r="U1602" s="12"/>
      <c r="V1602" s="12">
        <v>32.57</v>
      </c>
      <c r="W1602" s="13"/>
      <c r="X1602" s="11"/>
      <c r="Y1602" s="11">
        <v>1.83</v>
      </c>
      <c r="Z1602" s="11"/>
      <c r="AA1602" s="11"/>
      <c r="AB1602" s="13"/>
      <c r="AD1602">
        <v>15.05</v>
      </c>
      <c r="AE1602">
        <v>6.86</v>
      </c>
      <c r="AF1602">
        <v>12.89</v>
      </c>
      <c r="AG1602" s="5">
        <v>4.0917486720861396</v>
      </c>
      <c r="AH1602" s="7"/>
      <c r="AI1602" s="8"/>
      <c r="AO1602" s="9">
        <v>20</v>
      </c>
      <c r="AP1602" s="5">
        <v>1.301029995663981</v>
      </c>
      <c r="AR1602" s="5">
        <v>8.8000000000000007</v>
      </c>
      <c r="CG1602" s="13"/>
    </row>
    <row r="1603" spans="1:85" x14ac:dyDescent="0.3">
      <c r="A1603">
        <v>2016</v>
      </c>
      <c r="B1603" t="s">
        <v>210</v>
      </c>
      <c r="C1603">
        <v>0</v>
      </c>
      <c r="M1603">
        <v>1</v>
      </c>
      <c r="N1603">
        <v>0</v>
      </c>
      <c r="O1603" s="11"/>
      <c r="P1603" s="11"/>
      <c r="Q1603" s="12"/>
      <c r="R1603" s="11"/>
      <c r="S1603" s="12"/>
      <c r="T1603" s="14">
        <v>0</v>
      </c>
      <c r="U1603" s="12"/>
      <c r="V1603" s="12">
        <v>59.67</v>
      </c>
      <c r="W1603" s="13"/>
      <c r="X1603" s="11"/>
      <c r="Y1603" s="11"/>
      <c r="Z1603" s="11"/>
      <c r="AA1603" s="11"/>
      <c r="AB1603" s="13"/>
      <c r="AD1603">
        <v>12.87</v>
      </c>
      <c r="AE1603">
        <v>10.09</v>
      </c>
      <c r="AF1603">
        <v>11.22</v>
      </c>
      <c r="AG1603" s="5">
        <v>44.990733674915518</v>
      </c>
      <c r="AH1603" s="7"/>
      <c r="AI1603" s="8"/>
      <c r="AO1603" s="9">
        <v>6</v>
      </c>
      <c r="AP1603" s="5">
        <v>0.77815125038364352</v>
      </c>
      <c r="CG1603" s="13"/>
    </row>
    <row r="1604" spans="1:85" x14ac:dyDescent="0.3">
      <c r="A1604">
        <v>2016</v>
      </c>
      <c r="B1604" t="s">
        <v>211</v>
      </c>
      <c r="C1604">
        <v>0</v>
      </c>
      <c r="D1604">
        <v>4</v>
      </c>
      <c r="E1604">
        <v>8</v>
      </c>
      <c r="L1604">
        <v>1</v>
      </c>
      <c r="M1604">
        <v>1</v>
      </c>
      <c r="N1604">
        <v>1</v>
      </c>
      <c r="O1604" s="11">
        <v>11</v>
      </c>
      <c r="P1604" s="11">
        <v>6</v>
      </c>
      <c r="Q1604" s="12">
        <v>54.55</v>
      </c>
      <c r="R1604" s="11">
        <v>3</v>
      </c>
      <c r="S1604" s="12">
        <v>27.27</v>
      </c>
      <c r="T1604" s="14">
        <v>2</v>
      </c>
      <c r="U1604" s="12">
        <v>18.18</v>
      </c>
      <c r="V1604" s="12" t="s">
        <v>366</v>
      </c>
      <c r="W1604" s="13">
        <v>5</v>
      </c>
      <c r="X1604" s="11"/>
      <c r="Y1604" s="11">
        <v>11.66</v>
      </c>
      <c r="Z1604" s="11">
        <v>12.09</v>
      </c>
      <c r="AA1604" s="11">
        <v>34270.199999999997</v>
      </c>
      <c r="AB1604" s="13">
        <v>34270199999.999996</v>
      </c>
      <c r="AC1604" s="5">
        <v>12.0940592650659</v>
      </c>
      <c r="AD1604">
        <v>36.75</v>
      </c>
      <c r="AE1604">
        <v>21.57</v>
      </c>
      <c r="AF1604">
        <v>30.6</v>
      </c>
      <c r="AG1604" s="5">
        <v>4.9489395129615001</v>
      </c>
      <c r="AH1604" s="7">
        <v>0.41574279379157425</v>
      </c>
      <c r="AI1604" s="8">
        <v>8.4889533571438047</v>
      </c>
      <c r="AJ1604">
        <v>291772.21999999997</v>
      </c>
      <c r="AK1604">
        <v>291772220000</v>
      </c>
      <c r="AL1604">
        <f>IF(AJ1604&lt;29957,1,0)</f>
        <v>0</v>
      </c>
      <c r="AM1604">
        <f>IF(AND(AJ1604&gt;29957,AJ1604&lt;96525),1,0)</f>
        <v>0</v>
      </c>
      <c r="AN1604">
        <f>IF(AJ1604&gt;96525,1,0)</f>
        <v>1</v>
      </c>
      <c r="AO1604" s="9">
        <v>28</v>
      </c>
      <c r="AP1604" s="5">
        <v>1.447158031342219</v>
      </c>
      <c r="AQ1604">
        <v>104930821</v>
      </c>
      <c r="AS1604">
        <v>81788821</v>
      </c>
      <c r="AT1604">
        <v>68760000</v>
      </c>
      <c r="AU1604">
        <v>173690821</v>
      </c>
      <c r="AV1604">
        <v>0.14000000000000001</v>
      </c>
      <c r="AW1604">
        <v>59371.199999999997</v>
      </c>
      <c r="AX1604">
        <v>59371200000</v>
      </c>
      <c r="CG1604" s="13"/>
    </row>
    <row r="1605" spans="1:85" x14ac:dyDescent="0.3">
      <c r="A1605">
        <v>2016</v>
      </c>
      <c r="B1605" t="s">
        <v>212</v>
      </c>
      <c r="C1605">
        <v>0</v>
      </c>
      <c r="D1605">
        <v>4</v>
      </c>
      <c r="E1605">
        <v>7</v>
      </c>
      <c r="L1605">
        <v>1</v>
      </c>
      <c r="M1605">
        <v>1</v>
      </c>
      <c r="N1605">
        <v>1</v>
      </c>
      <c r="O1605" s="11">
        <v>15</v>
      </c>
      <c r="P1605" s="11">
        <v>4</v>
      </c>
      <c r="Q1605" s="12">
        <v>26.67</v>
      </c>
      <c r="R1605" s="11">
        <v>7</v>
      </c>
      <c r="S1605" s="12">
        <v>46.67</v>
      </c>
      <c r="T1605" s="14">
        <v>4</v>
      </c>
      <c r="U1605" s="12">
        <v>26.67</v>
      </c>
      <c r="V1605" s="12">
        <v>56.21</v>
      </c>
      <c r="W1605" s="13">
        <v>6</v>
      </c>
      <c r="X1605" s="11"/>
      <c r="Y1605" s="11">
        <v>8.0500000000000007</v>
      </c>
      <c r="Z1605" s="11">
        <v>3.76</v>
      </c>
      <c r="AA1605" s="11">
        <v>433583</v>
      </c>
      <c r="AB1605" s="13">
        <v>433583000000</v>
      </c>
      <c r="AC1605" s="5">
        <v>3.7565704451762598</v>
      </c>
      <c r="AD1605">
        <v>19.489999999999998</v>
      </c>
      <c r="AE1605">
        <v>13.74</v>
      </c>
      <c r="AF1605">
        <v>19.13</v>
      </c>
      <c r="AG1605" s="5">
        <v>16.450803419660719</v>
      </c>
      <c r="AH1605" s="7">
        <v>0.49465812294469241</v>
      </c>
      <c r="AI1605" s="8">
        <v>1.1174413131819623</v>
      </c>
      <c r="AJ1605">
        <v>1396198.93</v>
      </c>
      <c r="AK1605">
        <v>1396198930000</v>
      </c>
      <c r="AL1605">
        <f>IF(AJ1605&lt;29957,1,0)</f>
        <v>0</v>
      </c>
      <c r="AM1605">
        <f>IF(AND(AJ1605&gt;29957,AJ1605&lt;96525),1,0)</f>
        <v>0</v>
      </c>
      <c r="AN1605">
        <f>IF(AJ1605&gt;96525,1,0)</f>
        <v>1</v>
      </c>
      <c r="AO1605" s="9">
        <v>35</v>
      </c>
      <c r="AP1605" s="5">
        <v>1.5440680443502754</v>
      </c>
      <c r="AQ1605">
        <v>137924137</v>
      </c>
      <c r="AR1605" s="5">
        <v>100</v>
      </c>
      <c r="AS1605">
        <v>39544573</v>
      </c>
      <c r="AT1605">
        <v>51944691</v>
      </c>
      <c r="AU1605">
        <v>189868828</v>
      </c>
      <c r="AV1605">
        <v>56.21</v>
      </c>
      <c r="AW1605">
        <v>772856</v>
      </c>
      <c r="AX1605">
        <v>772856000000</v>
      </c>
      <c r="CG1605" s="13"/>
    </row>
    <row r="1606" spans="1:85" x14ac:dyDescent="0.3">
      <c r="A1606">
        <v>2016</v>
      </c>
      <c r="B1606" t="s">
        <v>213</v>
      </c>
      <c r="C1606">
        <v>0</v>
      </c>
      <c r="D1606">
        <v>4</v>
      </c>
      <c r="E1606">
        <v>4</v>
      </c>
      <c r="L1606">
        <v>1</v>
      </c>
      <c r="M1606">
        <v>1</v>
      </c>
      <c r="N1606">
        <v>0</v>
      </c>
      <c r="O1606" s="11">
        <v>15</v>
      </c>
      <c r="P1606" s="11">
        <v>7</v>
      </c>
      <c r="Q1606" s="12">
        <v>46.67</v>
      </c>
      <c r="R1606" s="11">
        <v>4</v>
      </c>
      <c r="S1606" s="12">
        <v>26.67</v>
      </c>
      <c r="T1606" s="14">
        <v>4</v>
      </c>
      <c r="U1606" s="12">
        <v>26.67</v>
      </c>
      <c r="V1606" s="12" t="s">
        <v>366</v>
      </c>
      <c r="W1606" s="13">
        <v>5</v>
      </c>
      <c r="X1606" s="11">
        <v>11.7</v>
      </c>
      <c r="Y1606" s="11">
        <v>0.63</v>
      </c>
      <c r="Z1606" s="11">
        <v>1.46</v>
      </c>
      <c r="AA1606" s="11">
        <v>34799.800000000003</v>
      </c>
      <c r="AB1606" s="13">
        <v>34799800000</v>
      </c>
      <c r="AC1606" s="5">
        <v>1.4623090682472404</v>
      </c>
      <c r="AD1606">
        <v>0.79</v>
      </c>
      <c r="AE1606">
        <v>0.44</v>
      </c>
      <c r="AF1606">
        <v>0.54</v>
      </c>
      <c r="AG1606" s="5">
        <v>17.031902161035728</v>
      </c>
      <c r="AH1606" s="7">
        <v>7.1639559572446818E-2</v>
      </c>
      <c r="AI1606" s="8"/>
      <c r="AJ1606">
        <v>18996.04</v>
      </c>
      <c r="AK1606">
        <v>18996040000</v>
      </c>
      <c r="AL1606">
        <f>IF(AJ1606&lt;29957,1,0)</f>
        <v>1</v>
      </c>
      <c r="AM1606">
        <f>IF(AND(AJ1606&gt;29957,AJ1606&lt;96525),1,0)</f>
        <v>0</v>
      </c>
      <c r="AN1606">
        <f>IF(AJ1606&gt;96525,1,0)</f>
        <v>0</v>
      </c>
      <c r="AO1606" s="9">
        <v>18</v>
      </c>
      <c r="AP1606" s="5">
        <v>1.2552725051033058</v>
      </c>
      <c r="AQ1606">
        <v>113160447</v>
      </c>
      <c r="AT1606">
        <v>1500000</v>
      </c>
      <c r="AU1606">
        <v>114660447</v>
      </c>
      <c r="AW1606">
        <v>18030.099999999999</v>
      </c>
      <c r="AX1606">
        <v>18030100000</v>
      </c>
      <c r="CG1606" s="13"/>
    </row>
    <row r="1607" spans="1:85" x14ac:dyDescent="0.3">
      <c r="A1607">
        <v>2016</v>
      </c>
      <c r="B1607" t="s">
        <v>214</v>
      </c>
      <c r="C1607">
        <v>0</v>
      </c>
      <c r="D1607">
        <v>4</v>
      </c>
      <c r="E1607">
        <v>4</v>
      </c>
      <c r="L1607">
        <v>1</v>
      </c>
      <c r="M1607">
        <v>0</v>
      </c>
      <c r="N1607">
        <v>0</v>
      </c>
      <c r="O1607" s="11">
        <v>13</v>
      </c>
      <c r="P1607" s="11">
        <v>4</v>
      </c>
      <c r="Q1607" s="12">
        <v>30.77</v>
      </c>
      <c r="R1607" s="11">
        <v>6</v>
      </c>
      <c r="S1607" s="12">
        <v>46.15</v>
      </c>
      <c r="T1607" s="14">
        <v>3</v>
      </c>
      <c r="U1607" s="12">
        <v>23.08</v>
      </c>
      <c r="V1607" s="12">
        <v>51.8</v>
      </c>
      <c r="W1607" s="13">
        <v>6</v>
      </c>
      <c r="X1607" s="11"/>
      <c r="Y1607" s="11">
        <v>5.24</v>
      </c>
      <c r="Z1607" s="11">
        <v>1.77</v>
      </c>
      <c r="AA1607" s="11"/>
      <c r="AB1607" s="13"/>
      <c r="AC1607" s="5">
        <v>1.7749426870562968</v>
      </c>
      <c r="AD1607">
        <v>9.1</v>
      </c>
      <c r="AE1607">
        <v>4.1399999999999997</v>
      </c>
      <c r="AF1607">
        <v>9.1</v>
      </c>
      <c r="AG1607" s="5">
        <v>8.4966810709671847</v>
      </c>
      <c r="AH1607" s="7"/>
      <c r="AI1607" s="8"/>
      <c r="AO1607" s="9">
        <v>49</v>
      </c>
      <c r="AP1607" s="5">
        <v>1.6901960800285134</v>
      </c>
      <c r="AQ1607">
        <v>96455970</v>
      </c>
      <c r="AT1607">
        <v>3240000</v>
      </c>
      <c r="AU1607">
        <v>99695970</v>
      </c>
      <c r="CG1607" s="13"/>
    </row>
    <row r="1608" spans="1:85" x14ac:dyDescent="0.3">
      <c r="A1608">
        <v>2016</v>
      </c>
      <c r="B1608" t="s">
        <v>215</v>
      </c>
      <c r="C1608">
        <v>0</v>
      </c>
      <c r="D1608">
        <v>5</v>
      </c>
      <c r="E1608">
        <v>6</v>
      </c>
      <c r="L1608">
        <v>1</v>
      </c>
      <c r="M1608">
        <v>0</v>
      </c>
      <c r="N1608">
        <v>1</v>
      </c>
      <c r="O1608" s="11">
        <v>12</v>
      </c>
      <c r="P1608" s="11">
        <v>5</v>
      </c>
      <c r="Q1608" s="12">
        <v>41.67</v>
      </c>
      <c r="R1608" s="11">
        <v>2</v>
      </c>
      <c r="S1608" s="12">
        <v>16.670000000000002</v>
      </c>
      <c r="T1608" s="14">
        <v>5</v>
      </c>
      <c r="U1608" s="12">
        <v>41.67</v>
      </c>
      <c r="V1608" s="12">
        <v>63.15</v>
      </c>
      <c r="W1608" s="13">
        <v>5</v>
      </c>
      <c r="X1608" s="11"/>
      <c r="Y1608" s="11">
        <v>3.86</v>
      </c>
      <c r="Z1608" s="11"/>
      <c r="AA1608" s="11">
        <v>18105.5</v>
      </c>
      <c r="AB1608" s="13">
        <v>18105500000</v>
      </c>
      <c r="AD1608">
        <v>19.21</v>
      </c>
      <c r="AE1608">
        <v>6.4</v>
      </c>
      <c r="AF1608">
        <v>9.58</v>
      </c>
      <c r="AG1608" s="5">
        <v>27.072327254315642</v>
      </c>
      <c r="AH1608" s="7"/>
      <c r="AI1608" s="8">
        <v>4.2476252767534618E-2</v>
      </c>
      <c r="AJ1608">
        <v>20261.37</v>
      </c>
      <c r="AK1608">
        <v>20261370000</v>
      </c>
      <c r="AL1608">
        <f>IF(AJ1608&lt;29957,1,0)</f>
        <v>1</v>
      </c>
      <c r="AM1608">
        <f>IF(AND(AJ1608&gt;29957,AJ1608&lt;96525),1,0)</f>
        <v>0</v>
      </c>
      <c r="AN1608">
        <f>IF(AJ1608&gt;96525,1,0)</f>
        <v>0</v>
      </c>
      <c r="AO1608" s="9">
        <v>31</v>
      </c>
      <c r="AP1608" s="5">
        <v>1.4913616938342726</v>
      </c>
      <c r="AQ1608">
        <v>70387916</v>
      </c>
      <c r="AS1608">
        <f>21768016+26449204</f>
        <v>48217220</v>
      </c>
      <c r="AT1608">
        <v>1120000</v>
      </c>
      <c r="AU1608">
        <v>71507916</v>
      </c>
      <c r="AV1608">
        <v>0.24</v>
      </c>
      <c r="AW1608">
        <v>22100</v>
      </c>
      <c r="AX1608">
        <v>22100000000</v>
      </c>
      <c r="CG1608" s="13"/>
    </row>
    <row r="1609" spans="1:85" x14ac:dyDescent="0.3">
      <c r="A1609">
        <v>2016</v>
      </c>
      <c r="B1609" t="s">
        <v>216</v>
      </c>
      <c r="C1609">
        <v>0</v>
      </c>
      <c r="D1609">
        <v>5</v>
      </c>
      <c r="E1609">
        <v>8</v>
      </c>
      <c r="F1609">
        <v>16.2</v>
      </c>
      <c r="G1609">
        <v>16200000</v>
      </c>
      <c r="H1609">
        <v>14.2</v>
      </c>
      <c r="I1609">
        <v>14200000</v>
      </c>
      <c r="J1609">
        <v>2</v>
      </c>
      <c r="K1609">
        <v>2000000</v>
      </c>
      <c r="L1609">
        <v>1</v>
      </c>
      <c r="M1609">
        <v>0</v>
      </c>
      <c r="N1609">
        <v>0</v>
      </c>
      <c r="O1609" s="11">
        <v>8</v>
      </c>
      <c r="P1609" s="11">
        <v>4</v>
      </c>
      <c r="Q1609" s="12">
        <v>50</v>
      </c>
      <c r="R1609" s="11">
        <v>1</v>
      </c>
      <c r="S1609" s="12">
        <v>12.5</v>
      </c>
      <c r="T1609" s="14">
        <v>3</v>
      </c>
      <c r="U1609" s="12">
        <v>37.5</v>
      </c>
      <c r="V1609" s="12">
        <v>70.89</v>
      </c>
      <c r="W1609" s="13">
        <v>8</v>
      </c>
      <c r="X1609" s="11"/>
      <c r="Y1609" s="11">
        <v>3.74</v>
      </c>
      <c r="Z1609" s="11">
        <v>3.66</v>
      </c>
      <c r="AA1609" s="11">
        <v>16042.5</v>
      </c>
      <c r="AB1609" s="13">
        <v>16042500000</v>
      </c>
      <c r="AC1609" s="5">
        <v>3.6555090413862446</v>
      </c>
      <c r="AD1609">
        <v>21.25</v>
      </c>
      <c r="AE1609">
        <v>7.56</v>
      </c>
      <c r="AF1609">
        <v>12.82</v>
      </c>
      <c r="AG1609" s="5">
        <v>14.290408881211695</v>
      </c>
      <c r="AH1609" s="7">
        <v>1.5405088582024078</v>
      </c>
      <c r="AI1609" s="8"/>
      <c r="AJ1609">
        <v>14677.04</v>
      </c>
      <c r="AK1609">
        <v>14677040000</v>
      </c>
      <c r="AL1609">
        <f>IF(AJ1609&lt;29957,1,0)</f>
        <v>1</v>
      </c>
      <c r="AM1609">
        <f>IF(AND(AJ1609&gt;29957,AJ1609&lt;96525),1,0)</f>
        <v>0</v>
      </c>
      <c r="AN1609">
        <f>IF(AJ1609&gt;96525,1,0)</f>
        <v>0</v>
      </c>
      <c r="AO1609" s="9">
        <v>24</v>
      </c>
      <c r="AP1609" s="5">
        <v>1.3802112417116059</v>
      </c>
      <c r="AQ1609">
        <v>59964000</v>
      </c>
      <c r="AT1609">
        <v>1155000</v>
      </c>
      <c r="AU1609">
        <v>61119000</v>
      </c>
      <c r="AV1609">
        <v>0</v>
      </c>
      <c r="AW1609">
        <v>36681.4</v>
      </c>
      <c r="AX1609">
        <v>36681400000</v>
      </c>
      <c r="CG1609" s="13"/>
    </row>
    <row r="1610" spans="1:85" x14ac:dyDescent="0.3">
      <c r="A1610">
        <v>2016</v>
      </c>
      <c r="B1610" t="s">
        <v>217</v>
      </c>
      <c r="C1610">
        <v>1</v>
      </c>
      <c r="D1610">
        <v>4</v>
      </c>
      <c r="E1610">
        <v>5</v>
      </c>
      <c r="L1610">
        <v>1</v>
      </c>
      <c r="M1610">
        <v>1</v>
      </c>
      <c r="N1610">
        <v>1</v>
      </c>
      <c r="O1610" s="11">
        <v>14</v>
      </c>
      <c r="P1610" s="11">
        <v>7</v>
      </c>
      <c r="Q1610" s="12">
        <v>50</v>
      </c>
      <c r="R1610" s="11">
        <v>5</v>
      </c>
      <c r="S1610" s="12">
        <v>35.71</v>
      </c>
      <c r="T1610" s="14">
        <v>2</v>
      </c>
      <c r="U1610" s="12">
        <v>14.29</v>
      </c>
      <c r="V1610" s="12">
        <v>13.75</v>
      </c>
      <c r="W1610" s="13">
        <v>6</v>
      </c>
      <c r="X1610" s="11"/>
      <c r="Y1610" s="11">
        <v>11.73</v>
      </c>
      <c r="Z1610" s="11">
        <v>4.45</v>
      </c>
      <c r="AA1610" s="11">
        <v>33289</v>
      </c>
      <c r="AB1610" s="13">
        <v>33289000000</v>
      </c>
      <c r="AC1610" s="5">
        <v>4.4481138713527333</v>
      </c>
      <c r="AD1610">
        <v>25.2</v>
      </c>
      <c r="AE1610">
        <v>18.62</v>
      </c>
      <c r="AF1610">
        <v>24.63</v>
      </c>
      <c r="AG1610" s="5">
        <v>31.19402566046211</v>
      </c>
      <c r="AH1610" s="7">
        <v>0.66980526428418574</v>
      </c>
      <c r="AI1610" s="8"/>
      <c r="AJ1610">
        <v>120275.81</v>
      </c>
      <c r="AK1610">
        <v>120275810000</v>
      </c>
      <c r="AL1610">
        <f>IF(AJ1610&lt;29957,1,0)</f>
        <v>0</v>
      </c>
      <c r="AM1610">
        <f>IF(AND(AJ1610&gt;29957,AJ1610&lt;96525),1,0)</f>
        <v>0</v>
      </c>
      <c r="AN1610">
        <f>IF(AJ1610&gt;96525,1,0)</f>
        <v>1</v>
      </c>
      <c r="AO1610" s="9">
        <v>17</v>
      </c>
      <c r="AP1610" s="5">
        <v>1.2304489213782739</v>
      </c>
      <c r="AQ1610">
        <v>190889836</v>
      </c>
      <c r="AR1610" s="5">
        <v>90</v>
      </c>
      <c r="AS1610">
        <v>62688765</v>
      </c>
      <c r="AT1610">
        <v>24262245</v>
      </c>
      <c r="AU1610">
        <v>215152081</v>
      </c>
      <c r="AV1610">
        <v>1.53</v>
      </c>
      <c r="AW1610">
        <v>52364</v>
      </c>
      <c r="AX1610">
        <v>52364000000</v>
      </c>
      <c r="CG1610" s="13"/>
    </row>
    <row r="1611" spans="1:85" x14ac:dyDescent="0.3">
      <c r="A1611">
        <v>2016</v>
      </c>
      <c r="B1611" t="s">
        <v>218</v>
      </c>
      <c r="C1611">
        <v>0</v>
      </c>
      <c r="D1611">
        <v>3</v>
      </c>
      <c r="E1611">
        <v>5</v>
      </c>
      <c r="L1611">
        <v>0</v>
      </c>
      <c r="M1611">
        <v>1</v>
      </c>
      <c r="N1611">
        <v>0</v>
      </c>
      <c r="O1611" s="11">
        <v>8</v>
      </c>
      <c r="P1611" s="11">
        <v>2</v>
      </c>
      <c r="Q1611" s="12">
        <v>25</v>
      </c>
      <c r="R1611" s="11">
        <v>2</v>
      </c>
      <c r="S1611" s="12">
        <v>25</v>
      </c>
      <c r="T1611" s="14">
        <v>4</v>
      </c>
      <c r="U1611" s="12">
        <v>50</v>
      </c>
      <c r="V1611" s="12">
        <v>72.14</v>
      </c>
      <c r="W1611" s="13">
        <v>7</v>
      </c>
      <c r="X1611" s="11"/>
      <c r="Y1611" s="11">
        <v>16.25</v>
      </c>
      <c r="Z1611" s="11">
        <v>6.93</v>
      </c>
      <c r="AA1611" s="11"/>
      <c r="AB1611" s="13"/>
      <c r="AC1611" s="5">
        <v>6.9299061932882422</v>
      </c>
      <c r="AD1611">
        <v>23.86</v>
      </c>
      <c r="AE1611">
        <v>14.91</v>
      </c>
      <c r="AF1611">
        <v>23.86</v>
      </c>
      <c r="AG1611" s="5">
        <v>-2.5665660170189466</v>
      </c>
      <c r="AH1611" s="7"/>
      <c r="AI1611" s="8"/>
      <c r="AO1611" s="9">
        <v>3</v>
      </c>
      <c r="AP1611" s="5">
        <v>0.47712125471966244</v>
      </c>
      <c r="AQ1611">
        <v>33716165</v>
      </c>
      <c r="AT1611">
        <v>4050000</v>
      </c>
      <c r="AU1611">
        <v>37766165</v>
      </c>
      <c r="CG1611" s="13"/>
    </row>
    <row r="1612" spans="1:85" x14ac:dyDescent="0.3">
      <c r="A1612">
        <v>2016</v>
      </c>
      <c r="B1612" t="s">
        <v>219</v>
      </c>
      <c r="C1612">
        <v>0</v>
      </c>
      <c r="D1612">
        <v>6</v>
      </c>
      <c r="E1612">
        <v>7</v>
      </c>
      <c r="F1612">
        <v>54</v>
      </c>
      <c r="G1612">
        <v>54000000</v>
      </c>
      <c r="H1612">
        <v>43</v>
      </c>
      <c r="I1612">
        <v>43000000</v>
      </c>
      <c r="J1612">
        <v>11</v>
      </c>
      <c r="K1612">
        <v>11000000</v>
      </c>
      <c r="L1612">
        <v>1</v>
      </c>
      <c r="M1612">
        <v>1</v>
      </c>
      <c r="N1612">
        <v>0</v>
      </c>
      <c r="O1612" s="11">
        <v>11</v>
      </c>
      <c r="P1612" s="11">
        <v>5</v>
      </c>
      <c r="Q1612" s="12">
        <v>45.45</v>
      </c>
      <c r="R1612" s="11">
        <v>2</v>
      </c>
      <c r="S1612" s="12">
        <v>18.18</v>
      </c>
      <c r="T1612" s="14">
        <v>4</v>
      </c>
      <c r="U1612" s="12">
        <v>36.36</v>
      </c>
      <c r="V1612" s="12">
        <v>65.61</v>
      </c>
      <c r="W1612" s="13">
        <v>5</v>
      </c>
      <c r="X1612" s="11">
        <v>10.11</v>
      </c>
      <c r="Y1612" s="11">
        <v>3.99</v>
      </c>
      <c r="Z1612" s="11">
        <v>14.36</v>
      </c>
      <c r="AA1612" s="11">
        <v>199691</v>
      </c>
      <c r="AB1612" s="13">
        <v>199691000000</v>
      </c>
      <c r="AC1612" s="5">
        <v>14.363881393141087</v>
      </c>
      <c r="AD1612">
        <v>29.53</v>
      </c>
      <c r="AE1612">
        <v>8.0299999999999994</v>
      </c>
      <c r="AF1612">
        <v>14.09</v>
      </c>
      <c r="AG1612" s="5">
        <v>7.0948727704302685</v>
      </c>
      <c r="AH1612" s="7">
        <v>4.8252056014804368E-2</v>
      </c>
      <c r="AI1612" s="8"/>
      <c r="AJ1612">
        <v>387801.99</v>
      </c>
      <c r="AK1612">
        <v>387801990000</v>
      </c>
      <c r="AL1612">
        <f>IF(AJ1612&lt;29957,1,0)</f>
        <v>0</v>
      </c>
      <c r="AM1612">
        <f>IF(AND(AJ1612&gt;29957,AJ1612&lt;96525),1,0)</f>
        <v>0</v>
      </c>
      <c r="AN1612">
        <f>IF(AJ1612&gt;96525,1,0)</f>
        <v>1</v>
      </c>
      <c r="AO1612" s="9">
        <v>30</v>
      </c>
      <c r="AP1612" s="5">
        <v>1.4771212547196624</v>
      </c>
      <c r="AQ1612">
        <v>28650043</v>
      </c>
      <c r="AT1612">
        <v>14823333</v>
      </c>
      <c r="AU1612">
        <v>43473376</v>
      </c>
      <c r="AV1612">
        <v>28.12</v>
      </c>
      <c r="AW1612">
        <v>430496</v>
      </c>
      <c r="AX1612">
        <v>430496000000</v>
      </c>
      <c r="CG1612" s="13"/>
    </row>
    <row r="1613" spans="1:85" x14ac:dyDescent="0.3">
      <c r="A1613">
        <v>2016</v>
      </c>
      <c r="B1613" t="s">
        <v>220</v>
      </c>
      <c r="C1613">
        <v>1</v>
      </c>
      <c r="D1613">
        <v>5</v>
      </c>
      <c r="E1613">
        <v>5</v>
      </c>
      <c r="L1613">
        <v>1</v>
      </c>
      <c r="M1613">
        <v>0</v>
      </c>
      <c r="N1613">
        <v>0</v>
      </c>
      <c r="O1613" s="11">
        <v>12</v>
      </c>
      <c r="P1613" s="11">
        <v>3</v>
      </c>
      <c r="Q1613" s="12">
        <v>25</v>
      </c>
      <c r="R1613" s="11">
        <v>3</v>
      </c>
      <c r="S1613" s="12">
        <v>25</v>
      </c>
      <c r="T1613" s="14">
        <v>6</v>
      </c>
      <c r="U1613" s="12">
        <v>50</v>
      </c>
      <c r="V1613" s="12">
        <v>60.48</v>
      </c>
      <c r="W1613" s="13">
        <v>5</v>
      </c>
      <c r="X1613" s="11"/>
      <c r="Y1613" s="11">
        <v>10.41</v>
      </c>
      <c r="Z1613" s="11">
        <v>2.2999999999999998</v>
      </c>
      <c r="AA1613" s="11">
        <v>75467</v>
      </c>
      <c r="AB1613" s="13">
        <v>75467000000</v>
      </c>
      <c r="AC1613" s="5">
        <v>2.2950206743217612</v>
      </c>
      <c r="AD1613">
        <v>11.54</v>
      </c>
      <c r="AE1613">
        <v>8.68</v>
      </c>
      <c r="AF1613">
        <v>10.57</v>
      </c>
      <c r="AG1613" s="5">
        <v>4.9585918996863549</v>
      </c>
      <c r="AH1613" s="7"/>
      <c r="AI1613" s="8"/>
      <c r="AJ1613">
        <v>104570.02</v>
      </c>
      <c r="AK1613">
        <v>104570020000</v>
      </c>
      <c r="AL1613">
        <f>IF(AJ1613&lt;29957,1,0)</f>
        <v>0</v>
      </c>
      <c r="AM1613">
        <f>IF(AND(AJ1613&gt;29957,AJ1613&lt;96525),1,0)</f>
        <v>0</v>
      </c>
      <c r="AN1613">
        <f>IF(AJ1613&gt;96525,1,0)</f>
        <v>1</v>
      </c>
      <c r="AO1613" s="9">
        <v>24</v>
      </c>
      <c r="AP1613" s="5">
        <v>1.3802112417116059</v>
      </c>
      <c r="AQ1613">
        <v>143810000</v>
      </c>
      <c r="AT1613">
        <v>12820000</v>
      </c>
      <c r="AU1613">
        <v>156630000</v>
      </c>
      <c r="AV1613">
        <v>60.47</v>
      </c>
      <c r="AW1613">
        <v>59973.8</v>
      </c>
      <c r="AX1613">
        <v>59973800000</v>
      </c>
      <c r="CG1613" s="13"/>
    </row>
    <row r="1614" spans="1:85" x14ac:dyDescent="0.3">
      <c r="A1614">
        <v>2016</v>
      </c>
      <c r="B1614" t="s">
        <v>221</v>
      </c>
      <c r="C1614">
        <v>0</v>
      </c>
      <c r="D1614">
        <v>5</v>
      </c>
      <c r="E1614">
        <v>4</v>
      </c>
      <c r="F1614">
        <v>23.8</v>
      </c>
      <c r="G1614">
        <v>23800000</v>
      </c>
      <c r="H1614">
        <v>23.8</v>
      </c>
      <c r="I1614">
        <v>23800000</v>
      </c>
      <c r="J1614">
        <v>0</v>
      </c>
      <c r="L1614">
        <v>1</v>
      </c>
      <c r="M1614">
        <v>1</v>
      </c>
      <c r="N1614">
        <v>0</v>
      </c>
      <c r="O1614" s="11">
        <v>19</v>
      </c>
      <c r="P1614" s="11">
        <v>6</v>
      </c>
      <c r="Q1614" s="12">
        <v>31.58</v>
      </c>
      <c r="R1614" s="11">
        <v>6</v>
      </c>
      <c r="S1614" s="12">
        <v>31.58</v>
      </c>
      <c r="T1614" s="14">
        <v>7</v>
      </c>
      <c r="U1614" s="12">
        <v>36.840000000000003</v>
      </c>
      <c r="V1614" s="12">
        <v>20.41</v>
      </c>
      <c r="W1614" s="13">
        <v>7</v>
      </c>
      <c r="X1614" s="11">
        <v>44.6</v>
      </c>
      <c r="Y1614" s="11">
        <v>1.1100000000000001</v>
      </c>
      <c r="Z1614" s="11">
        <v>1.29</v>
      </c>
      <c r="AA1614" s="11">
        <v>124005.6</v>
      </c>
      <c r="AB1614" s="13">
        <v>124005600000</v>
      </c>
      <c r="AC1614" s="5">
        <v>1.2924124831816037</v>
      </c>
      <c r="AD1614">
        <v>2.89</v>
      </c>
      <c r="AE1614">
        <v>0.86</v>
      </c>
      <c r="AF1614">
        <v>1.53</v>
      </c>
      <c r="AG1614" s="5">
        <v>0.15491606260962537</v>
      </c>
      <c r="AH1614" s="7"/>
      <c r="AI1614" s="8"/>
      <c r="AJ1614">
        <v>42139.61</v>
      </c>
      <c r="AK1614">
        <v>42139610000</v>
      </c>
      <c r="AL1614">
        <f>IF(AJ1614&lt;29957,1,0)</f>
        <v>0</v>
      </c>
      <c r="AM1614">
        <f>IF(AND(AJ1614&gt;29957,AJ1614&lt;96525),1,0)</f>
        <v>1</v>
      </c>
      <c r="AN1614">
        <f>IF(AJ1614&gt;96525,1,0)</f>
        <v>0</v>
      </c>
      <c r="AO1614" s="9">
        <v>26</v>
      </c>
      <c r="AP1614" s="5">
        <v>1.414973347970818</v>
      </c>
      <c r="AQ1614">
        <v>173293790</v>
      </c>
      <c r="AR1614" s="5">
        <v>16.399999999999999</v>
      </c>
      <c r="AT1614">
        <v>2225000</v>
      </c>
      <c r="AU1614">
        <v>175518790</v>
      </c>
      <c r="AV1614">
        <v>0</v>
      </c>
      <c r="AW1614">
        <v>90040.3</v>
      </c>
      <c r="AX1614">
        <v>90040300000</v>
      </c>
      <c r="CG1614" s="13"/>
    </row>
    <row r="1615" spans="1:85" x14ac:dyDescent="0.3">
      <c r="A1615">
        <v>2016</v>
      </c>
      <c r="B1615" t="s">
        <v>222</v>
      </c>
      <c r="C1615">
        <v>1</v>
      </c>
      <c r="D1615">
        <v>4</v>
      </c>
      <c r="E1615">
        <v>6</v>
      </c>
      <c r="F1615">
        <v>40</v>
      </c>
      <c r="G1615">
        <v>40000000</v>
      </c>
      <c r="H1615">
        <v>37</v>
      </c>
      <c r="I1615">
        <v>37000000</v>
      </c>
      <c r="J1615">
        <v>3</v>
      </c>
      <c r="K1615">
        <v>3000000</v>
      </c>
      <c r="L1615">
        <v>1</v>
      </c>
      <c r="M1615">
        <v>1</v>
      </c>
      <c r="N1615">
        <v>1</v>
      </c>
      <c r="O1615" s="11">
        <v>9</v>
      </c>
      <c r="P1615" s="11">
        <v>4</v>
      </c>
      <c r="Q1615" s="12">
        <v>44.44</v>
      </c>
      <c r="R1615" s="11">
        <v>2</v>
      </c>
      <c r="S1615" s="12">
        <v>22.22</v>
      </c>
      <c r="T1615" s="14">
        <v>3</v>
      </c>
      <c r="U1615" s="12">
        <v>33.33</v>
      </c>
      <c r="V1615" s="12">
        <v>30.83</v>
      </c>
      <c r="W1615" s="13">
        <v>6</v>
      </c>
      <c r="X1615" s="11"/>
      <c r="Y1615" s="11">
        <v>10.36</v>
      </c>
      <c r="Z1615" s="11">
        <v>2.48</v>
      </c>
      <c r="AA1615" s="11">
        <v>27713</v>
      </c>
      <c r="AB1615" s="13">
        <v>27713000000</v>
      </c>
      <c r="AC1615" s="5">
        <v>2.4848669652277127</v>
      </c>
      <c r="AD1615">
        <v>18.93</v>
      </c>
      <c r="AE1615">
        <v>10.97</v>
      </c>
      <c r="AF1615">
        <v>18.809999999999999</v>
      </c>
      <c r="AG1615" s="5">
        <v>13.294471209573059</v>
      </c>
      <c r="AH1615" s="7"/>
      <c r="AI1615" s="8">
        <v>0.21206146061981471</v>
      </c>
      <c r="AJ1615">
        <v>35432.76</v>
      </c>
      <c r="AK1615">
        <v>35432760000</v>
      </c>
      <c r="AL1615">
        <f>IF(AJ1615&lt;29957,1,0)</f>
        <v>0</v>
      </c>
      <c r="AM1615">
        <f>IF(AND(AJ1615&gt;29957,AJ1615&lt;96525),1,0)</f>
        <v>1</v>
      </c>
      <c r="AN1615">
        <f>IF(AJ1615&gt;96525,1,0)</f>
        <v>0</v>
      </c>
      <c r="AO1615" s="9">
        <v>24</v>
      </c>
      <c r="AP1615" s="5">
        <v>1.3802112417116059</v>
      </c>
      <c r="AQ1615">
        <v>58988531</v>
      </c>
      <c r="AS1615">
        <v>24375546</v>
      </c>
      <c r="AT1615">
        <v>3946000</v>
      </c>
      <c r="AU1615">
        <v>62934531</v>
      </c>
      <c r="AV1615">
        <v>0</v>
      </c>
      <c r="AW1615">
        <v>28021</v>
      </c>
      <c r="AX1615">
        <v>28021000000</v>
      </c>
      <c r="CG1615" s="13"/>
    </row>
    <row r="1616" spans="1:85" x14ac:dyDescent="0.3">
      <c r="A1616">
        <v>2016</v>
      </c>
      <c r="B1616" t="s">
        <v>223</v>
      </c>
      <c r="C1616">
        <v>1</v>
      </c>
      <c r="M1616">
        <v>0</v>
      </c>
      <c r="N1616">
        <v>0</v>
      </c>
      <c r="O1616" s="11"/>
      <c r="P1616" s="11"/>
      <c r="Q1616" s="12"/>
      <c r="R1616" s="11"/>
      <c r="S1616" s="12"/>
      <c r="T1616" s="14">
        <v>0</v>
      </c>
      <c r="U1616" s="12"/>
      <c r="V1616" s="12">
        <v>51.31</v>
      </c>
      <c r="W1616" s="13"/>
      <c r="X1616" s="11"/>
      <c r="Y1616" s="11"/>
      <c r="Z1616" s="11"/>
      <c r="AA1616" s="11">
        <v>15936</v>
      </c>
      <c r="AB1616" s="13">
        <v>15936000000</v>
      </c>
      <c r="AG1616" s="5"/>
      <c r="AH1616" s="7"/>
      <c r="AI1616" s="8"/>
      <c r="AO1616" s="9">
        <v>16</v>
      </c>
      <c r="AP1616" s="5">
        <v>1.2041199826559246</v>
      </c>
      <c r="AR1616" s="5">
        <v>34</v>
      </c>
      <c r="AV1616">
        <v>0</v>
      </c>
      <c r="CG1616" s="13"/>
    </row>
    <row r="1617" spans="1:85" x14ac:dyDescent="0.3">
      <c r="A1617">
        <v>2016</v>
      </c>
      <c r="B1617" t="s">
        <v>224</v>
      </c>
      <c r="C1617">
        <v>0</v>
      </c>
      <c r="D1617">
        <v>6</v>
      </c>
      <c r="E1617">
        <v>5</v>
      </c>
      <c r="L1617">
        <v>1</v>
      </c>
      <c r="M1617">
        <v>0</v>
      </c>
      <c r="N1617">
        <v>1</v>
      </c>
      <c r="O1617" s="11">
        <v>15</v>
      </c>
      <c r="P1617" s="11">
        <v>6</v>
      </c>
      <c r="Q1617" s="12">
        <v>40</v>
      </c>
      <c r="R1617" s="11">
        <v>5</v>
      </c>
      <c r="S1617" s="12">
        <v>33.33</v>
      </c>
      <c r="T1617" s="14">
        <v>4</v>
      </c>
      <c r="U1617" s="12">
        <v>26.67</v>
      </c>
      <c r="V1617" s="12" t="s">
        <v>366</v>
      </c>
      <c r="W1617" s="13">
        <v>4</v>
      </c>
      <c r="X1617" s="11"/>
      <c r="Y1617" s="11">
        <v>13.9</v>
      </c>
      <c r="Z1617" s="11">
        <v>5.38</v>
      </c>
      <c r="AA1617" s="11">
        <v>18284</v>
      </c>
      <c r="AB1617" s="13">
        <v>18284000000</v>
      </c>
      <c r="AC1617" s="5">
        <v>5.3793012873662009</v>
      </c>
      <c r="AD1617">
        <v>14.04</v>
      </c>
      <c r="AE1617">
        <v>9.4</v>
      </c>
      <c r="AF1617">
        <v>11.7</v>
      </c>
      <c r="AG1617" s="5">
        <v>28.856386151606966</v>
      </c>
      <c r="AH1617" s="7">
        <v>5.1106379038977874</v>
      </c>
      <c r="AI1617" s="8"/>
      <c r="AJ1617">
        <v>100899.14</v>
      </c>
      <c r="AK1617">
        <v>100899140000</v>
      </c>
      <c r="AL1617">
        <f>IF(AJ1617&lt;29957,1,0)</f>
        <v>0</v>
      </c>
      <c r="AM1617">
        <f>IF(AND(AJ1617&gt;29957,AJ1617&lt;96525),1,0)</f>
        <v>0</v>
      </c>
      <c r="AN1617">
        <f>IF(AJ1617&gt;96525,1,0)</f>
        <v>1</v>
      </c>
      <c r="AO1617" s="9">
        <v>35</v>
      </c>
      <c r="AP1617" s="5">
        <v>1.5440680443502754</v>
      </c>
      <c r="AQ1617">
        <v>88713976</v>
      </c>
      <c r="AR1617" s="5">
        <v>97</v>
      </c>
      <c r="AS1617">
        <v>15582000</v>
      </c>
      <c r="AT1617">
        <v>690000</v>
      </c>
      <c r="AU1617">
        <v>89403976</v>
      </c>
      <c r="AV1617">
        <v>1.4</v>
      </c>
      <c r="AW1617">
        <v>20808</v>
      </c>
      <c r="AX1617">
        <v>20808000000</v>
      </c>
      <c r="CG1617" s="13"/>
    </row>
    <row r="1618" spans="1:85" x14ac:dyDescent="0.3">
      <c r="A1618">
        <v>2016</v>
      </c>
      <c r="B1618" t="s">
        <v>225</v>
      </c>
      <c r="C1618">
        <v>0</v>
      </c>
      <c r="D1618">
        <v>3</v>
      </c>
      <c r="E1618">
        <v>9</v>
      </c>
      <c r="F1618">
        <v>14.3</v>
      </c>
      <c r="G1618">
        <v>14300000</v>
      </c>
      <c r="H1618">
        <v>12.7</v>
      </c>
      <c r="I1618">
        <v>12700000</v>
      </c>
      <c r="J1618">
        <v>1.6000000000000014</v>
      </c>
      <c r="K1618">
        <v>1600000.0000000014</v>
      </c>
      <c r="L1618">
        <v>1</v>
      </c>
      <c r="M1618">
        <v>0</v>
      </c>
      <c r="N1618">
        <v>0</v>
      </c>
      <c r="O1618" s="11">
        <v>10</v>
      </c>
      <c r="P1618" s="11">
        <v>5</v>
      </c>
      <c r="Q1618" s="12">
        <v>50</v>
      </c>
      <c r="R1618" s="11">
        <v>4</v>
      </c>
      <c r="S1618" s="12">
        <v>40</v>
      </c>
      <c r="T1618" s="14">
        <v>1</v>
      </c>
      <c r="U1618" s="12">
        <v>10</v>
      </c>
      <c r="V1618" s="12">
        <v>44.06</v>
      </c>
      <c r="W1618" s="13">
        <v>7</v>
      </c>
      <c r="X1618" s="11"/>
      <c r="Y1618" s="11">
        <v>17.14</v>
      </c>
      <c r="Z1618" s="11">
        <v>0.54</v>
      </c>
      <c r="AA1618" s="11">
        <v>77969.5</v>
      </c>
      <c r="AB1618" s="13">
        <v>77969500000</v>
      </c>
      <c r="AC1618" s="5">
        <v>0.54318899013203203</v>
      </c>
      <c r="AD1618">
        <v>8.84</v>
      </c>
      <c r="AE1618">
        <v>4.29</v>
      </c>
      <c r="AF1618">
        <v>4.9400000000000004</v>
      </c>
      <c r="AG1618" s="5">
        <v>-11.331245190588193</v>
      </c>
      <c r="AH1618" s="7"/>
      <c r="AI1618" s="8">
        <v>1.2223145748789908E-2</v>
      </c>
      <c r="AJ1618">
        <v>14656.58</v>
      </c>
      <c r="AK1618">
        <v>14656580000</v>
      </c>
      <c r="AL1618">
        <f>IF(AJ1618&lt;29957,1,0)</f>
        <v>1</v>
      </c>
      <c r="AM1618">
        <f>IF(AND(AJ1618&gt;29957,AJ1618&lt;96525),1,0)</f>
        <v>0</v>
      </c>
      <c r="AN1618">
        <f>IF(AJ1618&gt;96525,1,0)</f>
        <v>0</v>
      </c>
      <c r="AO1618" s="9">
        <v>44</v>
      </c>
      <c r="AP1618" s="5">
        <v>1.6434526764861872</v>
      </c>
      <c r="AQ1618">
        <v>140926364</v>
      </c>
      <c r="AT1618">
        <v>3020000</v>
      </c>
      <c r="AU1618">
        <v>143946364</v>
      </c>
      <c r="AV1618">
        <v>0</v>
      </c>
      <c r="AW1618">
        <v>13888.5</v>
      </c>
      <c r="AX1618">
        <v>13888500000</v>
      </c>
      <c r="CG1618" s="13"/>
    </row>
    <row r="1619" spans="1:85" x14ac:dyDescent="0.3">
      <c r="A1619">
        <v>2016</v>
      </c>
      <c r="B1619" t="s">
        <v>226</v>
      </c>
      <c r="C1619">
        <v>0</v>
      </c>
      <c r="D1619">
        <v>4</v>
      </c>
      <c r="E1619">
        <v>5</v>
      </c>
      <c r="L1619">
        <v>1</v>
      </c>
      <c r="M1619">
        <v>1</v>
      </c>
      <c r="N1619">
        <v>0</v>
      </c>
      <c r="O1619" s="11">
        <v>12</v>
      </c>
      <c r="P1619" s="11">
        <v>7</v>
      </c>
      <c r="Q1619" s="12">
        <v>58.33</v>
      </c>
      <c r="R1619" s="11">
        <v>3</v>
      </c>
      <c r="S1619" s="12">
        <v>25</v>
      </c>
      <c r="T1619" s="14">
        <v>2</v>
      </c>
      <c r="U1619" s="12">
        <v>16.670000000000002</v>
      </c>
      <c r="V1619" s="12">
        <v>38.700000000000003</v>
      </c>
      <c r="W1619" s="13">
        <v>7</v>
      </c>
      <c r="X1619" s="11">
        <v>15.54</v>
      </c>
      <c r="Y1619" s="11">
        <v>11.3</v>
      </c>
      <c r="Z1619" s="11">
        <v>2.61</v>
      </c>
      <c r="AA1619" s="11">
        <v>12376</v>
      </c>
      <c r="AB1619" s="13">
        <v>12376000000</v>
      </c>
      <c r="AC1619" s="5">
        <v>2.6088369519416093</v>
      </c>
      <c r="AG1619" s="5">
        <v>37.223133716160781</v>
      </c>
      <c r="AH1619" s="7">
        <v>1.9252455809024331</v>
      </c>
      <c r="AI1619" s="8"/>
      <c r="AJ1619">
        <v>18321.990000000002</v>
      </c>
      <c r="AK1619">
        <v>18321990000</v>
      </c>
      <c r="AL1619">
        <f>IF(AJ1619&lt;29957,1,0)</f>
        <v>1</v>
      </c>
      <c r="AM1619">
        <f>IF(AND(AJ1619&gt;29957,AJ1619&lt;96525),1,0)</f>
        <v>0</v>
      </c>
      <c r="AN1619">
        <f>IF(AJ1619&gt;96525,1,0)</f>
        <v>0</v>
      </c>
      <c r="AO1619" s="9">
        <v>18</v>
      </c>
      <c r="AP1619" s="5">
        <v>1.2552725051033058</v>
      </c>
      <c r="AQ1619">
        <v>71359000</v>
      </c>
      <c r="AT1619">
        <v>26779000</v>
      </c>
      <c r="AU1619">
        <v>98138000</v>
      </c>
      <c r="AV1619">
        <v>0</v>
      </c>
      <c r="AW1619">
        <v>8055.4</v>
      </c>
      <c r="AX1619">
        <v>8055400000</v>
      </c>
      <c r="CG1619" s="13"/>
    </row>
    <row r="1620" spans="1:85" x14ac:dyDescent="0.3">
      <c r="A1620">
        <v>2016</v>
      </c>
      <c r="B1620" t="s">
        <v>227</v>
      </c>
      <c r="C1620">
        <v>1</v>
      </c>
      <c r="M1620">
        <v>0</v>
      </c>
      <c r="N1620">
        <v>0</v>
      </c>
      <c r="O1620" s="11"/>
      <c r="P1620" s="11"/>
      <c r="Q1620" s="12"/>
      <c r="R1620" s="11"/>
      <c r="S1620" s="12"/>
      <c r="T1620" s="14">
        <v>0</v>
      </c>
      <c r="U1620" s="12"/>
      <c r="V1620" s="12">
        <v>68.17</v>
      </c>
      <c r="W1620" s="13"/>
      <c r="X1620" s="11"/>
      <c r="Y1620" s="11">
        <v>23.12</v>
      </c>
      <c r="Z1620" s="11"/>
      <c r="AA1620" s="11">
        <v>20580.2</v>
      </c>
      <c r="AB1620" s="13">
        <v>20580200000</v>
      </c>
      <c r="AD1620">
        <v>8.1300000000000008</v>
      </c>
      <c r="AE1620">
        <v>4.9400000000000004</v>
      </c>
      <c r="AF1620">
        <v>5.41</v>
      </c>
      <c r="AG1620" s="5">
        <v>5.6334600760456217</v>
      </c>
      <c r="AH1620" s="7"/>
      <c r="AI1620" s="8"/>
      <c r="AO1620" s="9">
        <v>8</v>
      </c>
      <c r="AP1620" s="5">
        <v>0.90308998699194343</v>
      </c>
      <c r="CG1620" s="13"/>
    </row>
    <row r="1621" spans="1:85" x14ac:dyDescent="0.3">
      <c r="A1621">
        <v>2016</v>
      </c>
      <c r="B1621" t="s">
        <v>228</v>
      </c>
      <c r="C1621">
        <v>1</v>
      </c>
      <c r="D1621">
        <v>4</v>
      </c>
      <c r="E1621">
        <v>4</v>
      </c>
      <c r="F1621">
        <v>1.3</v>
      </c>
      <c r="G1621">
        <v>1300000</v>
      </c>
      <c r="H1621">
        <v>1.1000000000000001</v>
      </c>
      <c r="I1621">
        <v>1100000</v>
      </c>
      <c r="J1621">
        <v>0.19999999999999996</v>
      </c>
      <c r="K1621">
        <v>199999.99999999994</v>
      </c>
      <c r="L1621">
        <v>1</v>
      </c>
      <c r="M1621">
        <v>0</v>
      </c>
      <c r="N1621">
        <v>0</v>
      </c>
      <c r="O1621" s="11">
        <v>7</v>
      </c>
      <c r="P1621" s="11">
        <v>4</v>
      </c>
      <c r="Q1621" s="12">
        <v>57.14</v>
      </c>
      <c r="R1621" s="11">
        <v>2</v>
      </c>
      <c r="S1621" s="12">
        <v>28.57</v>
      </c>
      <c r="T1621" s="14">
        <v>1</v>
      </c>
      <c r="U1621" s="12">
        <v>14.29</v>
      </c>
      <c r="V1621" s="12" t="s">
        <v>366</v>
      </c>
      <c r="W1621" s="13">
        <v>4</v>
      </c>
      <c r="X1621" s="11"/>
      <c r="Y1621" s="11">
        <v>47.9</v>
      </c>
      <c r="Z1621" s="11">
        <v>3.16</v>
      </c>
      <c r="AA1621" s="11">
        <v>8412</v>
      </c>
      <c r="AB1621" s="13">
        <v>8412000000</v>
      </c>
      <c r="AC1621" s="5">
        <v>3.1550267524194213</v>
      </c>
      <c r="AD1621">
        <v>23.6</v>
      </c>
      <c r="AE1621">
        <v>18.95</v>
      </c>
      <c r="AF1621">
        <v>23.6</v>
      </c>
      <c r="AG1621" s="5">
        <v>35.605212256947979</v>
      </c>
      <c r="AH1621" s="7"/>
      <c r="AI1621" s="8"/>
      <c r="AO1621" s="9">
        <v>70</v>
      </c>
      <c r="AP1621" s="5">
        <v>1.8450980400142569</v>
      </c>
      <c r="AQ1621">
        <v>59925178</v>
      </c>
      <c r="AT1621">
        <v>720000</v>
      </c>
      <c r="AU1621">
        <v>60645178</v>
      </c>
      <c r="AV1621">
        <v>6.35</v>
      </c>
      <c r="CG1621" s="13"/>
    </row>
    <row r="1622" spans="1:85" x14ac:dyDescent="0.3">
      <c r="A1622">
        <v>2016</v>
      </c>
      <c r="B1622" t="s">
        <v>229</v>
      </c>
      <c r="C1622">
        <v>1</v>
      </c>
      <c r="D1622">
        <v>4</v>
      </c>
      <c r="E1622">
        <v>5</v>
      </c>
      <c r="L1622">
        <v>1</v>
      </c>
      <c r="M1622">
        <v>0</v>
      </c>
      <c r="N1622">
        <v>0</v>
      </c>
      <c r="O1622" s="11">
        <v>14</v>
      </c>
      <c r="P1622" s="11">
        <v>5</v>
      </c>
      <c r="Q1622" s="12">
        <v>35.71</v>
      </c>
      <c r="R1622" s="11">
        <v>0</v>
      </c>
      <c r="S1622" s="12">
        <v>0</v>
      </c>
      <c r="T1622" s="14">
        <v>9</v>
      </c>
      <c r="U1622" s="12">
        <v>64.290000000000006</v>
      </c>
      <c r="V1622" s="12">
        <v>75</v>
      </c>
      <c r="W1622" s="13">
        <v>6</v>
      </c>
      <c r="X1622" s="11"/>
      <c r="Y1622" s="11">
        <v>-128.44999999999999</v>
      </c>
      <c r="Z1622" s="11">
        <v>1.73</v>
      </c>
      <c r="AA1622" s="11">
        <v>58514.3</v>
      </c>
      <c r="AB1622" s="13">
        <v>58514300000</v>
      </c>
      <c r="AC1622" s="5">
        <v>1.7329655526136947</v>
      </c>
      <c r="AD1622">
        <v>-21.53</v>
      </c>
      <c r="AE1622">
        <v>-13.48</v>
      </c>
      <c r="AF1622">
        <v>-16.96</v>
      </c>
      <c r="AG1622" s="5"/>
      <c r="AH1622" s="7"/>
      <c r="AI1622" s="8"/>
      <c r="AJ1622">
        <v>61508.23</v>
      </c>
      <c r="AK1622">
        <v>61508230000</v>
      </c>
      <c r="AL1622">
        <f>IF(AJ1622&lt;29957,1,0)</f>
        <v>0</v>
      </c>
      <c r="AM1622">
        <f>IF(AND(AJ1622&gt;29957,AJ1622&lt;96525),1,0)</f>
        <v>1</v>
      </c>
      <c r="AN1622">
        <f>IF(AJ1622&gt;96525,1,0)</f>
        <v>0</v>
      </c>
      <c r="AO1622" s="9">
        <v>20</v>
      </c>
      <c r="AP1622" s="5">
        <v>1.301029995663981</v>
      </c>
      <c r="AQ1622">
        <v>23335480</v>
      </c>
      <c r="AT1622">
        <v>5300000</v>
      </c>
      <c r="AU1622">
        <v>28635480</v>
      </c>
      <c r="AV1622">
        <v>0</v>
      </c>
      <c r="AW1622">
        <v>14910.4</v>
      </c>
      <c r="AX1622">
        <v>14910400000</v>
      </c>
      <c r="CG1622" s="13"/>
    </row>
    <row r="1623" spans="1:85" x14ac:dyDescent="0.3">
      <c r="A1623">
        <v>2016</v>
      </c>
      <c r="B1623" t="s">
        <v>230</v>
      </c>
      <c r="C1623">
        <v>0</v>
      </c>
      <c r="D1623">
        <v>4</v>
      </c>
      <c r="E1623">
        <v>4</v>
      </c>
      <c r="L1623">
        <v>1</v>
      </c>
      <c r="M1623">
        <v>0</v>
      </c>
      <c r="N1623">
        <v>0</v>
      </c>
      <c r="O1623" s="11">
        <v>13</v>
      </c>
      <c r="P1623" s="11">
        <v>7</v>
      </c>
      <c r="Q1623" s="12">
        <v>53.85</v>
      </c>
      <c r="R1623" s="11">
        <v>5</v>
      </c>
      <c r="S1623" s="12">
        <v>38.46</v>
      </c>
      <c r="T1623" s="14">
        <v>1</v>
      </c>
      <c r="U1623" s="12">
        <v>7.69</v>
      </c>
      <c r="V1623" s="12" t="s">
        <v>366</v>
      </c>
      <c r="W1623" s="13">
        <v>4</v>
      </c>
      <c r="X1623" s="11"/>
      <c r="Y1623" s="11">
        <v>5.35</v>
      </c>
      <c r="Z1623" s="11">
        <v>2.81</v>
      </c>
      <c r="AA1623" s="11">
        <v>10106.4</v>
      </c>
      <c r="AB1623" s="13">
        <v>10106400000</v>
      </c>
      <c r="AC1623" s="5">
        <v>2.8084911515403634</v>
      </c>
      <c r="AD1623">
        <v>18.95</v>
      </c>
      <c r="AE1623">
        <v>11.1</v>
      </c>
      <c r="AF1623">
        <v>14.93</v>
      </c>
      <c r="AG1623" s="5">
        <v>1.8043529830387781</v>
      </c>
      <c r="AH1623" s="7">
        <v>0.10679870870652201</v>
      </c>
      <c r="AI1623" s="8">
        <v>0.9752663899609213</v>
      </c>
      <c r="AJ1623">
        <v>18708.37</v>
      </c>
      <c r="AK1623">
        <v>18708370000</v>
      </c>
      <c r="AL1623">
        <f>IF(AJ1623&lt;29957,1,0)</f>
        <v>1</v>
      </c>
      <c r="AM1623">
        <f>IF(AND(AJ1623&gt;29957,AJ1623&lt;96525),1,0)</f>
        <v>0</v>
      </c>
      <c r="AN1623">
        <f>IF(AJ1623&gt;96525,1,0)</f>
        <v>0</v>
      </c>
      <c r="AO1623" s="9">
        <v>31</v>
      </c>
      <c r="AP1623" s="5">
        <v>1.4913616938342726</v>
      </c>
      <c r="AQ1623">
        <v>73185230</v>
      </c>
      <c r="AT1623">
        <v>2520000</v>
      </c>
      <c r="AU1623">
        <v>75705230</v>
      </c>
      <c r="AV1623">
        <v>0</v>
      </c>
      <c r="AW1623">
        <v>21621.7</v>
      </c>
      <c r="AX1623">
        <v>21621700000</v>
      </c>
      <c r="CG1623" s="13"/>
    </row>
    <row r="1624" spans="1:85" x14ac:dyDescent="0.3">
      <c r="A1624">
        <v>2016</v>
      </c>
      <c r="B1624" t="s">
        <v>231</v>
      </c>
      <c r="C1624">
        <v>0</v>
      </c>
      <c r="D1624">
        <v>4</v>
      </c>
      <c r="E1624">
        <v>4</v>
      </c>
      <c r="L1624">
        <v>1</v>
      </c>
      <c r="M1624">
        <v>0</v>
      </c>
      <c r="N1624">
        <v>0</v>
      </c>
      <c r="O1624" s="11">
        <v>8</v>
      </c>
      <c r="P1624" s="11">
        <v>4</v>
      </c>
      <c r="Q1624" s="12">
        <v>50</v>
      </c>
      <c r="R1624" s="11">
        <v>2</v>
      </c>
      <c r="S1624" s="12">
        <v>25</v>
      </c>
      <c r="T1624" s="14">
        <v>2</v>
      </c>
      <c r="U1624" s="12">
        <v>25</v>
      </c>
      <c r="V1624" s="12">
        <v>72.55</v>
      </c>
      <c r="W1624" s="13">
        <v>5</v>
      </c>
      <c r="X1624" s="11"/>
      <c r="Y1624" s="11">
        <v>29.78</v>
      </c>
      <c r="Z1624" s="11">
        <v>2.17</v>
      </c>
      <c r="AA1624" s="11">
        <v>75118.600000000006</v>
      </c>
      <c r="AB1624" s="13">
        <v>75118600000</v>
      </c>
      <c r="AC1624" s="5">
        <v>2.1659193203756026</v>
      </c>
      <c r="AD1624">
        <v>8.7100000000000009</v>
      </c>
      <c r="AE1624">
        <v>5.94</v>
      </c>
      <c r="AF1624">
        <v>7.65</v>
      </c>
      <c r="AG1624" s="5">
        <v>53.484994635134989</v>
      </c>
      <c r="AH1624" s="7"/>
      <c r="AI1624" s="8">
        <v>0.71955146311151286</v>
      </c>
      <c r="AJ1624">
        <v>91136.88</v>
      </c>
      <c r="AK1624">
        <v>91136880000</v>
      </c>
      <c r="AL1624">
        <f>IF(AJ1624&lt;29957,1,0)</f>
        <v>0</v>
      </c>
      <c r="AM1624">
        <f>IF(AND(AJ1624&gt;29957,AJ1624&lt;96525),1,0)</f>
        <v>1</v>
      </c>
      <c r="AN1624">
        <f>IF(AJ1624&gt;96525,1,0)</f>
        <v>0</v>
      </c>
      <c r="AO1624" s="9">
        <v>18</v>
      </c>
      <c r="AP1624" s="5">
        <v>1.2552725051033058</v>
      </c>
      <c r="AQ1624">
        <v>23004000</v>
      </c>
      <c r="AT1624">
        <v>5525000</v>
      </c>
      <c r="AU1624">
        <v>28529000</v>
      </c>
      <c r="AV1624">
        <v>0</v>
      </c>
      <c r="AW1624">
        <v>11137.4</v>
      </c>
      <c r="AX1624">
        <v>11137400000</v>
      </c>
      <c r="CG1624" s="13"/>
    </row>
    <row r="1625" spans="1:85" x14ac:dyDescent="0.3">
      <c r="A1625">
        <v>2016</v>
      </c>
      <c r="B1625" t="s">
        <v>232</v>
      </c>
      <c r="C1625">
        <v>0</v>
      </c>
      <c r="D1625">
        <v>3</v>
      </c>
      <c r="E1625">
        <v>5</v>
      </c>
      <c r="F1625">
        <v>5.3</v>
      </c>
      <c r="G1625">
        <v>5300000</v>
      </c>
      <c r="H1625">
        <v>5.0999999999999996</v>
      </c>
      <c r="I1625">
        <v>5100000</v>
      </c>
      <c r="J1625">
        <v>0.20000000000000018</v>
      </c>
      <c r="K1625">
        <v>200000.00000000017</v>
      </c>
      <c r="L1625">
        <v>0</v>
      </c>
      <c r="M1625">
        <v>0</v>
      </c>
      <c r="N1625">
        <v>0</v>
      </c>
      <c r="O1625" s="11">
        <v>8</v>
      </c>
      <c r="P1625" s="11">
        <v>4</v>
      </c>
      <c r="Q1625" s="12">
        <v>50</v>
      </c>
      <c r="R1625" s="11">
        <v>3</v>
      </c>
      <c r="S1625" s="12">
        <v>37.5</v>
      </c>
      <c r="T1625" s="14">
        <v>1</v>
      </c>
      <c r="U1625" s="12">
        <v>12.5</v>
      </c>
      <c r="V1625" s="12">
        <v>74.989999999999995</v>
      </c>
      <c r="W1625" s="13">
        <v>7</v>
      </c>
      <c r="X1625" s="11">
        <v>56.64</v>
      </c>
      <c r="Y1625" s="11">
        <v>5.84</v>
      </c>
      <c r="Z1625" s="11">
        <v>1.66</v>
      </c>
      <c r="AA1625" s="11">
        <v>78115</v>
      </c>
      <c r="AB1625" s="13">
        <v>78115000000</v>
      </c>
      <c r="AC1625" s="5">
        <v>1.6637902482526616</v>
      </c>
      <c r="AD1625">
        <v>4.42</v>
      </c>
      <c r="AE1625">
        <v>1.1399999999999999</v>
      </c>
      <c r="AF1625">
        <v>2.09</v>
      </c>
      <c r="AG1625" s="5">
        <v>-3.1696341224809133</v>
      </c>
      <c r="AH1625" s="7"/>
      <c r="AI1625" s="8">
        <v>0.40267875184019858</v>
      </c>
      <c r="AJ1625">
        <v>24801.31</v>
      </c>
      <c r="AK1625">
        <v>24801310000</v>
      </c>
      <c r="AL1625">
        <f>IF(AJ1625&lt;29957,1,0)</f>
        <v>1</v>
      </c>
      <c r="AM1625">
        <f>IF(AND(AJ1625&gt;29957,AJ1625&lt;96525),1,0)</f>
        <v>0</v>
      </c>
      <c r="AN1625">
        <f>IF(AJ1625&gt;96525,1,0)</f>
        <v>0</v>
      </c>
      <c r="AO1625" s="9">
        <v>27</v>
      </c>
      <c r="AP1625" s="5">
        <v>1.4313637641589871</v>
      </c>
      <c r="AQ1625">
        <v>70206000</v>
      </c>
      <c r="AT1625">
        <v>3510000</v>
      </c>
      <c r="AU1625">
        <v>73716000</v>
      </c>
      <c r="AV1625">
        <v>0</v>
      </c>
      <c r="AW1625">
        <v>16267.5</v>
      </c>
      <c r="AX1625">
        <v>16267500000</v>
      </c>
      <c r="CG1625" s="13"/>
    </row>
    <row r="1626" spans="1:85" x14ac:dyDescent="0.3">
      <c r="A1626">
        <v>2016</v>
      </c>
      <c r="B1626" t="s">
        <v>233</v>
      </c>
      <c r="C1626">
        <v>1</v>
      </c>
      <c r="D1626">
        <v>3</v>
      </c>
      <c r="E1626">
        <v>5</v>
      </c>
      <c r="L1626">
        <v>0</v>
      </c>
      <c r="M1626">
        <v>0</v>
      </c>
      <c r="N1626">
        <v>1</v>
      </c>
      <c r="O1626" s="11">
        <v>15</v>
      </c>
      <c r="P1626" s="11"/>
      <c r="Q1626" s="12">
        <v>0</v>
      </c>
      <c r="R1626" s="11"/>
      <c r="S1626" s="12">
        <v>0</v>
      </c>
      <c r="T1626" s="14">
        <v>15</v>
      </c>
      <c r="U1626" s="12">
        <v>100</v>
      </c>
      <c r="V1626" s="12">
        <v>74.33</v>
      </c>
      <c r="W1626" s="13">
        <v>8</v>
      </c>
      <c r="X1626" s="11"/>
      <c r="Y1626" s="11">
        <v>24.62</v>
      </c>
      <c r="Z1626" s="11">
        <v>7.57</v>
      </c>
      <c r="AA1626" s="11">
        <v>57942.7</v>
      </c>
      <c r="AB1626" s="13">
        <v>57942700000</v>
      </c>
      <c r="AC1626" s="5">
        <v>7.5687845969406169</v>
      </c>
      <c r="AD1626">
        <v>26.51</v>
      </c>
      <c r="AE1626">
        <v>17.739999999999998</v>
      </c>
      <c r="AF1626">
        <v>26.51</v>
      </c>
      <c r="AG1626" s="5">
        <v>5.7955240965860897</v>
      </c>
      <c r="AH1626" s="7">
        <v>0.65622261704774876</v>
      </c>
      <c r="AI1626" s="8"/>
      <c r="AJ1626">
        <v>316611.09999999998</v>
      </c>
      <c r="AK1626">
        <v>316611100000</v>
      </c>
      <c r="AL1626">
        <f>IF(AJ1626&lt;29957,1,0)</f>
        <v>0</v>
      </c>
      <c r="AM1626">
        <f>IF(AND(AJ1626&gt;29957,AJ1626&lt;96525),1,0)</f>
        <v>0</v>
      </c>
      <c r="AN1626">
        <f>IF(AJ1626&gt;96525,1,0)</f>
        <v>1</v>
      </c>
      <c r="AO1626" s="9">
        <v>27</v>
      </c>
      <c r="AP1626" s="5">
        <v>1.4313637641589871</v>
      </c>
      <c r="AQ1626">
        <v>65407000</v>
      </c>
      <c r="AS1626">
        <v>33521000</v>
      </c>
      <c r="AT1626">
        <v>6517000</v>
      </c>
      <c r="AU1626">
        <v>71924000</v>
      </c>
      <c r="AV1626">
        <v>74.3</v>
      </c>
      <c r="AW1626">
        <v>44265.3</v>
      </c>
      <c r="AX1626">
        <v>44265300000</v>
      </c>
      <c r="CG1626" s="13"/>
    </row>
    <row r="1627" spans="1:85" x14ac:dyDescent="0.3">
      <c r="A1627">
        <v>2016</v>
      </c>
      <c r="B1627" t="s">
        <v>234</v>
      </c>
      <c r="C1627">
        <v>0</v>
      </c>
      <c r="M1627">
        <v>0</v>
      </c>
      <c r="N1627">
        <v>0</v>
      </c>
      <c r="O1627" s="11">
        <v>8</v>
      </c>
      <c r="P1627" s="11">
        <v>4</v>
      </c>
      <c r="Q1627" s="12">
        <v>50</v>
      </c>
      <c r="R1627" s="11">
        <v>1</v>
      </c>
      <c r="S1627" s="12">
        <v>12.5</v>
      </c>
      <c r="T1627" s="14">
        <v>3</v>
      </c>
      <c r="U1627" s="12">
        <v>37.5</v>
      </c>
      <c r="V1627" s="12">
        <v>37.5</v>
      </c>
      <c r="W1627" s="13"/>
      <c r="X1627" s="11">
        <v>6.37</v>
      </c>
      <c r="Y1627" s="11"/>
      <c r="Z1627" s="11"/>
      <c r="AA1627" s="11"/>
      <c r="AB1627" s="13"/>
      <c r="AD1627">
        <v>5.65</v>
      </c>
      <c r="AE1627">
        <v>2.02</v>
      </c>
      <c r="AF1627">
        <v>2.58</v>
      </c>
      <c r="AG1627" s="5">
        <v>-1.5348204183588094</v>
      </c>
      <c r="AH1627" s="7"/>
      <c r="AI1627" s="8"/>
      <c r="AO1627" s="9">
        <v>5</v>
      </c>
      <c r="AP1627" s="5">
        <v>0.69897000433601875</v>
      </c>
      <c r="AR1627" s="5">
        <v>32.5</v>
      </c>
      <c r="AV1627">
        <v>0</v>
      </c>
      <c r="CG1627" s="13"/>
    </row>
    <row r="1628" spans="1:85" x14ac:dyDescent="0.3">
      <c r="A1628">
        <v>2016</v>
      </c>
      <c r="B1628" t="s">
        <v>235</v>
      </c>
      <c r="C1628">
        <v>0</v>
      </c>
      <c r="M1628">
        <v>0</v>
      </c>
      <c r="N1628">
        <v>0</v>
      </c>
      <c r="O1628" s="11">
        <v>9</v>
      </c>
      <c r="P1628" s="11">
        <v>4</v>
      </c>
      <c r="Q1628" s="12">
        <v>44.44</v>
      </c>
      <c r="R1628" s="11">
        <v>2</v>
      </c>
      <c r="S1628" s="12">
        <v>22.22</v>
      </c>
      <c r="T1628" s="14">
        <v>3</v>
      </c>
      <c r="U1628" s="12">
        <v>33.33</v>
      </c>
      <c r="V1628" s="12">
        <v>70.55</v>
      </c>
      <c r="W1628" s="13">
        <v>6</v>
      </c>
      <c r="X1628" s="11"/>
      <c r="Y1628" s="11">
        <v>5.16</v>
      </c>
      <c r="Z1628" s="11"/>
      <c r="AA1628" s="11">
        <v>57525.9</v>
      </c>
      <c r="AB1628" s="13">
        <v>57525900000</v>
      </c>
      <c r="AD1628">
        <v>17.25</v>
      </c>
      <c r="AE1628">
        <v>7.24</v>
      </c>
      <c r="AF1628">
        <v>12.54</v>
      </c>
      <c r="AG1628" s="5">
        <v>14.807397253382955</v>
      </c>
      <c r="AH1628" s="7"/>
      <c r="AI1628" s="8">
        <v>0.39023882616161093</v>
      </c>
      <c r="AJ1628">
        <v>69893.77</v>
      </c>
      <c r="AK1628">
        <v>69893770000</v>
      </c>
      <c r="AL1628">
        <f>IF(AJ1628&lt;29957,1,0)</f>
        <v>0</v>
      </c>
      <c r="AM1628">
        <f>IF(AND(AJ1628&gt;29957,AJ1628&lt;96525),1,0)</f>
        <v>1</v>
      </c>
      <c r="AN1628">
        <f>IF(AJ1628&gt;96525,1,0)</f>
        <v>0</v>
      </c>
      <c r="AO1628" s="9">
        <v>11</v>
      </c>
      <c r="AP1628" s="5">
        <v>1.0413926851582249</v>
      </c>
      <c r="AV1628">
        <v>0</v>
      </c>
      <c r="AW1628">
        <v>84795.5</v>
      </c>
      <c r="AX1628">
        <v>84795500000</v>
      </c>
      <c r="CG1628" s="13"/>
    </row>
    <row r="1629" spans="1:85" x14ac:dyDescent="0.3">
      <c r="A1629">
        <v>2016</v>
      </c>
      <c r="B1629" t="s">
        <v>236</v>
      </c>
      <c r="C1629">
        <v>0</v>
      </c>
      <c r="D1629">
        <v>3</v>
      </c>
      <c r="E1629">
        <v>4</v>
      </c>
      <c r="F1629">
        <v>4.3</v>
      </c>
      <c r="G1629">
        <v>4300000</v>
      </c>
      <c r="H1629">
        <v>2.8</v>
      </c>
      <c r="I1629">
        <v>2800000</v>
      </c>
      <c r="J1629">
        <v>1.5</v>
      </c>
      <c r="K1629">
        <v>1500000</v>
      </c>
      <c r="L1629">
        <v>1</v>
      </c>
      <c r="M1629">
        <v>0</v>
      </c>
      <c r="N1629">
        <v>1</v>
      </c>
      <c r="O1629" s="11">
        <v>12</v>
      </c>
      <c r="P1629" s="11">
        <v>5</v>
      </c>
      <c r="Q1629" s="12">
        <v>41.67</v>
      </c>
      <c r="R1629" s="11">
        <v>3</v>
      </c>
      <c r="S1629" s="12">
        <v>25</v>
      </c>
      <c r="T1629" s="14">
        <v>4</v>
      </c>
      <c r="U1629" s="12">
        <v>33.33</v>
      </c>
      <c r="V1629" s="12">
        <v>51.72</v>
      </c>
      <c r="W1629" s="13">
        <v>7</v>
      </c>
      <c r="X1629" s="11"/>
      <c r="Y1629" s="11">
        <v>14.14</v>
      </c>
      <c r="Z1629" s="11"/>
      <c r="AA1629" s="11">
        <v>23756.6</v>
      </c>
      <c r="AB1629" s="13">
        <v>23756600000</v>
      </c>
      <c r="AD1629">
        <v>30.55</v>
      </c>
      <c r="AE1629">
        <v>14.65</v>
      </c>
      <c r="AF1629">
        <v>27.07</v>
      </c>
      <c r="AG1629" s="5">
        <v>0.3658536585365787</v>
      </c>
      <c r="AH1629" s="7">
        <v>1.0521477557670167</v>
      </c>
      <c r="AI1629" s="8">
        <v>1.4963070159870031</v>
      </c>
      <c r="AJ1629">
        <v>89002.42</v>
      </c>
      <c r="AK1629">
        <v>89002420000</v>
      </c>
      <c r="AL1629">
        <f>IF(AJ1629&lt;29957,1,0)</f>
        <v>0</v>
      </c>
      <c r="AM1629">
        <f>IF(AND(AJ1629&gt;29957,AJ1629&lt;96525),1,0)</f>
        <v>1</v>
      </c>
      <c r="AN1629">
        <f>IF(AJ1629&gt;96525,1,0)</f>
        <v>0</v>
      </c>
      <c r="AO1629" s="9">
        <v>70</v>
      </c>
      <c r="AP1629" s="5">
        <v>1.8450980400142569</v>
      </c>
      <c r="AQ1629">
        <v>214138000</v>
      </c>
      <c r="AS1629">
        <v>68245000</v>
      </c>
      <c r="AT1629">
        <v>8825000</v>
      </c>
      <c r="AU1629">
        <v>222963000</v>
      </c>
      <c r="AV1629">
        <v>0</v>
      </c>
      <c r="AW1629">
        <v>23833</v>
      </c>
      <c r="AX1629">
        <v>23833000000</v>
      </c>
      <c r="CG1629" s="13"/>
    </row>
    <row r="1630" spans="1:85" x14ac:dyDescent="0.3">
      <c r="A1630">
        <v>2016</v>
      </c>
      <c r="B1630" t="s">
        <v>237</v>
      </c>
      <c r="C1630">
        <v>0</v>
      </c>
      <c r="M1630">
        <v>0</v>
      </c>
      <c r="N1630">
        <v>0</v>
      </c>
      <c r="O1630" s="11"/>
      <c r="P1630" s="11"/>
      <c r="Q1630" s="12"/>
      <c r="R1630" s="11"/>
      <c r="S1630" s="12"/>
      <c r="T1630" s="14">
        <v>0</v>
      </c>
      <c r="U1630" s="12"/>
      <c r="V1630" s="12" t="s">
        <v>366</v>
      </c>
      <c r="W1630" s="13">
        <v>4</v>
      </c>
      <c r="X1630" s="11"/>
      <c r="Y1630" s="11">
        <v>6.36</v>
      </c>
      <c r="Z1630" s="11"/>
      <c r="AA1630" s="11">
        <v>48871.5</v>
      </c>
      <c r="AB1630" s="13">
        <v>48871500000</v>
      </c>
      <c r="AD1630">
        <v>16.36</v>
      </c>
      <c r="AE1630">
        <v>4.5599999999999996</v>
      </c>
      <c r="AF1630">
        <v>6.54</v>
      </c>
      <c r="AG1630" s="5">
        <v>50.770603155496318</v>
      </c>
      <c r="AH1630" s="7"/>
      <c r="AI1630" s="8"/>
      <c r="AO1630" s="9">
        <v>17</v>
      </c>
      <c r="AP1630" s="5">
        <v>1.2304489213782739</v>
      </c>
      <c r="AV1630">
        <v>0</v>
      </c>
      <c r="CG1630" s="13"/>
    </row>
    <row r="1631" spans="1:85" x14ac:dyDescent="0.3">
      <c r="A1631">
        <v>2016</v>
      </c>
      <c r="B1631" t="s">
        <v>238</v>
      </c>
      <c r="C1631">
        <v>1</v>
      </c>
      <c r="D1631">
        <v>5</v>
      </c>
      <c r="E1631">
        <v>4</v>
      </c>
      <c r="F1631">
        <v>8.8000000000000007</v>
      </c>
      <c r="G1631">
        <v>8800000</v>
      </c>
      <c r="H1631">
        <v>7.9</v>
      </c>
      <c r="I1631">
        <v>7900000</v>
      </c>
      <c r="J1631">
        <v>0.90000000000000036</v>
      </c>
      <c r="K1631">
        <v>900000.00000000035</v>
      </c>
      <c r="L1631">
        <v>1</v>
      </c>
      <c r="M1631">
        <v>0</v>
      </c>
      <c r="N1631">
        <v>0</v>
      </c>
      <c r="O1631" s="11">
        <v>12</v>
      </c>
      <c r="P1631" s="11">
        <v>5</v>
      </c>
      <c r="Q1631" s="12">
        <v>41.67</v>
      </c>
      <c r="R1631" s="11">
        <v>2</v>
      </c>
      <c r="S1631" s="12">
        <v>16.670000000000002</v>
      </c>
      <c r="T1631" s="14">
        <v>5</v>
      </c>
      <c r="U1631" s="12">
        <v>41.67</v>
      </c>
      <c r="V1631" s="12">
        <v>26.03</v>
      </c>
      <c r="W1631" s="13">
        <v>6</v>
      </c>
      <c r="X1631" s="11"/>
      <c r="Y1631" s="11">
        <v>5.61</v>
      </c>
      <c r="Z1631" s="11">
        <v>3.96</v>
      </c>
      <c r="AA1631" s="11">
        <v>19213.2</v>
      </c>
      <c r="AB1631" s="13">
        <v>19213200000</v>
      </c>
      <c r="AC1631" s="5">
        <v>3.9592990049981713</v>
      </c>
      <c r="AD1631">
        <v>15.73</v>
      </c>
      <c r="AE1631">
        <v>6.36</v>
      </c>
      <c r="AF1631">
        <v>7.75</v>
      </c>
      <c r="AG1631" s="5">
        <v>25.635696490467939</v>
      </c>
      <c r="AH1631" s="7"/>
      <c r="AI1631" s="8">
        <v>1.5341175456274685</v>
      </c>
      <c r="AJ1631">
        <v>37333.64</v>
      </c>
      <c r="AK1631">
        <v>37333640000</v>
      </c>
      <c r="AL1631">
        <f>IF(AJ1631&lt;29957,1,0)</f>
        <v>0</v>
      </c>
      <c r="AM1631">
        <f>IF(AND(AJ1631&gt;29957,AJ1631&lt;96525),1,0)</f>
        <v>1</v>
      </c>
      <c r="AN1631">
        <f>IF(AJ1631&gt;96525,1,0)</f>
        <v>0</v>
      </c>
      <c r="AO1631" s="9">
        <v>21</v>
      </c>
      <c r="AP1631" s="5">
        <v>1.3222192947339191</v>
      </c>
      <c r="AQ1631">
        <v>159972772</v>
      </c>
      <c r="AT1631">
        <v>1900000</v>
      </c>
      <c r="AU1631">
        <v>161872772</v>
      </c>
      <c r="AV1631">
        <v>0</v>
      </c>
      <c r="AW1631">
        <v>21248.6</v>
      </c>
      <c r="AX1631">
        <v>21248600000</v>
      </c>
      <c r="CG1631" s="13"/>
    </row>
    <row r="1632" spans="1:85" x14ac:dyDescent="0.3">
      <c r="A1632">
        <v>2016</v>
      </c>
      <c r="B1632" t="s">
        <v>239</v>
      </c>
      <c r="C1632">
        <v>1</v>
      </c>
      <c r="D1632">
        <v>4</v>
      </c>
      <c r="E1632">
        <v>4</v>
      </c>
      <c r="L1632">
        <v>1</v>
      </c>
      <c r="M1632">
        <v>0</v>
      </c>
      <c r="N1632">
        <v>0</v>
      </c>
      <c r="O1632" s="11">
        <v>13</v>
      </c>
      <c r="P1632" s="11">
        <v>5</v>
      </c>
      <c r="Q1632" s="12">
        <v>38.46</v>
      </c>
      <c r="R1632" s="11">
        <v>3</v>
      </c>
      <c r="S1632" s="12">
        <v>23.08</v>
      </c>
      <c r="T1632" s="14">
        <v>5</v>
      </c>
      <c r="U1632" s="12">
        <v>38.46</v>
      </c>
      <c r="V1632" s="12">
        <v>51</v>
      </c>
      <c r="W1632" s="13">
        <v>4</v>
      </c>
      <c r="X1632" s="11"/>
      <c r="Y1632" s="11">
        <v>12.59</v>
      </c>
      <c r="Z1632" s="11">
        <v>25.51</v>
      </c>
      <c r="AA1632" s="11"/>
      <c r="AB1632" s="13"/>
      <c r="AC1632" s="5">
        <v>25.506579034251438</v>
      </c>
      <c r="AD1632">
        <v>49.49</v>
      </c>
      <c r="AE1632">
        <v>21.85</v>
      </c>
      <c r="AF1632">
        <v>38.81</v>
      </c>
      <c r="AG1632" s="5">
        <v>17.15004989271436</v>
      </c>
      <c r="AH1632" s="7"/>
      <c r="AI1632" s="8"/>
      <c r="AO1632" s="9">
        <v>22</v>
      </c>
      <c r="AP1632" s="5">
        <v>1.3424226808222062</v>
      </c>
      <c r="AQ1632">
        <v>37801215</v>
      </c>
      <c r="AR1632" s="5">
        <v>34.5</v>
      </c>
      <c r="AT1632">
        <v>3205000</v>
      </c>
      <c r="AU1632">
        <v>41006215</v>
      </c>
      <c r="AV1632">
        <v>49.01</v>
      </c>
      <c r="CG1632" s="13"/>
    </row>
    <row r="1633" spans="1:85" x14ac:dyDescent="0.3">
      <c r="A1633">
        <v>2016</v>
      </c>
      <c r="B1633" t="s">
        <v>240</v>
      </c>
      <c r="C1633">
        <v>0</v>
      </c>
      <c r="M1633">
        <v>0</v>
      </c>
      <c r="N1633">
        <v>0</v>
      </c>
      <c r="O1633" s="11"/>
      <c r="P1633" s="11"/>
      <c r="Q1633" s="12"/>
      <c r="R1633" s="11"/>
      <c r="S1633" s="12"/>
      <c r="T1633" s="14">
        <v>0</v>
      </c>
      <c r="U1633" s="12"/>
      <c r="V1633" s="12">
        <v>38.53</v>
      </c>
      <c r="W1633" s="13"/>
      <c r="X1633" s="11"/>
      <c r="Y1633" s="11"/>
      <c r="Z1633" s="11"/>
      <c r="AA1633" s="11">
        <v>10490.3</v>
      </c>
      <c r="AB1633" s="13">
        <v>10490300000</v>
      </c>
      <c r="AG1633" s="5"/>
      <c r="AH1633" s="7"/>
      <c r="AI1633" s="8"/>
      <c r="AO1633" s="9">
        <v>24</v>
      </c>
      <c r="AP1633" s="5">
        <v>1.3802112417116059</v>
      </c>
      <c r="CG1633" s="13"/>
    </row>
    <row r="1634" spans="1:85" x14ac:dyDescent="0.3">
      <c r="A1634">
        <v>2016</v>
      </c>
      <c r="B1634" t="s">
        <v>241</v>
      </c>
      <c r="C1634">
        <v>1</v>
      </c>
      <c r="D1634">
        <v>4</v>
      </c>
      <c r="E1634">
        <v>4</v>
      </c>
      <c r="F1634">
        <v>11.7</v>
      </c>
      <c r="G1634">
        <v>11700000</v>
      </c>
      <c r="H1634">
        <v>10.4</v>
      </c>
      <c r="I1634">
        <v>10400000</v>
      </c>
      <c r="J1634">
        <v>1.2999999999999989</v>
      </c>
      <c r="K1634">
        <v>1299999.9999999988</v>
      </c>
      <c r="L1634">
        <v>1</v>
      </c>
      <c r="M1634">
        <v>1</v>
      </c>
      <c r="N1634">
        <v>0</v>
      </c>
      <c r="O1634" s="11">
        <v>10</v>
      </c>
      <c r="P1634" s="11">
        <v>6</v>
      </c>
      <c r="Q1634" s="12">
        <v>60</v>
      </c>
      <c r="R1634" s="11">
        <v>4</v>
      </c>
      <c r="S1634" s="12">
        <v>40</v>
      </c>
      <c r="T1634" s="14">
        <v>0</v>
      </c>
      <c r="U1634" s="12">
        <v>0</v>
      </c>
      <c r="V1634" s="12" t="s">
        <v>366</v>
      </c>
      <c r="W1634" s="13">
        <v>7</v>
      </c>
      <c r="X1634" s="11"/>
      <c r="Y1634" s="11">
        <v>10.62</v>
      </c>
      <c r="Z1634" s="11">
        <v>3.9</v>
      </c>
      <c r="AA1634" s="11">
        <v>21714.2</v>
      </c>
      <c r="AB1634" s="13">
        <v>21714200000</v>
      </c>
      <c r="AC1634" s="5">
        <v>3.896870845689743</v>
      </c>
      <c r="AD1634">
        <v>16.57</v>
      </c>
      <c r="AE1634">
        <v>12.64</v>
      </c>
      <c r="AF1634">
        <v>16.53</v>
      </c>
      <c r="AG1634" s="5">
        <v>22.264639788499665</v>
      </c>
      <c r="AH1634" s="7">
        <v>0.27029014024814796</v>
      </c>
      <c r="AI1634" s="8">
        <v>6.9194275903525893E-2</v>
      </c>
      <c r="AJ1634">
        <v>51328</v>
      </c>
      <c r="AK1634">
        <v>51328000000</v>
      </c>
      <c r="AL1634">
        <f>IF(AJ1634&lt;29957,1,0)</f>
        <v>0</v>
      </c>
      <c r="AM1634">
        <f>IF(AND(AJ1634&gt;29957,AJ1634&lt;96525),1,0)</f>
        <v>1</v>
      </c>
      <c r="AN1634">
        <f>IF(AJ1634&gt;96525,1,0)</f>
        <v>0</v>
      </c>
      <c r="AO1634" s="9">
        <v>26</v>
      </c>
      <c r="AP1634" s="5">
        <v>1.414973347970818</v>
      </c>
      <c r="AQ1634">
        <v>61350000</v>
      </c>
      <c r="AT1634">
        <v>11872000</v>
      </c>
      <c r="AU1634">
        <v>73222000</v>
      </c>
      <c r="AV1634">
        <v>0</v>
      </c>
      <c r="AW1634">
        <v>28784.400000000001</v>
      </c>
      <c r="AX1634">
        <v>28784400000</v>
      </c>
      <c r="CG1634" s="13"/>
    </row>
    <row r="1635" spans="1:85" x14ac:dyDescent="0.3">
      <c r="A1635">
        <v>2016</v>
      </c>
      <c r="B1635" t="s">
        <v>242</v>
      </c>
      <c r="C1635">
        <v>0</v>
      </c>
      <c r="D1635">
        <v>5</v>
      </c>
      <c r="E1635">
        <v>4</v>
      </c>
      <c r="F1635">
        <v>12.5</v>
      </c>
      <c r="G1635">
        <v>12500000</v>
      </c>
      <c r="H1635">
        <v>9.1999999999999993</v>
      </c>
      <c r="I1635">
        <v>9200000</v>
      </c>
      <c r="J1635">
        <v>3.3000000000000007</v>
      </c>
      <c r="K1635">
        <v>3300000.0000000009</v>
      </c>
      <c r="L1635">
        <v>1</v>
      </c>
      <c r="M1635">
        <v>0</v>
      </c>
      <c r="N1635">
        <v>0</v>
      </c>
      <c r="O1635" s="11">
        <v>9</v>
      </c>
      <c r="P1635" s="11">
        <v>4</v>
      </c>
      <c r="Q1635" s="12">
        <v>44.44</v>
      </c>
      <c r="R1635" s="11">
        <v>4</v>
      </c>
      <c r="S1635" s="12">
        <v>44.44</v>
      </c>
      <c r="T1635" s="14">
        <v>1</v>
      </c>
      <c r="U1635" s="12">
        <v>11.11</v>
      </c>
      <c r="V1635" s="12">
        <v>63.92</v>
      </c>
      <c r="W1635" s="13">
        <v>5</v>
      </c>
      <c r="X1635" s="11"/>
      <c r="Y1635" s="11">
        <v>13.03</v>
      </c>
      <c r="Z1635" s="11">
        <v>3.79</v>
      </c>
      <c r="AA1635" s="11"/>
      <c r="AB1635" s="13"/>
      <c r="AC1635" s="5">
        <v>3.7920792212474081</v>
      </c>
      <c r="AD1635">
        <v>13.66</v>
      </c>
      <c r="AE1635">
        <v>10.17</v>
      </c>
      <c r="AF1635">
        <v>13.64</v>
      </c>
      <c r="AG1635" s="5">
        <v>9.1422549615071258</v>
      </c>
      <c r="AH1635" s="7"/>
      <c r="AI1635" s="8"/>
      <c r="AO1635" s="9">
        <v>66</v>
      </c>
      <c r="AP1635" s="5">
        <v>1.8195439355418683</v>
      </c>
      <c r="AQ1635">
        <v>97651909</v>
      </c>
      <c r="AR1635" s="5">
        <v>48</v>
      </c>
      <c r="AT1635">
        <v>6120000</v>
      </c>
      <c r="AU1635">
        <v>103771909</v>
      </c>
      <c r="AV1635">
        <v>63.92</v>
      </c>
      <c r="CG1635" s="13"/>
    </row>
    <row r="1636" spans="1:85" x14ac:dyDescent="0.3">
      <c r="A1636">
        <v>2016</v>
      </c>
      <c r="B1636" t="s">
        <v>243</v>
      </c>
      <c r="C1636">
        <v>0</v>
      </c>
      <c r="D1636">
        <v>5</v>
      </c>
      <c r="E1636">
        <v>4</v>
      </c>
      <c r="F1636">
        <v>6.9</v>
      </c>
      <c r="G1636">
        <v>6900000</v>
      </c>
      <c r="H1636">
        <v>4.8</v>
      </c>
      <c r="I1636">
        <v>4800000</v>
      </c>
      <c r="J1636">
        <v>2.1000000000000005</v>
      </c>
      <c r="K1636">
        <v>2100000.0000000005</v>
      </c>
      <c r="L1636">
        <v>1</v>
      </c>
      <c r="M1636">
        <v>1</v>
      </c>
      <c r="N1636">
        <v>0</v>
      </c>
      <c r="O1636" s="11">
        <v>11</v>
      </c>
      <c r="P1636" s="11">
        <v>5</v>
      </c>
      <c r="Q1636" s="12">
        <v>45.45</v>
      </c>
      <c r="R1636" s="11">
        <v>2</v>
      </c>
      <c r="S1636" s="12">
        <v>18.18</v>
      </c>
      <c r="T1636" s="14">
        <v>4</v>
      </c>
      <c r="U1636" s="12">
        <v>36.36</v>
      </c>
      <c r="V1636" s="12">
        <v>53.56</v>
      </c>
      <c r="W1636" s="13">
        <v>4</v>
      </c>
      <c r="X1636" s="11"/>
      <c r="Y1636" s="11">
        <v>0.66</v>
      </c>
      <c r="Z1636" s="11">
        <v>0.32</v>
      </c>
      <c r="AA1636" s="11">
        <v>28493.200000000001</v>
      </c>
      <c r="AB1636" s="13">
        <v>28493200000</v>
      </c>
      <c r="AC1636" s="5">
        <v>0.31684649735644016</v>
      </c>
      <c r="AD1636">
        <v>1.83</v>
      </c>
      <c r="AE1636">
        <v>0.56000000000000005</v>
      </c>
      <c r="AF1636">
        <v>0.74</v>
      </c>
      <c r="AG1636" s="5">
        <v>-21.889261781810063</v>
      </c>
      <c r="AH1636" s="7">
        <v>0.18460471632252409</v>
      </c>
      <c r="AI1636" s="8"/>
      <c r="AJ1636">
        <v>4456.66</v>
      </c>
      <c r="AK1636">
        <v>4456660000</v>
      </c>
      <c r="AL1636">
        <f t="shared" ref="AL1636:AL1641" si="222">IF(AJ1636&lt;29957,1,0)</f>
        <v>1</v>
      </c>
      <c r="AM1636">
        <f t="shared" ref="AM1636:AM1641" si="223">IF(AND(AJ1636&gt;29957,AJ1636&lt;96525),1,0)</f>
        <v>0</v>
      </c>
      <c r="AN1636">
        <f t="shared" ref="AN1636:AN1641" si="224">IF(AJ1636&gt;96525,1,0)</f>
        <v>0</v>
      </c>
      <c r="AO1636" s="9">
        <v>3</v>
      </c>
      <c r="AP1636" s="5">
        <v>0.47712125471966244</v>
      </c>
      <c r="AQ1636">
        <v>40164129</v>
      </c>
      <c r="AT1636">
        <v>1655000</v>
      </c>
      <c r="AU1636">
        <v>41819129</v>
      </c>
      <c r="AV1636">
        <v>0</v>
      </c>
      <c r="AW1636">
        <v>21496.9</v>
      </c>
      <c r="AX1636">
        <v>21496900000</v>
      </c>
      <c r="CG1636" s="13"/>
    </row>
    <row r="1637" spans="1:85" x14ac:dyDescent="0.3">
      <c r="A1637">
        <v>2016</v>
      </c>
      <c r="B1637" t="s">
        <v>244</v>
      </c>
      <c r="C1637">
        <v>0</v>
      </c>
      <c r="D1637">
        <v>3</v>
      </c>
      <c r="E1637">
        <v>4</v>
      </c>
      <c r="F1637">
        <v>15.4</v>
      </c>
      <c r="G1637">
        <v>15400000</v>
      </c>
      <c r="H1637">
        <v>15.4</v>
      </c>
      <c r="I1637">
        <v>15400000</v>
      </c>
      <c r="J1637">
        <v>0</v>
      </c>
      <c r="L1637">
        <v>0</v>
      </c>
      <c r="M1637">
        <v>0</v>
      </c>
      <c r="N1637">
        <v>0</v>
      </c>
      <c r="O1637" s="11">
        <v>17</v>
      </c>
      <c r="P1637" s="11">
        <v>5</v>
      </c>
      <c r="Q1637" s="12">
        <v>29.41</v>
      </c>
      <c r="R1637" s="11">
        <v>5</v>
      </c>
      <c r="S1637" s="12">
        <v>29.41</v>
      </c>
      <c r="T1637" s="14">
        <v>7</v>
      </c>
      <c r="U1637" s="12">
        <v>41.18</v>
      </c>
      <c r="V1637" s="12">
        <v>62.71</v>
      </c>
      <c r="W1637" s="13">
        <v>7</v>
      </c>
      <c r="X1637" s="11"/>
      <c r="Y1637" s="11">
        <v>4.49</v>
      </c>
      <c r="Z1637" s="11">
        <v>1.99</v>
      </c>
      <c r="AA1637" s="11">
        <v>75377.399999999994</v>
      </c>
      <c r="AB1637" s="13">
        <v>75377400000</v>
      </c>
      <c r="AC1637" s="5">
        <v>1.9941562205753509</v>
      </c>
      <c r="AD1637">
        <v>3.38</v>
      </c>
      <c r="AE1637">
        <v>1.1299999999999999</v>
      </c>
      <c r="AF1637">
        <v>1.34</v>
      </c>
      <c r="AG1637" s="5">
        <v>7.6337309171848071</v>
      </c>
      <c r="AH1637" s="7"/>
      <c r="AI1637" s="8">
        <v>0.5894814923041477</v>
      </c>
      <c r="AJ1637">
        <v>51358.36</v>
      </c>
      <c r="AK1637">
        <v>51358360000</v>
      </c>
      <c r="AL1637">
        <f t="shared" si="222"/>
        <v>0</v>
      </c>
      <c r="AM1637">
        <f t="shared" si="223"/>
        <v>1</v>
      </c>
      <c r="AN1637">
        <f t="shared" si="224"/>
        <v>0</v>
      </c>
      <c r="AO1637" s="9">
        <v>111</v>
      </c>
      <c r="AP1637" s="5">
        <v>2.0453229787866571</v>
      </c>
      <c r="AQ1637">
        <v>15690844</v>
      </c>
      <c r="AT1637">
        <v>2315000</v>
      </c>
      <c r="AU1637">
        <v>18005844</v>
      </c>
      <c r="AV1637">
        <v>0</v>
      </c>
      <c r="AW1637">
        <v>18246.099999999999</v>
      </c>
      <c r="AX1637">
        <v>18246100000</v>
      </c>
      <c r="CG1637" s="13"/>
    </row>
    <row r="1638" spans="1:85" x14ac:dyDescent="0.3">
      <c r="A1638">
        <v>2016</v>
      </c>
      <c r="B1638" t="s">
        <v>245</v>
      </c>
      <c r="C1638">
        <v>0</v>
      </c>
      <c r="D1638">
        <v>5</v>
      </c>
      <c r="E1638">
        <v>5</v>
      </c>
      <c r="F1638">
        <v>16.3</v>
      </c>
      <c r="G1638">
        <v>16300000</v>
      </c>
      <c r="H1638">
        <v>13.7</v>
      </c>
      <c r="I1638">
        <v>13700000</v>
      </c>
      <c r="J1638">
        <v>2.6000000000000014</v>
      </c>
      <c r="K1638">
        <v>2600000.0000000014</v>
      </c>
      <c r="L1638">
        <v>1</v>
      </c>
      <c r="M1638">
        <v>1</v>
      </c>
      <c r="N1638">
        <v>0</v>
      </c>
      <c r="O1638" s="11">
        <v>18</v>
      </c>
      <c r="P1638" s="11">
        <v>8</v>
      </c>
      <c r="Q1638" s="12">
        <v>44.44</v>
      </c>
      <c r="R1638" s="11">
        <v>9</v>
      </c>
      <c r="S1638" s="12">
        <v>50</v>
      </c>
      <c r="T1638" s="14">
        <v>1</v>
      </c>
      <c r="U1638" s="12">
        <v>5.56</v>
      </c>
      <c r="V1638" s="12">
        <v>69.73</v>
      </c>
      <c r="W1638" s="13">
        <v>9</v>
      </c>
      <c r="X1638" s="11"/>
      <c r="Y1638" s="11">
        <v>13.89</v>
      </c>
      <c r="Z1638" s="11">
        <v>11.4</v>
      </c>
      <c r="AA1638" s="11">
        <v>37508.6</v>
      </c>
      <c r="AB1638" s="13">
        <v>37508600000</v>
      </c>
      <c r="AC1638" s="5">
        <v>11.398452536931579</v>
      </c>
      <c r="AD1638">
        <v>32.369999999999997</v>
      </c>
      <c r="AE1638">
        <v>22.57</v>
      </c>
      <c r="AF1638">
        <v>31.49</v>
      </c>
      <c r="AG1638" s="5">
        <v>11.225112079664731</v>
      </c>
      <c r="AH1638" s="7">
        <v>0.52902267440230943</v>
      </c>
      <c r="AI1638" s="8">
        <v>3.0777908573670789</v>
      </c>
      <c r="AJ1638">
        <v>283227.49</v>
      </c>
      <c r="AK1638">
        <v>283227490000</v>
      </c>
      <c r="AL1638">
        <f t="shared" si="222"/>
        <v>0</v>
      </c>
      <c r="AM1638">
        <f t="shared" si="223"/>
        <v>0</v>
      </c>
      <c r="AN1638">
        <f t="shared" si="224"/>
        <v>1</v>
      </c>
      <c r="AO1638" s="9">
        <v>47</v>
      </c>
      <c r="AP1638" s="5">
        <v>1.6720978579357173</v>
      </c>
      <c r="AQ1638">
        <v>172908302</v>
      </c>
      <c r="AR1638" s="5">
        <v>36.6</v>
      </c>
      <c r="AT1638">
        <v>123838585</v>
      </c>
      <c r="AU1638">
        <v>296746887</v>
      </c>
      <c r="AV1638">
        <v>0</v>
      </c>
      <c r="AW1638">
        <v>60690.5</v>
      </c>
      <c r="AX1638">
        <v>60690500000</v>
      </c>
      <c r="CG1638" s="13"/>
    </row>
    <row r="1639" spans="1:85" x14ac:dyDescent="0.3">
      <c r="A1639">
        <v>2016</v>
      </c>
      <c r="B1639" t="s">
        <v>246</v>
      </c>
      <c r="C1639">
        <v>0</v>
      </c>
      <c r="D1639">
        <v>3</v>
      </c>
      <c r="E1639">
        <v>6</v>
      </c>
      <c r="F1639">
        <v>7.4</v>
      </c>
      <c r="G1639">
        <v>7400000</v>
      </c>
      <c r="H1639">
        <v>5.9</v>
      </c>
      <c r="I1639">
        <v>5900000</v>
      </c>
      <c r="J1639">
        <v>1.5</v>
      </c>
      <c r="K1639">
        <v>1500000</v>
      </c>
      <c r="L1639">
        <v>0</v>
      </c>
      <c r="M1639">
        <v>0</v>
      </c>
      <c r="N1639">
        <v>1</v>
      </c>
      <c r="O1639" s="11">
        <v>10</v>
      </c>
      <c r="P1639" s="11">
        <v>5</v>
      </c>
      <c r="Q1639" s="12">
        <v>50</v>
      </c>
      <c r="R1639" s="11">
        <v>2</v>
      </c>
      <c r="S1639" s="12">
        <v>20</v>
      </c>
      <c r="T1639" s="14">
        <v>3</v>
      </c>
      <c r="U1639" s="12">
        <v>30</v>
      </c>
      <c r="V1639" s="12">
        <v>33.9</v>
      </c>
      <c r="W1639" s="13">
        <v>6</v>
      </c>
      <c r="X1639" s="11"/>
      <c r="Y1639" s="11">
        <v>6.92</v>
      </c>
      <c r="Z1639" s="11">
        <v>2.41</v>
      </c>
      <c r="AA1639" s="11">
        <v>12403.3</v>
      </c>
      <c r="AB1639" s="13">
        <v>12403300000</v>
      </c>
      <c r="AC1639" s="5">
        <v>2.4147267535835817</v>
      </c>
      <c r="AD1639">
        <v>12.24</v>
      </c>
      <c r="AE1639">
        <v>6.44</v>
      </c>
      <c r="AF1639">
        <v>11.93</v>
      </c>
      <c r="AG1639" s="5">
        <v>11.213985683014862</v>
      </c>
      <c r="AH1639" s="7">
        <v>1.664139869315814</v>
      </c>
      <c r="AI1639" s="8">
        <v>0.26420547738738021</v>
      </c>
      <c r="AJ1639">
        <v>16384.14</v>
      </c>
      <c r="AK1639">
        <v>16384140000</v>
      </c>
      <c r="AL1639">
        <f t="shared" si="222"/>
        <v>1</v>
      </c>
      <c r="AM1639">
        <f t="shared" si="223"/>
        <v>0</v>
      </c>
      <c r="AN1639">
        <f t="shared" si="224"/>
        <v>0</v>
      </c>
      <c r="AO1639" s="9">
        <v>31</v>
      </c>
      <c r="AP1639" s="5">
        <v>1.4913616938342726</v>
      </c>
      <c r="AQ1639">
        <v>104281000</v>
      </c>
      <c r="AS1639">
        <v>35337000</v>
      </c>
      <c r="AT1639">
        <v>6900000</v>
      </c>
      <c r="AU1639">
        <v>111181000</v>
      </c>
      <c r="AV1639">
        <v>0</v>
      </c>
      <c r="AW1639">
        <v>8517.4</v>
      </c>
      <c r="AX1639">
        <v>8517400000</v>
      </c>
      <c r="CG1639" s="13"/>
    </row>
    <row r="1640" spans="1:85" x14ac:dyDescent="0.3">
      <c r="A1640">
        <v>2016</v>
      </c>
      <c r="B1640" t="s">
        <v>247</v>
      </c>
      <c r="C1640">
        <v>0</v>
      </c>
      <c r="D1640">
        <v>4</v>
      </c>
      <c r="E1640">
        <v>5</v>
      </c>
      <c r="L1640">
        <v>1</v>
      </c>
      <c r="M1640">
        <v>1</v>
      </c>
      <c r="N1640">
        <v>0</v>
      </c>
      <c r="O1640" s="11">
        <v>9</v>
      </c>
      <c r="P1640" s="11">
        <v>4</v>
      </c>
      <c r="Q1640" s="12">
        <v>44.44</v>
      </c>
      <c r="R1640" s="11">
        <v>3</v>
      </c>
      <c r="S1640" s="12">
        <v>33.33</v>
      </c>
      <c r="T1640" s="14">
        <v>2</v>
      </c>
      <c r="U1640" s="12">
        <v>22.22</v>
      </c>
      <c r="V1640" s="12">
        <v>70</v>
      </c>
      <c r="W1640" s="13">
        <v>4</v>
      </c>
      <c r="X1640" s="11"/>
      <c r="Y1640" s="11">
        <v>10.96</v>
      </c>
      <c r="Z1640" s="11">
        <v>1.56</v>
      </c>
      <c r="AA1640" s="11">
        <v>166351</v>
      </c>
      <c r="AB1640" s="13">
        <v>166351000000</v>
      </c>
      <c r="AC1640" s="5">
        <v>1.5595377809876321</v>
      </c>
      <c r="AD1640">
        <v>14.74</v>
      </c>
      <c r="AE1640">
        <v>4.3899999999999997</v>
      </c>
      <c r="AF1640">
        <v>7.04</v>
      </c>
      <c r="AG1640" s="5">
        <v>73.580381745030465</v>
      </c>
      <c r="AH1640" s="7"/>
      <c r="AI1640" s="8">
        <v>0.65810884107756285</v>
      </c>
      <c r="AJ1640">
        <v>72562.5</v>
      </c>
      <c r="AK1640">
        <v>72562500000</v>
      </c>
      <c r="AL1640">
        <f t="shared" si="222"/>
        <v>0</v>
      </c>
      <c r="AM1640">
        <f t="shared" si="223"/>
        <v>1</v>
      </c>
      <c r="AN1640">
        <f t="shared" si="224"/>
        <v>0</v>
      </c>
      <c r="AO1640" s="9">
        <v>19</v>
      </c>
      <c r="AP1640" s="5">
        <v>1.2787536009528289</v>
      </c>
      <c r="AQ1640">
        <v>54000000</v>
      </c>
      <c r="AR1640" s="5">
        <v>100</v>
      </c>
      <c r="AT1640">
        <v>1775000</v>
      </c>
      <c r="AU1640">
        <v>55775000</v>
      </c>
      <c r="AV1640">
        <v>0</v>
      </c>
      <c r="AW1640">
        <v>47745</v>
      </c>
      <c r="AX1640">
        <v>47745000000</v>
      </c>
      <c r="CG1640" s="13"/>
    </row>
    <row r="1641" spans="1:85" x14ac:dyDescent="0.3">
      <c r="A1641">
        <v>2016</v>
      </c>
      <c r="B1641" t="s">
        <v>248</v>
      </c>
      <c r="C1641">
        <v>0</v>
      </c>
      <c r="D1641">
        <v>4</v>
      </c>
      <c r="E1641">
        <v>7</v>
      </c>
      <c r="L1641">
        <v>1</v>
      </c>
      <c r="M1641">
        <v>0</v>
      </c>
      <c r="N1641">
        <v>1</v>
      </c>
      <c r="O1641" s="11">
        <v>12</v>
      </c>
      <c r="P1641" s="11">
        <v>3</v>
      </c>
      <c r="Q1641" s="12">
        <v>25</v>
      </c>
      <c r="R1641" s="11">
        <v>3</v>
      </c>
      <c r="S1641" s="12">
        <v>25</v>
      </c>
      <c r="T1641" s="14">
        <v>6</v>
      </c>
      <c r="U1641" s="12">
        <v>50</v>
      </c>
      <c r="V1641" s="12">
        <v>74.87</v>
      </c>
      <c r="W1641" s="13">
        <v>13</v>
      </c>
      <c r="X1641" s="11"/>
      <c r="Y1641" s="11">
        <v>0.6</v>
      </c>
      <c r="Z1641" s="11">
        <v>4.3099999999999996</v>
      </c>
      <c r="AA1641" s="11">
        <v>50844.6</v>
      </c>
      <c r="AB1641" s="13">
        <v>50844600000</v>
      </c>
      <c r="AC1641" s="5">
        <v>4.3094213427489043</v>
      </c>
      <c r="AD1641">
        <v>3.03</v>
      </c>
      <c r="AE1641">
        <v>0.7</v>
      </c>
      <c r="AF1641">
        <v>1.05</v>
      </c>
      <c r="AG1641" s="5">
        <v>-5.1087940051416254</v>
      </c>
      <c r="AH1641" s="7">
        <v>4.819451305468872E-2</v>
      </c>
      <c r="AI1641" s="8">
        <v>1.1268909891751682</v>
      </c>
      <c r="AJ1641">
        <v>41728.26</v>
      </c>
      <c r="AK1641">
        <v>41728260000</v>
      </c>
      <c r="AL1641">
        <f t="shared" si="222"/>
        <v>0</v>
      </c>
      <c r="AM1641">
        <f t="shared" si="223"/>
        <v>1</v>
      </c>
      <c r="AN1641">
        <f t="shared" si="224"/>
        <v>0</v>
      </c>
      <c r="AO1641" s="9">
        <v>24</v>
      </c>
      <c r="AP1641" s="5">
        <v>1.3802112417116059</v>
      </c>
      <c r="AQ1641">
        <v>192000000</v>
      </c>
      <c r="AS1641">
        <f>13900000+3700000+14700000+23400000</f>
        <v>55700000</v>
      </c>
      <c r="AT1641">
        <v>2360000</v>
      </c>
      <c r="AU1641">
        <v>194360000</v>
      </c>
      <c r="AV1641">
        <v>0</v>
      </c>
      <c r="AW1641">
        <v>55979</v>
      </c>
      <c r="AX1641">
        <v>55979000000</v>
      </c>
      <c r="CG1641" s="13"/>
    </row>
    <row r="1642" spans="1:85" x14ac:dyDescent="0.3">
      <c r="A1642">
        <v>2016</v>
      </c>
      <c r="B1642" t="s">
        <v>249</v>
      </c>
      <c r="C1642">
        <v>0</v>
      </c>
      <c r="D1642">
        <v>4</v>
      </c>
      <c r="E1642">
        <v>4</v>
      </c>
      <c r="L1642">
        <v>1</v>
      </c>
      <c r="M1642">
        <v>1</v>
      </c>
      <c r="N1642">
        <v>0</v>
      </c>
      <c r="O1642" s="11">
        <v>11</v>
      </c>
      <c r="P1642" s="11">
        <v>4</v>
      </c>
      <c r="Q1642" s="12">
        <v>36.36</v>
      </c>
      <c r="R1642" s="11">
        <v>2</v>
      </c>
      <c r="S1642" s="12">
        <v>18.18</v>
      </c>
      <c r="T1642" s="14">
        <v>5</v>
      </c>
      <c r="U1642" s="12">
        <v>45.45</v>
      </c>
      <c r="V1642" s="12">
        <v>70.64</v>
      </c>
      <c r="W1642" s="13">
        <v>5</v>
      </c>
      <c r="X1642" s="11"/>
      <c r="Y1642" s="11">
        <v>17.03</v>
      </c>
      <c r="Z1642" s="11">
        <v>13.23</v>
      </c>
      <c r="AA1642" s="11"/>
      <c r="AB1642" s="13"/>
      <c r="AC1642" s="5">
        <v>13.230557062596864</v>
      </c>
      <c r="AD1642">
        <v>29.32</v>
      </c>
      <c r="AE1642">
        <v>20.38</v>
      </c>
      <c r="AF1642">
        <v>29.3</v>
      </c>
      <c r="AG1642" s="5">
        <v>-0.45763681433928688</v>
      </c>
      <c r="AH1642" s="7"/>
      <c r="AI1642" s="8"/>
      <c r="AO1642" s="9">
        <v>52</v>
      </c>
      <c r="AP1642" s="5">
        <v>1.716003343634799</v>
      </c>
      <c r="AQ1642">
        <v>113801281</v>
      </c>
      <c r="AT1642">
        <v>4120000</v>
      </c>
      <c r="AU1642">
        <v>117921281</v>
      </c>
      <c r="AV1642">
        <v>68.73</v>
      </c>
      <c r="CG1642" s="13"/>
    </row>
    <row r="1643" spans="1:85" x14ac:dyDescent="0.3">
      <c r="A1643">
        <v>2016</v>
      </c>
      <c r="B1643" t="s">
        <v>250</v>
      </c>
      <c r="C1643">
        <v>1</v>
      </c>
      <c r="M1643">
        <v>0</v>
      </c>
      <c r="N1643">
        <v>0</v>
      </c>
      <c r="O1643" s="11"/>
      <c r="P1643" s="11"/>
      <c r="Q1643" s="12"/>
      <c r="R1643" s="11"/>
      <c r="S1643" s="12"/>
      <c r="T1643" s="14">
        <v>0</v>
      </c>
      <c r="U1643" s="12"/>
      <c r="V1643" s="12">
        <v>60.64</v>
      </c>
      <c r="W1643" s="13"/>
      <c r="X1643" s="11"/>
      <c r="Y1643" s="11"/>
      <c r="Z1643" s="11"/>
      <c r="AA1643" s="11">
        <v>14118.7</v>
      </c>
      <c r="AB1643" s="13">
        <v>14118700000</v>
      </c>
      <c r="AG1643" s="5"/>
      <c r="AH1643" s="7"/>
      <c r="AI1643" s="8"/>
      <c r="AO1643" s="9">
        <v>9</v>
      </c>
      <c r="AP1643" s="5">
        <v>0.95424250943932487</v>
      </c>
      <c r="CG1643" s="13"/>
    </row>
    <row r="1644" spans="1:85" x14ac:dyDescent="0.3">
      <c r="A1644">
        <v>2016</v>
      </c>
      <c r="B1644" t="s">
        <v>251</v>
      </c>
      <c r="C1644">
        <v>0</v>
      </c>
      <c r="D1644">
        <v>3</v>
      </c>
      <c r="E1644">
        <v>4</v>
      </c>
      <c r="L1644">
        <v>1</v>
      </c>
      <c r="M1644">
        <v>0</v>
      </c>
      <c r="N1644">
        <v>0</v>
      </c>
      <c r="O1644" s="11">
        <v>9</v>
      </c>
      <c r="P1644" s="11">
        <v>4</v>
      </c>
      <c r="Q1644" s="12">
        <v>44.44</v>
      </c>
      <c r="R1644" s="11">
        <v>3</v>
      </c>
      <c r="S1644" s="12">
        <v>33.33</v>
      </c>
      <c r="T1644" s="14">
        <v>2</v>
      </c>
      <c r="U1644" s="12">
        <v>22.22</v>
      </c>
      <c r="V1644" s="12">
        <v>40.46</v>
      </c>
      <c r="W1644" s="13">
        <v>4</v>
      </c>
      <c r="X1644" s="11">
        <v>14.73</v>
      </c>
      <c r="Y1644" s="11">
        <v>1.75</v>
      </c>
      <c r="Z1644" s="11">
        <v>1.32</v>
      </c>
      <c r="AA1644" s="11">
        <v>26413</v>
      </c>
      <c r="AB1644" s="13">
        <v>26413000000</v>
      </c>
      <c r="AC1644" s="5">
        <v>1.3171712700893559</v>
      </c>
      <c r="AG1644" s="5">
        <v>33.247540073251855</v>
      </c>
      <c r="AH1644" s="7"/>
      <c r="AI1644" s="8"/>
      <c r="AO1644" s="9">
        <v>42</v>
      </c>
      <c r="AP1644" s="5">
        <v>1.6232492903979003</v>
      </c>
      <c r="AQ1644">
        <v>125310000</v>
      </c>
      <c r="AR1644" s="5">
        <v>1.4</v>
      </c>
      <c r="AT1644">
        <v>950000</v>
      </c>
      <c r="AU1644">
        <v>126260000</v>
      </c>
      <c r="AV1644">
        <v>0</v>
      </c>
      <c r="CG1644" s="13"/>
    </row>
    <row r="1645" spans="1:85" x14ac:dyDescent="0.3">
      <c r="A1645">
        <v>2016</v>
      </c>
      <c r="B1645" t="s">
        <v>252</v>
      </c>
      <c r="C1645">
        <v>1</v>
      </c>
      <c r="D1645">
        <v>7</v>
      </c>
      <c r="E1645">
        <v>4</v>
      </c>
      <c r="M1645">
        <v>0</v>
      </c>
      <c r="N1645">
        <v>0</v>
      </c>
      <c r="O1645" s="11">
        <v>11</v>
      </c>
      <c r="P1645" s="11">
        <v>6</v>
      </c>
      <c r="Q1645" s="12">
        <v>54.55</v>
      </c>
      <c r="R1645" s="11">
        <v>3</v>
      </c>
      <c r="S1645" s="12">
        <v>27.27</v>
      </c>
      <c r="T1645" s="14">
        <v>2</v>
      </c>
      <c r="U1645" s="12">
        <v>18.18</v>
      </c>
      <c r="V1645" s="12">
        <v>41.1</v>
      </c>
      <c r="W1645" s="13">
        <v>6</v>
      </c>
      <c r="X1645" s="11">
        <v>18.309999999999999</v>
      </c>
      <c r="Y1645" s="11">
        <v>2.5299999999999998</v>
      </c>
      <c r="Z1645" s="11">
        <v>3.17</v>
      </c>
      <c r="AA1645" s="11">
        <v>134727.1</v>
      </c>
      <c r="AB1645" s="13">
        <v>134727100000</v>
      </c>
      <c r="AC1645" s="5">
        <v>3.1668433932583273</v>
      </c>
      <c r="AD1645">
        <v>9.0299999999999994</v>
      </c>
      <c r="AE1645">
        <v>1.97</v>
      </c>
      <c r="AF1645">
        <v>2.52</v>
      </c>
      <c r="AG1645" s="5">
        <v>-13.993621221092297</v>
      </c>
      <c r="AH1645" s="7"/>
      <c r="AI1645" s="8">
        <v>1.6277148128750329E-3</v>
      </c>
      <c r="AJ1645">
        <v>12680.23</v>
      </c>
      <c r="AK1645">
        <v>12680230000</v>
      </c>
      <c r="AL1645">
        <f>IF(AJ1645&lt;29957,1,0)</f>
        <v>1</v>
      </c>
      <c r="AM1645">
        <f>IF(AND(AJ1645&gt;29957,AJ1645&lt;96525),1,0)</f>
        <v>0</v>
      </c>
      <c r="AN1645">
        <f>IF(AJ1645&gt;96525,1,0)</f>
        <v>0</v>
      </c>
      <c r="AO1645" s="9">
        <v>21</v>
      </c>
      <c r="AP1645" s="5">
        <v>1.3222192947339191</v>
      </c>
      <c r="AV1645">
        <v>0</v>
      </c>
      <c r="AW1645">
        <v>94924.2</v>
      </c>
      <c r="AX1645">
        <v>94924200000</v>
      </c>
      <c r="CG1645" s="13"/>
    </row>
    <row r="1646" spans="1:85" x14ac:dyDescent="0.3">
      <c r="A1646">
        <v>2016</v>
      </c>
      <c r="B1646" t="s">
        <v>253</v>
      </c>
      <c r="C1646">
        <v>0</v>
      </c>
      <c r="D1646">
        <v>3</v>
      </c>
      <c r="E1646">
        <v>4</v>
      </c>
      <c r="L1646">
        <v>0</v>
      </c>
      <c r="M1646">
        <v>0</v>
      </c>
      <c r="N1646">
        <v>0</v>
      </c>
      <c r="O1646" s="11">
        <v>7</v>
      </c>
      <c r="P1646" s="11">
        <v>3</v>
      </c>
      <c r="Q1646" s="12">
        <v>42.86</v>
      </c>
      <c r="R1646" s="11">
        <v>2</v>
      </c>
      <c r="S1646" s="12">
        <v>28.57</v>
      </c>
      <c r="T1646" s="14">
        <v>2</v>
      </c>
      <c r="U1646" s="12">
        <v>28.57</v>
      </c>
      <c r="V1646" s="12">
        <v>53.9</v>
      </c>
      <c r="W1646" s="13">
        <v>7</v>
      </c>
      <c r="X1646" s="11"/>
      <c r="Y1646" s="11">
        <v>1.23</v>
      </c>
      <c r="Z1646" s="11">
        <v>5.59</v>
      </c>
      <c r="AA1646" s="11"/>
      <c r="AB1646" s="13"/>
      <c r="AC1646" s="5">
        <v>5.5909622665260237</v>
      </c>
      <c r="AD1646">
        <v>15.53</v>
      </c>
      <c r="AE1646">
        <v>2.75</v>
      </c>
      <c r="AF1646">
        <v>6.6</v>
      </c>
      <c r="AG1646" s="5">
        <v>35.322415249125356</v>
      </c>
      <c r="AH1646" s="7"/>
      <c r="AI1646" s="8"/>
      <c r="AO1646" s="9">
        <v>68</v>
      </c>
      <c r="AP1646" s="5">
        <v>1.8325089127062362</v>
      </c>
      <c r="AQ1646">
        <v>1083976</v>
      </c>
      <c r="AU1646">
        <v>1083976</v>
      </c>
      <c r="AV1646">
        <v>0</v>
      </c>
      <c r="CG1646" s="13"/>
    </row>
    <row r="1647" spans="1:85" x14ac:dyDescent="0.3">
      <c r="A1647">
        <v>2016</v>
      </c>
      <c r="B1647" t="s">
        <v>254</v>
      </c>
      <c r="C1647">
        <v>0</v>
      </c>
      <c r="D1647">
        <v>4</v>
      </c>
      <c r="E1647">
        <v>7</v>
      </c>
      <c r="L1647">
        <v>1</v>
      </c>
      <c r="M1647">
        <v>1</v>
      </c>
      <c r="N1647">
        <v>1</v>
      </c>
      <c r="O1647" s="11">
        <v>13</v>
      </c>
      <c r="P1647" s="11">
        <v>4</v>
      </c>
      <c r="Q1647" s="12">
        <v>30.77</v>
      </c>
      <c r="R1647" s="11">
        <v>1</v>
      </c>
      <c r="S1647" s="12">
        <v>7.69</v>
      </c>
      <c r="T1647" s="14">
        <v>8</v>
      </c>
      <c r="U1647" s="12">
        <v>61.54</v>
      </c>
      <c r="V1647" s="12">
        <v>50.09</v>
      </c>
      <c r="W1647" s="13">
        <v>8</v>
      </c>
      <c r="X1647" s="11"/>
      <c r="Y1647" s="11">
        <v>8.86</v>
      </c>
      <c r="Z1647" s="11">
        <v>3.6</v>
      </c>
      <c r="AA1647" s="11">
        <v>15221.3</v>
      </c>
      <c r="AB1647" s="13">
        <v>15221300000</v>
      </c>
      <c r="AC1647" s="5">
        <v>3.6033458619271261</v>
      </c>
      <c r="AD1647">
        <v>16.940000000000001</v>
      </c>
      <c r="AE1647">
        <v>9.75</v>
      </c>
      <c r="AF1647">
        <v>15.05</v>
      </c>
      <c r="AG1647" s="5">
        <v>-15.086431594970495</v>
      </c>
      <c r="AH1647" s="7">
        <v>1.7601051028927852</v>
      </c>
      <c r="AI1647" s="8"/>
      <c r="AJ1647">
        <v>34576.57</v>
      </c>
      <c r="AK1647">
        <v>34576570000</v>
      </c>
      <c r="AL1647">
        <f>IF(AJ1647&lt;29957,1,0)</f>
        <v>0</v>
      </c>
      <c r="AM1647">
        <f>IF(AND(AJ1647&gt;29957,AJ1647&lt;96525),1,0)</f>
        <v>1</v>
      </c>
      <c r="AN1647">
        <f>IF(AJ1647&gt;96525,1,0)</f>
        <v>0</v>
      </c>
      <c r="AO1647" s="9">
        <v>59</v>
      </c>
      <c r="AP1647" s="5">
        <v>1.7708520116421442</v>
      </c>
      <c r="AQ1647">
        <v>48149380</v>
      </c>
      <c r="AS1647">
        <v>37979950</v>
      </c>
      <c r="AT1647">
        <v>22390000</v>
      </c>
      <c r="AU1647">
        <v>70539380</v>
      </c>
      <c r="AV1647">
        <v>0</v>
      </c>
      <c r="AW1647">
        <v>17694.900000000001</v>
      </c>
      <c r="AX1647">
        <v>17694900000</v>
      </c>
      <c r="CG1647" s="13"/>
    </row>
    <row r="1648" spans="1:85" x14ac:dyDescent="0.3">
      <c r="A1648">
        <v>2016</v>
      </c>
      <c r="B1648" t="s">
        <v>255</v>
      </c>
      <c r="C1648">
        <v>0</v>
      </c>
      <c r="D1648">
        <v>4</v>
      </c>
      <c r="E1648">
        <v>5</v>
      </c>
      <c r="F1648">
        <v>3.2</v>
      </c>
      <c r="G1648">
        <v>3200000</v>
      </c>
      <c r="H1648">
        <v>2.2999999999999998</v>
      </c>
      <c r="I1648">
        <v>2300000</v>
      </c>
      <c r="J1648">
        <v>0.90000000000000036</v>
      </c>
      <c r="K1648">
        <v>900000.00000000035</v>
      </c>
      <c r="L1648">
        <v>1</v>
      </c>
      <c r="M1648">
        <v>0</v>
      </c>
      <c r="N1648">
        <v>0</v>
      </c>
      <c r="O1648" s="11">
        <v>11</v>
      </c>
      <c r="P1648" s="11">
        <v>4</v>
      </c>
      <c r="Q1648" s="12">
        <v>36.36</v>
      </c>
      <c r="R1648" s="11">
        <v>2</v>
      </c>
      <c r="S1648" s="12">
        <v>18.18</v>
      </c>
      <c r="T1648" s="14">
        <v>5</v>
      </c>
      <c r="U1648" s="12">
        <v>45.45</v>
      </c>
      <c r="V1648" s="12">
        <v>42.3</v>
      </c>
      <c r="W1648" s="13">
        <v>4</v>
      </c>
      <c r="X1648" s="11">
        <v>4.51</v>
      </c>
      <c r="Y1648" s="11">
        <v>11.8</v>
      </c>
      <c r="Z1648" s="11">
        <v>3.08</v>
      </c>
      <c r="AA1648" s="11">
        <v>72594.8</v>
      </c>
      <c r="AB1648" s="13">
        <v>72594800000</v>
      </c>
      <c r="AC1648" s="5">
        <v>3.0774262908584831</v>
      </c>
      <c r="AD1648">
        <v>17.649999999999999</v>
      </c>
      <c r="AE1648">
        <v>7.08</v>
      </c>
      <c r="AF1648">
        <v>9.5</v>
      </c>
      <c r="AG1648" s="5">
        <v>-3.3205735124238376</v>
      </c>
      <c r="AH1648" s="7"/>
      <c r="AI1648" s="8"/>
      <c r="AO1648" s="9">
        <v>19</v>
      </c>
      <c r="AP1648" s="5">
        <v>1.2787536009528289</v>
      </c>
      <c r="AQ1648">
        <v>469214431</v>
      </c>
      <c r="AT1648">
        <v>1840000</v>
      </c>
      <c r="AU1648">
        <v>471054431</v>
      </c>
      <c r="AV1648">
        <v>0</v>
      </c>
      <c r="CG1648" s="13"/>
    </row>
    <row r="1649" spans="1:85" x14ac:dyDescent="0.3">
      <c r="A1649">
        <v>2016</v>
      </c>
      <c r="B1649" t="s">
        <v>256</v>
      </c>
      <c r="C1649">
        <v>0</v>
      </c>
      <c r="D1649">
        <v>3</v>
      </c>
      <c r="E1649">
        <v>5</v>
      </c>
      <c r="F1649">
        <v>4.2</v>
      </c>
      <c r="G1649">
        <v>4200000</v>
      </c>
      <c r="H1649">
        <v>4.2</v>
      </c>
      <c r="I1649">
        <v>4200000</v>
      </c>
      <c r="J1649">
        <v>0</v>
      </c>
      <c r="L1649">
        <v>1</v>
      </c>
      <c r="M1649">
        <v>0</v>
      </c>
      <c r="N1649">
        <v>0</v>
      </c>
      <c r="O1649" s="11">
        <v>11</v>
      </c>
      <c r="P1649" s="11">
        <v>6</v>
      </c>
      <c r="Q1649" s="12">
        <v>54.55</v>
      </c>
      <c r="R1649" s="11">
        <v>3</v>
      </c>
      <c r="S1649" s="12">
        <v>27.27</v>
      </c>
      <c r="T1649" s="14">
        <v>2</v>
      </c>
      <c r="U1649" s="12">
        <v>18.18</v>
      </c>
      <c r="V1649" s="12">
        <v>50.4</v>
      </c>
      <c r="W1649" s="13">
        <v>7</v>
      </c>
      <c r="X1649" s="11"/>
      <c r="Y1649" s="11">
        <v>4.74</v>
      </c>
      <c r="Z1649" s="11">
        <v>2.09</v>
      </c>
      <c r="AA1649" s="11">
        <v>17135.2</v>
      </c>
      <c r="AB1649" s="13">
        <v>17135200000</v>
      </c>
      <c r="AC1649" s="5">
        <v>2.0923028528002265</v>
      </c>
      <c r="AD1649">
        <v>12.39</v>
      </c>
      <c r="AE1649">
        <v>3.44</v>
      </c>
      <c r="AF1649">
        <v>4.3600000000000003</v>
      </c>
      <c r="AG1649" s="5">
        <v>20.696022578242218</v>
      </c>
      <c r="AH1649" s="7">
        <v>0.33727692347812482</v>
      </c>
      <c r="AI1649" s="8">
        <v>2.6947383061396574E-2</v>
      </c>
      <c r="AJ1649">
        <v>15088.99</v>
      </c>
      <c r="AK1649">
        <v>15088990000</v>
      </c>
      <c r="AL1649">
        <f>IF(AJ1649&lt;29957,1,0)</f>
        <v>1</v>
      </c>
      <c r="AM1649">
        <f>IF(AND(AJ1649&gt;29957,AJ1649&lt;96525),1,0)</f>
        <v>0</v>
      </c>
      <c r="AN1649">
        <f>IF(AJ1649&gt;96525,1,0)</f>
        <v>0</v>
      </c>
      <c r="AO1649" s="9">
        <v>35</v>
      </c>
      <c r="AP1649" s="5">
        <v>1.5440680443502754</v>
      </c>
      <c r="AQ1649">
        <v>60629000</v>
      </c>
      <c r="AT1649">
        <v>1990000</v>
      </c>
      <c r="AU1649">
        <v>62619000</v>
      </c>
      <c r="AW1649">
        <v>9846.9</v>
      </c>
      <c r="AX1649">
        <v>9846900000</v>
      </c>
      <c r="CG1649" s="13"/>
    </row>
    <row r="1650" spans="1:85" x14ac:dyDescent="0.3">
      <c r="A1650">
        <v>2016</v>
      </c>
      <c r="B1650" t="s">
        <v>257</v>
      </c>
      <c r="C1650">
        <v>0</v>
      </c>
      <c r="D1650">
        <v>4</v>
      </c>
      <c r="E1650">
        <v>4</v>
      </c>
      <c r="L1650">
        <v>1</v>
      </c>
      <c r="M1650">
        <v>0</v>
      </c>
      <c r="N1650">
        <v>0</v>
      </c>
      <c r="O1650" s="11">
        <v>11</v>
      </c>
      <c r="P1650" s="11">
        <v>5</v>
      </c>
      <c r="Q1650" s="12">
        <v>45.45</v>
      </c>
      <c r="R1650" s="11">
        <v>2</v>
      </c>
      <c r="S1650" s="12">
        <v>18.18</v>
      </c>
      <c r="T1650" s="14">
        <v>4</v>
      </c>
      <c r="U1650" s="12">
        <v>36.36</v>
      </c>
      <c r="V1650" s="12">
        <v>40.97</v>
      </c>
      <c r="W1650" s="13">
        <v>5</v>
      </c>
      <c r="X1650" s="11"/>
      <c r="Y1650" s="11">
        <v>1.87</v>
      </c>
      <c r="Z1650" s="11">
        <v>2.04</v>
      </c>
      <c r="AA1650" s="11">
        <v>49973.8</v>
      </c>
      <c r="AB1650" s="13">
        <v>49973800000</v>
      </c>
      <c r="AC1650" s="5">
        <v>2.041622347371344</v>
      </c>
      <c r="AD1650">
        <v>5.92</v>
      </c>
      <c r="AE1650">
        <v>2.0299999999999998</v>
      </c>
      <c r="AF1650">
        <v>2.71</v>
      </c>
      <c r="AG1650" s="5">
        <v>-4.466405130390033</v>
      </c>
      <c r="AH1650" s="7">
        <v>7.9155927524060497E-3</v>
      </c>
      <c r="AI1650" s="8">
        <v>2.5540335736970645</v>
      </c>
      <c r="AJ1650">
        <v>26286.35</v>
      </c>
      <c r="AK1650">
        <v>26286350000</v>
      </c>
      <c r="AL1650">
        <f>IF(AJ1650&lt;29957,1,0)</f>
        <v>1</v>
      </c>
      <c r="AM1650">
        <f>IF(AND(AJ1650&gt;29957,AJ1650&lt;96525),1,0)</f>
        <v>0</v>
      </c>
      <c r="AN1650">
        <f>IF(AJ1650&gt;96525,1,0)</f>
        <v>0</v>
      </c>
      <c r="AO1650" s="9">
        <v>91</v>
      </c>
      <c r="AP1650" s="5">
        <v>1.9590413923210932</v>
      </c>
      <c r="AQ1650">
        <v>163019922</v>
      </c>
      <c r="AT1650">
        <v>9200000</v>
      </c>
      <c r="AU1650">
        <v>172219922</v>
      </c>
      <c r="AV1650">
        <v>0</v>
      </c>
      <c r="AW1650">
        <v>53936.5</v>
      </c>
      <c r="AX1650">
        <v>53936500000</v>
      </c>
      <c r="CG1650" s="13"/>
    </row>
    <row r="1651" spans="1:85" x14ac:dyDescent="0.3">
      <c r="A1651">
        <v>2016</v>
      </c>
      <c r="B1651" t="s">
        <v>258</v>
      </c>
      <c r="C1651">
        <v>1</v>
      </c>
      <c r="D1651">
        <v>3</v>
      </c>
      <c r="E1651">
        <v>4</v>
      </c>
      <c r="F1651">
        <v>90.8</v>
      </c>
      <c r="G1651">
        <v>90800000</v>
      </c>
      <c r="H1651">
        <v>90.8</v>
      </c>
      <c r="I1651">
        <v>90800000</v>
      </c>
      <c r="J1651">
        <v>0</v>
      </c>
      <c r="L1651">
        <v>0</v>
      </c>
      <c r="M1651">
        <v>1</v>
      </c>
      <c r="N1651">
        <v>0</v>
      </c>
      <c r="O1651" s="11">
        <v>13</v>
      </c>
      <c r="P1651" s="11">
        <v>4</v>
      </c>
      <c r="Q1651" s="12">
        <v>30.77</v>
      </c>
      <c r="R1651" s="11">
        <v>3</v>
      </c>
      <c r="S1651" s="12">
        <v>23.08</v>
      </c>
      <c r="T1651" s="14">
        <v>6</v>
      </c>
      <c r="U1651" s="12">
        <v>46.15</v>
      </c>
      <c r="V1651" s="12">
        <v>13.33</v>
      </c>
      <c r="W1651" s="13">
        <v>6</v>
      </c>
      <c r="X1651" s="11"/>
      <c r="Y1651" s="11">
        <v>1.23</v>
      </c>
      <c r="Z1651" s="11">
        <v>2.98</v>
      </c>
      <c r="AA1651" s="11">
        <v>106575.8</v>
      </c>
      <c r="AB1651" s="13">
        <v>106575800000</v>
      </c>
      <c r="AC1651" s="5">
        <v>2.9794700611996974</v>
      </c>
      <c r="AD1651">
        <v>14.82</v>
      </c>
      <c r="AE1651">
        <v>4.5599999999999996</v>
      </c>
      <c r="AF1651">
        <v>8.64</v>
      </c>
      <c r="AG1651" s="5">
        <v>12.106060887626946</v>
      </c>
      <c r="AH1651" s="7"/>
      <c r="AI1651" s="8"/>
      <c r="AJ1651">
        <v>46056.7</v>
      </c>
      <c r="AK1651">
        <v>46056700000</v>
      </c>
      <c r="AL1651">
        <f>IF(AJ1651&lt;29957,1,0)</f>
        <v>0</v>
      </c>
      <c r="AM1651">
        <f>IF(AND(AJ1651&gt;29957,AJ1651&lt;96525),1,0)</f>
        <v>1</v>
      </c>
      <c r="AN1651">
        <f>IF(AJ1651&gt;96525,1,0)</f>
        <v>0</v>
      </c>
      <c r="AO1651" s="9">
        <v>55</v>
      </c>
      <c r="AP1651" s="5">
        <v>1.7403626894942439</v>
      </c>
      <c r="AQ1651">
        <v>10828000</v>
      </c>
      <c r="AT1651">
        <v>8420000</v>
      </c>
      <c r="AU1651">
        <v>19248000</v>
      </c>
      <c r="AV1651">
        <v>13.33</v>
      </c>
      <c r="AW1651">
        <v>396947.8</v>
      </c>
      <c r="AX1651">
        <v>396947800000</v>
      </c>
      <c r="CG1651" s="13"/>
    </row>
    <row r="1652" spans="1:85" x14ac:dyDescent="0.3">
      <c r="A1652">
        <v>2016</v>
      </c>
      <c r="B1652" t="s">
        <v>259</v>
      </c>
      <c r="C1652">
        <v>0</v>
      </c>
      <c r="D1652">
        <v>4</v>
      </c>
      <c r="E1652">
        <v>4</v>
      </c>
      <c r="F1652">
        <v>2.1</v>
      </c>
      <c r="G1652">
        <v>2100000</v>
      </c>
      <c r="H1652">
        <v>1.3</v>
      </c>
      <c r="I1652">
        <v>1300000</v>
      </c>
      <c r="J1652">
        <v>0.8</v>
      </c>
      <c r="K1652">
        <v>800000</v>
      </c>
      <c r="L1652">
        <v>1</v>
      </c>
      <c r="M1652">
        <v>0</v>
      </c>
      <c r="N1652">
        <v>0</v>
      </c>
      <c r="O1652" s="11">
        <v>10</v>
      </c>
      <c r="P1652" s="11">
        <v>5</v>
      </c>
      <c r="Q1652" s="12">
        <v>50</v>
      </c>
      <c r="R1652" s="11">
        <v>4</v>
      </c>
      <c r="S1652" s="12">
        <v>40</v>
      </c>
      <c r="T1652" s="14">
        <v>1</v>
      </c>
      <c r="U1652" s="12">
        <v>10</v>
      </c>
      <c r="V1652" s="12">
        <v>74.98</v>
      </c>
      <c r="W1652" s="13">
        <v>5</v>
      </c>
      <c r="X1652" s="11"/>
      <c r="Y1652" s="11">
        <v>6.93</v>
      </c>
      <c r="Z1652" s="11"/>
      <c r="AA1652" s="11"/>
      <c r="AB1652" s="13"/>
      <c r="AD1652">
        <v>28.48</v>
      </c>
      <c r="AE1652">
        <v>12.91</v>
      </c>
      <c r="AF1652">
        <v>18.23</v>
      </c>
      <c r="AG1652" s="5">
        <v>15.591820946486687</v>
      </c>
      <c r="AH1652" s="7"/>
      <c r="AI1652" s="8"/>
      <c r="AO1652" s="9">
        <v>32</v>
      </c>
      <c r="AP1652" s="5">
        <v>1.5051499783199058</v>
      </c>
      <c r="AQ1652">
        <v>205273000</v>
      </c>
      <c r="AT1652">
        <v>1205000</v>
      </c>
      <c r="AU1652">
        <v>206478000</v>
      </c>
      <c r="AV1652">
        <v>0</v>
      </c>
      <c r="CG1652" s="13"/>
    </row>
    <row r="1653" spans="1:85" x14ac:dyDescent="0.3">
      <c r="A1653">
        <v>2016</v>
      </c>
      <c r="B1653" t="s">
        <v>260</v>
      </c>
      <c r="C1653">
        <v>1</v>
      </c>
      <c r="D1653">
        <v>5</v>
      </c>
      <c r="E1653">
        <v>6</v>
      </c>
      <c r="L1653">
        <v>1</v>
      </c>
      <c r="M1653">
        <v>0</v>
      </c>
      <c r="N1653">
        <v>0</v>
      </c>
      <c r="O1653" s="11">
        <v>8</v>
      </c>
      <c r="P1653" s="11">
        <v>4</v>
      </c>
      <c r="Q1653" s="12">
        <v>50</v>
      </c>
      <c r="R1653" s="11">
        <v>2</v>
      </c>
      <c r="S1653" s="12">
        <v>25</v>
      </c>
      <c r="T1653" s="14">
        <v>2</v>
      </c>
      <c r="U1653" s="12">
        <v>25</v>
      </c>
      <c r="V1653" s="12">
        <v>58.85</v>
      </c>
      <c r="W1653" s="13">
        <v>6</v>
      </c>
      <c r="X1653" s="11">
        <v>26.95</v>
      </c>
      <c r="Y1653" s="11">
        <v>-6.94</v>
      </c>
      <c r="Z1653" s="11">
        <v>0.45</v>
      </c>
      <c r="AA1653" s="11">
        <v>1085380</v>
      </c>
      <c r="AB1653" s="13">
        <v>1085380000000</v>
      </c>
      <c r="AC1653" s="5">
        <v>0.44698731543778281</v>
      </c>
      <c r="AD1653">
        <v>-5.0999999999999996</v>
      </c>
      <c r="AE1653">
        <v>-1.78</v>
      </c>
      <c r="AF1653">
        <v>-2.33</v>
      </c>
      <c r="AG1653" s="5">
        <v>3.2557388953887121</v>
      </c>
      <c r="AH1653" s="7"/>
      <c r="AI1653" s="8"/>
      <c r="AJ1653">
        <v>219652.46</v>
      </c>
      <c r="AK1653">
        <v>219652460000</v>
      </c>
      <c r="AL1653">
        <f>IF(AJ1653&lt;29957,1,0)</f>
        <v>0</v>
      </c>
      <c r="AM1653">
        <f>IF(AND(AJ1653&gt;29957,AJ1653&lt;96525),1,0)</f>
        <v>0</v>
      </c>
      <c r="AN1653">
        <f>IF(AJ1653&gt;96525,1,0)</f>
        <v>1</v>
      </c>
      <c r="AO1653" s="9">
        <v>12</v>
      </c>
      <c r="AP1653" s="5">
        <v>1.0791812460476247</v>
      </c>
      <c r="AQ1653">
        <v>32183000</v>
      </c>
      <c r="AR1653" s="5">
        <v>22.6</v>
      </c>
      <c r="AT1653">
        <v>4440000</v>
      </c>
      <c r="AU1653">
        <v>36623000</v>
      </c>
      <c r="AW1653">
        <v>65540</v>
      </c>
      <c r="AX1653">
        <v>65540000000</v>
      </c>
      <c r="CG1653" s="13"/>
    </row>
    <row r="1654" spans="1:85" x14ac:dyDescent="0.3">
      <c r="A1654">
        <v>2016</v>
      </c>
      <c r="B1654" t="s">
        <v>261</v>
      </c>
      <c r="C1654">
        <v>0</v>
      </c>
      <c r="D1654">
        <v>4</v>
      </c>
      <c r="E1654">
        <v>6</v>
      </c>
      <c r="F1654">
        <v>370</v>
      </c>
      <c r="G1654">
        <v>370000000</v>
      </c>
      <c r="H1654">
        <v>370</v>
      </c>
      <c r="I1654">
        <v>370000000</v>
      </c>
      <c r="J1654">
        <v>0</v>
      </c>
      <c r="L1654">
        <v>1</v>
      </c>
      <c r="M1654">
        <v>1</v>
      </c>
      <c r="N1654">
        <v>0</v>
      </c>
      <c r="O1654" s="11">
        <v>17</v>
      </c>
      <c r="P1654" s="11">
        <v>7</v>
      </c>
      <c r="Q1654" s="12">
        <v>41.18</v>
      </c>
      <c r="R1654" s="11">
        <v>7</v>
      </c>
      <c r="S1654" s="12">
        <v>41.18</v>
      </c>
      <c r="T1654" s="14">
        <v>3</v>
      </c>
      <c r="U1654" s="12">
        <v>17.649999999999999</v>
      </c>
      <c r="V1654" s="12">
        <v>45.19</v>
      </c>
      <c r="W1654" s="13">
        <v>7</v>
      </c>
      <c r="X1654" s="11"/>
      <c r="Y1654" s="11">
        <v>8.33</v>
      </c>
      <c r="Z1654" s="11">
        <v>1.33</v>
      </c>
      <c r="AA1654" s="11">
        <v>6012140</v>
      </c>
      <c r="AB1654" s="13">
        <v>6012140000000</v>
      </c>
      <c r="AC1654" s="5">
        <v>1.3334524064926534</v>
      </c>
      <c r="AD1654">
        <v>11.03</v>
      </c>
      <c r="AE1654">
        <v>4.5199999999999996</v>
      </c>
      <c r="AF1654">
        <v>6.24</v>
      </c>
      <c r="AG1654" s="5">
        <v>-24.503853341364344</v>
      </c>
      <c r="AH1654" s="7">
        <v>0.2141167004207325</v>
      </c>
      <c r="AI1654" s="8"/>
      <c r="AJ1654">
        <v>3286504.84</v>
      </c>
      <c r="AK1654">
        <v>3286504840000</v>
      </c>
      <c r="AL1654">
        <f>IF(AJ1654&lt;29957,1,0)</f>
        <v>0</v>
      </c>
      <c r="AM1654">
        <f>IF(AND(AJ1654&gt;29957,AJ1654&lt;96525),1,0)</f>
        <v>0</v>
      </c>
      <c r="AN1654">
        <f>IF(AJ1654&gt;96525,1,0)</f>
        <v>1</v>
      </c>
      <c r="AO1654" s="9">
        <v>43</v>
      </c>
      <c r="AP1654" s="5">
        <v>1.6334684555795864</v>
      </c>
      <c r="AQ1654">
        <v>808900000</v>
      </c>
      <c r="AT1654">
        <v>119333000</v>
      </c>
      <c r="AU1654">
        <v>928233000</v>
      </c>
      <c r="AV1654">
        <v>0</v>
      </c>
      <c r="AW1654">
        <v>3301800</v>
      </c>
      <c r="AX1654">
        <v>3301800000000</v>
      </c>
      <c r="CG1654" s="13"/>
    </row>
    <row r="1655" spans="1:85" x14ac:dyDescent="0.3">
      <c r="A1655">
        <v>2016</v>
      </c>
      <c r="B1655" t="s">
        <v>262</v>
      </c>
      <c r="C1655">
        <v>0</v>
      </c>
      <c r="D1655">
        <v>6</v>
      </c>
      <c r="E1655">
        <v>6</v>
      </c>
      <c r="L1655">
        <v>1</v>
      </c>
      <c r="M1655">
        <v>0</v>
      </c>
      <c r="N1655">
        <v>0</v>
      </c>
      <c r="O1655" s="11">
        <v>12</v>
      </c>
      <c r="P1655" s="11">
        <v>4</v>
      </c>
      <c r="Q1655" s="12">
        <v>33.33</v>
      </c>
      <c r="R1655" s="11">
        <v>4</v>
      </c>
      <c r="S1655" s="12">
        <v>33.33</v>
      </c>
      <c r="T1655" s="14">
        <v>4</v>
      </c>
      <c r="U1655" s="12">
        <v>33.33</v>
      </c>
      <c r="V1655" s="12">
        <v>48.36</v>
      </c>
      <c r="W1655" s="13">
        <v>8</v>
      </c>
      <c r="X1655" s="11">
        <v>53.75</v>
      </c>
      <c r="Y1655" s="11">
        <v>-0.28000000000000003</v>
      </c>
      <c r="Z1655" s="11">
        <v>0.73</v>
      </c>
      <c r="AA1655" s="11">
        <v>1052944</v>
      </c>
      <c r="AB1655" s="13">
        <v>1052944000000</v>
      </c>
      <c r="AC1655" s="5">
        <v>0.72715377720734808</v>
      </c>
      <c r="AG1655" s="5">
        <v>153.2605138620481</v>
      </c>
      <c r="AH1655" s="7"/>
      <c r="AI1655" s="8"/>
      <c r="AJ1655">
        <v>143053.41</v>
      </c>
      <c r="AK1655">
        <v>143053410000</v>
      </c>
      <c r="AL1655">
        <f>IF(AJ1655&lt;29957,1,0)</f>
        <v>0</v>
      </c>
      <c r="AM1655">
        <f>IF(AND(AJ1655&gt;29957,AJ1655&lt;96525),1,0)</f>
        <v>0</v>
      </c>
      <c r="AN1655">
        <f>IF(AJ1655&gt;96525,1,0)</f>
        <v>1</v>
      </c>
      <c r="AO1655" s="9">
        <v>87</v>
      </c>
      <c r="AP1655" s="5">
        <v>1.9395192526186182</v>
      </c>
      <c r="AQ1655">
        <v>66100000</v>
      </c>
      <c r="AR1655" s="5">
        <v>48.2</v>
      </c>
      <c r="AT1655">
        <v>65414000</v>
      </c>
      <c r="AU1655">
        <v>131514000</v>
      </c>
      <c r="AV1655">
        <v>0</v>
      </c>
      <c r="AW1655">
        <v>265397.3</v>
      </c>
      <c r="AX1655">
        <v>265397300000</v>
      </c>
      <c r="CG1655" s="13"/>
    </row>
    <row r="1656" spans="1:85" x14ac:dyDescent="0.3">
      <c r="A1656">
        <v>2016</v>
      </c>
      <c r="B1656" t="s">
        <v>263</v>
      </c>
      <c r="C1656">
        <v>0</v>
      </c>
      <c r="D1656">
        <v>7</v>
      </c>
      <c r="E1656">
        <v>4</v>
      </c>
      <c r="L1656">
        <v>1</v>
      </c>
      <c r="M1656">
        <v>0</v>
      </c>
      <c r="N1656">
        <v>0</v>
      </c>
      <c r="O1656" s="11">
        <v>14</v>
      </c>
      <c r="P1656" s="11">
        <v>11</v>
      </c>
      <c r="Q1656" s="12">
        <v>78.569999999999993</v>
      </c>
      <c r="R1656" s="11">
        <v>1</v>
      </c>
      <c r="S1656" s="12">
        <v>7.14</v>
      </c>
      <c r="T1656" s="14">
        <v>2</v>
      </c>
      <c r="U1656" s="12">
        <v>14.29</v>
      </c>
      <c r="V1656" s="12">
        <v>37.479999999999997</v>
      </c>
      <c r="W1656" s="13">
        <v>5</v>
      </c>
      <c r="X1656" s="11">
        <v>100</v>
      </c>
      <c r="Y1656" s="11">
        <v>-180.96</v>
      </c>
      <c r="Z1656" s="11">
        <v>2.95</v>
      </c>
      <c r="AA1656" s="11">
        <v>126516.7</v>
      </c>
      <c r="AB1656" s="13">
        <v>126516700000</v>
      </c>
      <c r="AC1656" s="5">
        <v>2.9496092914057166</v>
      </c>
      <c r="AD1656">
        <v>-26.35</v>
      </c>
      <c r="AE1656">
        <v>-4.91</v>
      </c>
      <c r="AF1656">
        <v>-6.13</v>
      </c>
      <c r="AG1656" s="5">
        <v>-65.013753221719256</v>
      </c>
      <c r="AH1656" s="7"/>
      <c r="AI1656" s="8">
        <v>4.3334261924660292E-2</v>
      </c>
      <c r="AJ1656">
        <v>65522.36</v>
      </c>
      <c r="AK1656">
        <v>65522360000</v>
      </c>
      <c r="AL1656">
        <f>IF(AJ1656&lt;29957,1,0)</f>
        <v>0</v>
      </c>
      <c r="AM1656">
        <f>IF(AND(AJ1656&gt;29957,AJ1656&lt;96525),1,0)</f>
        <v>1</v>
      </c>
      <c r="AN1656">
        <f>IF(AJ1656&gt;96525,1,0)</f>
        <v>0</v>
      </c>
      <c r="AO1656" s="9">
        <v>19</v>
      </c>
      <c r="AP1656" s="5">
        <v>1.2787536009528289</v>
      </c>
      <c r="AQ1656">
        <v>13335000</v>
      </c>
      <c r="AT1656">
        <v>31731000</v>
      </c>
      <c r="AU1656">
        <v>45066000</v>
      </c>
      <c r="AW1656">
        <v>5640.6</v>
      </c>
      <c r="AX1656">
        <v>5640600000</v>
      </c>
      <c r="CG1656" s="13"/>
    </row>
    <row r="1657" spans="1:85" x14ac:dyDescent="0.3">
      <c r="A1657">
        <v>2016</v>
      </c>
      <c r="B1657" t="s">
        <v>264</v>
      </c>
      <c r="C1657">
        <v>0</v>
      </c>
      <c r="D1657">
        <v>5</v>
      </c>
      <c r="E1657">
        <v>5</v>
      </c>
      <c r="F1657">
        <v>2.9</v>
      </c>
      <c r="G1657">
        <v>2900000</v>
      </c>
      <c r="H1657">
        <v>2.9</v>
      </c>
      <c r="I1657">
        <v>2900000</v>
      </c>
      <c r="J1657">
        <v>0</v>
      </c>
      <c r="L1657">
        <v>1</v>
      </c>
      <c r="M1657">
        <v>0</v>
      </c>
      <c r="N1657">
        <v>0</v>
      </c>
      <c r="O1657" s="11">
        <v>16</v>
      </c>
      <c r="P1657" s="11">
        <v>8</v>
      </c>
      <c r="Q1657" s="12">
        <v>50</v>
      </c>
      <c r="R1657" s="11">
        <v>5</v>
      </c>
      <c r="S1657" s="12">
        <v>31.25</v>
      </c>
      <c r="T1657" s="14">
        <v>3</v>
      </c>
      <c r="U1657" s="12">
        <v>18.75</v>
      </c>
      <c r="V1657" s="12">
        <v>74.930000000000007</v>
      </c>
      <c r="W1657" s="13">
        <v>5</v>
      </c>
      <c r="X1657" s="11"/>
      <c r="Y1657" s="11">
        <v>5.78</v>
      </c>
      <c r="Z1657" s="11"/>
      <c r="AA1657" s="11">
        <v>6816.5</v>
      </c>
      <c r="AB1657" s="13">
        <v>6816500000</v>
      </c>
      <c r="AD1657">
        <v>18.12</v>
      </c>
      <c r="AE1657">
        <v>8.85</v>
      </c>
      <c r="AF1657">
        <v>11.92</v>
      </c>
      <c r="AG1657" s="5">
        <v>3.7904794598924365</v>
      </c>
      <c r="AH1657" s="7"/>
      <c r="AI1657" s="8">
        <v>7.3151236184228665</v>
      </c>
      <c r="AJ1657">
        <v>24513.45</v>
      </c>
      <c r="AK1657">
        <v>24513450000</v>
      </c>
      <c r="AL1657">
        <f>IF(AJ1657&lt;29957,1,0)</f>
        <v>1</v>
      </c>
      <c r="AM1657">
        <f>IF(AND(AJ1657&gt;29957,AJ1657&lt;96525),1,0)</f>
        <v>0</v>
      </c>
      <c r="AN1657">
        <f>IF(AJ1657&gt;96525,1,0)</f>
        <v>0</v>
      </c>
      <c r="AO1657" s="9">
        <v>31</v>
      </c>
      <c r="AP1657" s="5">
        <v>1.4913616938342726</v>
      </c>
      <c r="AQ1657">
        <v>38989838</v>
      </c>
      <c r="AT1657">
        <v>3100000</v>
      </c>
      <c r="AU1657">
        <v>42089838</v>
      </c>
      <c r="AW1657">
        <v>11671.8</v>
      </c>
      <c r="AX1657">
        <v>11671800000</v>
      </c>
      <c r="CG1657" s="13"/>
    </row>
    <row r="1658" spans="1:85" x14ac:dyDescent="0.3">
      <c r="A1658">
        <v>2016</v>
      </c>
      <c r="B1658" t="s">
        <v>265</v>
      </c>
      <c r="C1658">
        <v>0</v>
      </c>
      <c r="M1658">
        <v>0</v>
      </c>
      <c r="N1658">
        <v>0</v>
      </c>
      <c r="O1658" s="11"/>
      <c r="P1658" s="11"/>
      <c r="Q1658" s="12"/>
      <c r="R1658" s="11"/>
      <c r="S1658" s="12"/>
      <c r="T1658" s="14">
        <v>0</v>
      </c>
      <c r="U1658" s="12"/>
      <c r="V1658" s="12" t="s">
        <v>366</v>
      </c>
      <c r="W1658" s="13"/>
      <c r="X1658" s="11"/>
      <c r="Y1658" s="11"/>
      <c r="Z1658" s="11"/>
      <c r="AA1658" s="11">
        <v>10291.6</v>
      </c>
      <c r="AB1658" s="13">
        <v>10291600000</v>
      </c>
      <c r="AG1658" s="5"/>
      <c r="AH1658" s="7"/>
      <c r="AI1658" s="8"/>
      <c r="AO1658" s="9">
        <v>61</v>
      </c>
      <c r="AP1658" s="5">
        <v>1.7853298350107669</v>
      </c>
      <c r="AV1658">
        <v>11.84</v>
      </c>
      <c r="CG1658" s="13"/>
    </row>
    <row r="1659" spans="1:85" x14ac:dyDescent="0.3">
      <c r="A1659">
        <v>2016</v>
      </c>
      <c r="B1659" t="s">
        <v>266</v>
      </c>
      <c r="C1659">
        <v>0</v>
      </c>
      <c r="M1659">
        <v>0</v>
      </c>
      <c r="N1659">
        <v>0</v>
      </c>
      <c r="O1659" s="11"/>
      <c r="P1659" s="11"/>
      <c r="Q1659" s="12"/>
      <c r="R1659" s="11"/>
      <c r="S1659" s="12"/>
      <c r="T1659" s="14">
        <v>0</v>
      </c>
      <c r="U1659" s="12"/>
      <c r="V1659" s="12">
        <v>53.58</v>
      </c>
      <c r="W1659" s="13"/>
      <c r="X1659" s="11"/>
      <c r="Y1659" s="11">
        <v>7.72</v>
      </c>
      <c r="Z1659" s="11">
        <v>4</v>
      </c>
      <c r="AA1659" s="11"/>
      <c r="AB1659" s="13"/>
      <c r="AC1659" s="5">
        <v>4.0048148823541494</v>
      </c>
      <c r="AD1659">
        <v>16.690000000000001</v>
      </c>
      <c r="AE1659">
        <v>12.53</v>
      </c>
      <c r="AF1659">
        <v>16.34</v>
      </c>
      <c r="AG1659" s="5">
        <v>25.913002209566482</v>
      </c>
      <c r="AH1659" s="7"/>
      <c r="AI1659" s="8"/>
      <c r="AO1659" s="9">
        <v>55</v>
      </c>
      <c r="AP1659" s="5">
        <v>1.7403626894942439</v>
      </c>
      <c r="AV1659">
        <v>53.58</v>
      </c>
      <c r="CG1659" s="13"/>
    </row>
    <row r="1660" spans="1:85" x14ac:dyDescent="0.3">
      <c r="A1660">
        <v>2016</v>
      </c>
      <c r="B1660" t="s">
        <v>267</v>
      </c>
      <c r="C1660">
        <v>0</v>
      </c>
      <c r="D1660">
        <v>3</v>
      </c>
      <c r="E1660">
        <v>4</v>
      </c>
      <c r="F1660">
        <v>20</v>
      </c>
      <c r="G1660">
        <v>20000000</v>
      </c>
      <c r="H1660">
        <v>18.100000000000001</v>
      </c>
      <c r="I1660">
        <v>18100000</v>
      </c>
      <c r="J1660">
        <v>1.8999999999999986</v>
      </c>
      <c r="K1660">
        <v>1899999.9999999986</v>
      </c>
      <c r="L1660">
        <v>1</v>
      </c>
      <c r="M1660">
        <v>1</v>
      </c>
      <c r="N1660">
        <v>0</v>
      </c>
      <c r="O1660" s="11">
        <v>16</v>
      </c>
      <c r="P1660" s="11">
        <v>5</v>
      </c>
      <c r="Q1660" s="12">
        <v>31.25</v>
      </c>
      <c r="R1660" s="11">
        <v>8</v>
      </c>
      <c r="S1660" s="12">
        <v>50</v>
      </c>
      <c r="T1660" s="14">
        <v>3</v>
      </c>
      <c r="U1660" s="12">
        <v>18.75</v>
      </c>
      <c r="V1660" s="12">
        <v>52.38</v>
      </c>
      <c r="W1660" s="13">
        <v>5</v>
      </c>
      <c r="X1660" s="11"/>
      <c r="Y1660" s="11">
        <v>8.56</v>
      </c>
      <c r="Z1660" s="11">
        <v>2.68</v>
      </c>
      <c r="AA1660" s="11">
        <v>65707.899999999994</v>
      </c>
      <c r="AB1660" s="13">
        <v>65707899999.999992</v>
      </c>
      <c r="AC1660" s="5">
        <v>2.6807554832825709</v>
      </c>
      <c r="AD1660">
        <v>16.8</v>
      </c>
      <c r="AE1660">
        <v>6.75</v>
      </c>
      <c r="AF1660">
        <v>8.4600000000000009</v>
      </c>
      <c r="AG1660" s="5">
        <v>0.62393134289097607</v>
      </c>
      <c r="AH1660" s="7">
        <v>1.1559796416871584</v>
      </c>
      <c r="AI1660" s="8"/>
      <c r="AJ1660">
        <v>72619.710000000006</v>
      </c>
      <c r="AK1660">
        <v>72619710000</v>
      </c>
      <c r="AL1660">
        <f>IF(AJ1660&lt;29957,1,0)</f>
        <v>0</v>
      </c>
      <c r="AM1660">
        <f>IF(AND(AJ1660&gt;29957,AJ1660&lt;96525),1,0)</f>
        <v>1</v>
      </c>
      <c r="AN1660">
        <f>IF(AJ1660&gt;96525,1,0)</f>
        <v>0</v>
      </c>
      <c r="AO1660" s="9">
        <v>46</v>
      </c>
      <c r="AP1660" s="5">
        <v>1.6627578316815739</v>
      </c>
      <c r="AQ1660">
        <v>228700000</v>
      </c>
      <c r="AT1660">
        <v>6800000</v>
      </c>
      <c r="AU1660">
        <v>235500000</v>
      </c>
      <c r="AV1660">
        <v>0</v>
      </c>
      <c r="AW1660">
        <v>51356.5</v>
      </c>
      <c r="AX1660">
        <v>51356500000</v>
      </c>
      <c r="CG1660" s="13"/>
    </row>
    <row r="1661" spans="1:85" x14ac:dyDescent="0.3">
      <c r="A1661">
        <v>2016</v>
      </c>
      <c r="B1661" t="s">
        <v>268</v>
      </c>
      <c r="C1661">
        <v>0</v>
      </c>
      <c r="D1661">
        <v>4</v>
      </c>
      <c r="E1661">
        <v>4</v>
      </c>
      <c r="F1661">
        <v>12</v>
      </c>
      <c r="G1661">
        <v>12000000</v>
      </c>
      <c r="H1661">
        <v>12</v>
      </c>
      <c r="I1661">
        <v>12000000</v>
      </c>
      <c r="J1661">
        <v>0</v>
      </c>
      <c r="L1661">
        <v>1</v>
      </c>
      <c r="M1661">
        <v>0</v>
      </c>
      <c r="N1661">
        <v>0</v>
      </c>
      <c r="O1661" s="11">
        <v>19</v>
      </c>
      <c r="P1661" s="11">
        <v>8</v>
      </c>
      <c r="Q1661" s="12">
        <v>42.11</v>
      </c>
      <c r="R1661" s="11">
        <v>5</v>
      </c>
      <c r="S1661" s="12">
        <v>26.32</v>
      </c>
      <c r="T1661" s="14">
        <v>6</v>
      </c>
      <c r="U1661" s="12">
        <v>31.58</v>
      </c>
      <c r="V1661" s="12">
        <v>47.1</v>
      </c>
      <c r="W1661" s="13">
        <v>6</v>
      </c>
      <c r="X1661" s="11">
        <v>31.02</v>
      </c>
      <c r="Y1661" s="11">
        <v>-7.11</v>
      </c>
      <c r="Z1661" s="11">
        <v>3.43</v>
      </c>
      <c r="AA1661" s="11">
        <v>131167.4</v>
      </c>
      <c r="AB1661" s="13">
        <v>131167400000</v>
      </c>
      <c r="AC1661" s="5">
        <v>3.4323886893410323</v>
      </c>
      <c r="AD1661">
        <v>-18.79</v>
      </c>
      <c r="AE1661">
        <v>-2.35</v>
      </c>
      <c r="AF1661">
        <v>-3.07</v>
      </c>
      <c r="AG1661" s="5">
        <v>15.566992961546713</v>
      </c>
      <c r="AH1661" s="7"/>
      <c r="AI1661" s="8"/>
      <c r="AJ1661">
        <v>58647.41</v>
      </c>
      <c r="AK1661">
        <v>58647410000</v>
      </c>
      <c r="AL1661">
        <f>IF(AJ1661&lt;29957,1,0)</f>
        <v>0</v>
      </c>
      <c r="AM1661">
        <f>IF(AND(AJ1661&gt;29957,AJ1661&lt;96525),1,0)</f>
        <v>1</v>
      </c>
      <c r="AN1661">
        <f>IF(AJ1661&gt;96525,1,0)</f>
        <v>0</v>
      </c>
      <c r="AO1661" s="9">
        <v>28</v>
      </c>
      <c r="AP1661" s="5">
        <v>1.447158031342219</v>
      </c>
      <c r="AQ1661">
        <v>35717000</v>
      </c>
      <c r="AT1661">
        <v>390000</v>
      </c>
      <c r="AU1661">
        <v>36107000</v>
      </c>
      <c r="AV1661">
        <v>0</v>
      </c>
      <c r="AW1661">
        <v>45328.6</v>
      </c>
      <c r="AX1661">
        <v>45328600000</v>
      </c>
      <c r="CG1661" s="13"/>
    </row>
    <row r="1662" spans="1:85" x14ac:dyDescent="0.3">
      <c r="A1662">
        <v>2016</v>
      </c>
      <c r="B1662" t="s">
        <v>269</v>
      </c>
      <c r="C1662">
        <v>0</v>
      </c>
      <c r="M1662">
        <v>0</v>
      </c>
      <c r="N1662">
        <v>0</v>
      </c>
      <c r="O1662" s="11"/>
      <c r="P1662" s="11"/>
      <c r="Q1662" s="12"/>
      <c r="R1662" s="11"/>
      <c r="S1662" s="12"/>
      <c r="T1662" s="14">
        <v>0</v>
      </c>
      <c r="U1662" s="12"/>
      <c r="V1662" s="12">
        <v>60.4</v>
      </c>
      <c r="W1662" s="13"/>
      <c r="X1662" s="11"/>
      <c r="Y1662" s="11">
        <v>-17.59</v>
      </c>
      <c r="Z1662" s="11"/>
      <c r="AA1662" s="11">
        <v>105894.9</v>
      </c>
      <c r="AB1662" s="13">
        <v>105894900000</v>
      </c>
      <c r="AD1662">
        <v>-57.84</v>
      </c>
      <c r="AE1662">
        <v>-3.55</v>
      </c>
      <c r="AF1662">
        <v>-4.62</v>
      </c>
      <c r="AG1662" s="5">
        <v>288.90433760892984</v>
      </c>
      <c r="AH1662" s="7"/>
      <c r="AI1662" s="8"/>
      <c r="AO1662" s="9">
        <v>9</v>
      </c>
      <c r="AP1662" s="5">
        <v>0.95424250943932487</v>
      </c>
      <c r="CG1662" s="13"/>
    </row>
    <row r="1663" spans="1:85" x14ac:dyDescent="0.3">
      <c r="A1663">
        <v>2016</v>
      </c>
      <c r="B1663" t="s">
        <v>270</v>
      </c>
      <c r="C1663">
        <v>0</v>
      </c>
      <c r="D1663">
        <v>5</v>
      </c>
      <c r="E1663">
        <v>6</v>
      </c>
      <c r="L1663">
        <v>1</v>
      </c>
      <c r="M1663">
        <v>0</v>
      </c>
      <c r="N1663">
        <v>0</v>
      </c>
      <c r="O1663" s="11">
        <v>13</v>
      </c>
      <c r="P1663" s="11">
        <v>3</v>
      </c>
      <c r="Q1663" s="12">
        <v>23.08</v>
      </c>
      <c r="R1663" s="11">
        <v>3</v>
      </c>
      <c r="S1663" s="12">
        <v>23.08</v>
      </c>
      <c r="T1663" s="14">
        <v>7</v>
      </c>
      <c r="U1663" s="12">
        <v>53.85</v>
      </c>
      <c r="V1663" s="12" t="s">
        <v>366</v>
      </c>
      <c r="W1663" s="13">
        <v>4</v>
      </c>
      <c r="X1663" s="11"/>
      <c r="Y1663" s="11">
        <v>8</v>
      </c>
      <c r="Z1663" s="11">
        <v>5.4</v>
      </c>
      <c r="AA1663" s="11"/>
      <c r="AB1663" s="13"/>
      <c r="AC1663" s="5">
        <v>5.4042331312309226</v>
      </c>
      <c r="AD1663">
        <v>12.43</v>
      </c>
      <c r="AE1663">
        <v>8.23</v>
      </c>
      <c r="AF1663">
        <v>12.43</v>
      </c>
      <c r="AG1663" s="5">
        <v>10.152443815810157</v>
      </c>
      <c r="AH1663" s="7"/>
      <c r="AI1663" s="8"/>
      <c r="AO1663" s="9">
        <v>60</v>
      </c>
      <c r="AP1663" s="5">
        <v>1.7781512503836434</v>
      </c>
      <c r="AQ1663">
        <v>82600000</v>
      </c>
      <c r="AT1663">
        <v>7160000</v>
      </c>
      <c r="AU1663">
        <v>89760000</v>
      </c>
      <c r="AV1663">
        <v>60.4</v>
      </c>
      <c r="CG1663" s="13"/>
    </row>
    <row r="1664" spans="1:85" x14ac:dyDescent="0.3">
      <c r="A1664">
        <v>2016</v>
      </c>
      <c r="B1664" t="s">
        <v>271</v>
      </c>
      <c r="C1664">
        <v>0</v>
      </c>
      <c r="D1664">
        <v>4</v>
      </c>
      <c r="E1664">
        <v>4</v>
      </c>
      <c r="L1664">
        <v>1</v>
      </c>
      <c r="M1664">
        <v>0</v>
      </c>
      <c r="O1664" s="11">
        <v>13</v>
      </c>
      <c r="P1664" s="11">
        <v>3</v>
      </c>
      <c r="Q1664" s="12">
        <v>23.08</v>
      </c>
      <c r="R1664" s="11">
        <v>3</v>
      </c>
      <c r="S1664" s="12">
        <v>23.08</v>
      </c>
      <c r="T1664" s="14">
        <v>7</v>
      </c>
      <c r="U1664" s="12">
        <v>53.85</v>
      </c>
      <c r="V1664" s="12">
        <v>51.33</v>
      </c>
      <c r="W1664" s="13">
        <v>4</v>
      </c>
      <c r="X1664" s="11"/>
      <c r="Y1664" s="11">
        <v>10.25</v>
      </c>
      <c r="Z1664" s="11">
        <v>4.75</v>
      </c>
      <c r="AA1664" s="11"/>
      <c r="AB1664" s="13"/>
      <c r="AC1664" s="5">
        <v>4.7494467691252744</v>
      </c>
      <c r="AD1664">
        <v>16.489999999999998</v>
      </c>
      <c r="AE1664">
        <v>12.69</v>
      </c>
      <c r="AF1664">
        <v>16.489999999999998</v>
      </c>
      <c r="AG1664" s="5">
        <v>6.9013286316982683</v>
      </c>
      <c r="AH1664" s="7"/>
      <c r="AI1664" s="8"/>
      <c r="AO1664" s="9">
        <v>54</v>
      </c>
      <c r="AP1664" s="5">
        <v>1.7323937598229684</v>
      </c>
      <c r="AQ1664">
        <v>24535832</v>
      </c>
      <c r="AS1664">
        <v>13520000</v>
      </c>
      <c r="AT1664">
        <v>6100000</v>
      </c>
      <c r="AU1664">
        <v>30635832</v>
      </c>
      <c r="AV1664">
        <v>51.33</v>
      </c>
      <c r="CG1664" s="13"/>
    </row>
    <row r="1665" spans="1:85" x14ac:dyDescent="0.3">
      <c r="A1665">
        <v>2016</v>
      </c>
      <c r="B1665" t="s">
        <v>272</v>
      </c>
      <c r="C1665">
        <v>1</v>
      </c>
      <c r="M1665">
        <v>0</v>
      </c>
      <c r="N1665">
        <v>0</v>
      </c>
      <c r="O1665" s="11"/>
      <c r="P1665" s="11"/>
      <c r="Q1665" s="12"/>
      <c r="R1665" s="11"/>
      <c r="S1665" s="12"/>
      <c r="T1665" s="14">
        <v>0</v>
      </c>
      <c r="U1665" s="12"/>
      <c r="V1665" s="12">
        <v>53.05</v>
      </c>
      <c r="W1665" s="13"/>
      <c r="X1665" s="11"/>
      <c r="Y1665" s="11">
        <v>0.78</v>
      </c>
      <c r="Z1665" s="11"/>
      <c r="AA1665" s="11">
        <v>15376.4</v>
      </c>
      <c r="AB1665" s="13">
        <v>15376400000</v>
      </c>
      <c r="AG1665" s="5">
        <v>270.98620969769644</v>
      </c>
      <c r="AH1665" s="7"/>
      <c r="AI1665" s="8"/>
      <c r="AO1665" s="9">
        <v>31</v>
      </c>
      <c r="AP1665" s="5">
        <v>1.4913616938342726</v>
      </c>
      <c r="CG1665" s="13"/>
    </row>
    <row r="1666" spans="1:85" x14ac:dyDescent="0.3">
      <c r="A1666">
        <v>2016</v>
      </c>
      <c r="B1666" t="s">
        <v>273</v>
      </c>
      <c r="C1666">
        <v>1</v>
      </c>
      <c r="D1666">
        <v>4</v>
      </c>
      <c r="M1666">
        <v>0</v>
      </c>
      <c r="N1666">
        <v>0</v>
      </c>
      <c r="O1666" s="11"/>
      <c r="P1666" s="11"/>
      <c r="Q1666" s="12"/>
      <c r="R1666" s="11"/>
      <c r="S1666" s="12"/>
      <c r="T1666" s="14">
        <v>0</v>
      </c>
      <c r="U1666" s="12"/>
      <c r="V1666" s="12" t="s">
        <v>366</v>
      </c>
      <c r="W1666" s="13"/>
      <c r="X1666" s="11"/>
      <c r="Y1666" s="11">
        <v>1.9</v>
      </c>
      <c r="Z1666" s="11"/>
      <c r="AA1666" s="11">
        <v>7998.6</v>
      </c>
      <c r="AB1666" s="13">
        <v>7998600000</v>
      </c>
      <c r="AD1666">
        <v>15.06</v>
      </c>
      <c r="AE1666">
        <v>5.38</v>
      </c>
      <c r="AF1666">
        <v>7.74</v>
      </c>
      <c r="AG1666" s="5">
        <v>9.2301550403266557</v>
      </c>
      <c r="AH1666" s="7"/>
      <c r="AI1666" s="8"/>
      <c r="AO1666" s="9">
        <v>21</v>
      </c>
      <c r="AP1666" s="5">
        <v>1.3222192947339191</v>
      </c>
      <c r="AR1666" s="5">
        <v>64.099999999999994</v>
      </c>
      <c r="CG1666" s="13"/>
    </row>
    <row r="1667" spans="1:85" x14ac:dyDescent="0.3">
      <c r="A1667">
        <v>2016</v>
      </c>
      <c r="B1667" t="s">
        <v>274</v>
      </c>
      <c r="C1667">
        <v>0</v>
      </c>
      <c r="D1667">
        <v>4</v>
      </c>
      <c r="E1667">
        <v>4</v>
      </c>
      <c r="F1667">
        <v>1.5</v>
      </c>
      <c r="G1667">
        <v>1500000</v>
      </c>
      <c r="H1667">
        <v>1.5</v>
      </c>
      <c r="I1667">
        <v>1500000</v>
      </c>
      <c r="J1667">
        <v>0</v>
      </c>
      <c r="L1667">
        <v>1</v>
      </c>
      <c r="M1667">
        <v>0</v>
      </c>
      <c r="N1667">
        <v>0</v>
      </c>
      <c r="O1667" s="11">
        <v>10</v>
      </c>
      <c r="P1667" s="11">
        <v>6</v>
      </c>
      <c r="Q1667" s="12">
        <v>60</v>
      </c>
      <c r="R1667" s="11">
        <v>1</v>
      </c>
      <c r="S1667" s="12">
        <v>10</v>
      </c>
      <c r="T1667" s="14">
        <v>3</v>
      </c>
      <c r="U1667" s="12">
        <v>30</v>
      </c>
      <c r="V1667" s="12" t="s">
        <v>366</v>
      </c>
      <c r="W1667" s="13">
        <v>7</v>
      </c>
      <c r="X1667" s="11"/>
      <c r="Y1667" s="11">
        <v>14.48</v>
      </c>
      <c r="Z1667" s="11">
        <v>4.97</v>
      </c>
      <c r="AA1667" s="11">
        <v>9337</v>
      </c>
      <c r="AB1667" s="13">
        <v>9337000000</v>
      </c>
      <c r="AC1667" s="5">
        <v>4.9657772610976467</v>
      </c>
      <c r="AD1667">
        <v>17.66</v>
      </c>
      <c r="AE1667">
        <v>11.53</v>
      </c>
      <c r="AF1667">
        <v>14.24</v>
      </c>
      <c r="AG1667" s="5">
        <v>16.57868823348992</v>
      </c>
      <c r="AH1667" s="7">
        <v>2.9549828987634492</v>
      </c>
      <c r="AI1667" s="8"/>
      <c r="AJ1667">
        <v>38408.31</v>
      </c>
      <c r="AK1667">
        <v>38408310000</v>
      </c>
      <c r="AL1667">
        <f>IF(AJ1667&lt;29957,1,0)</f>
        <v>0</v>
      </c>
      <c r="AM1667">
        <f>IF(AND(AJ1667&gt;29957,AJ1667&lt;96525),1,0)</f>
        <v>1</v>
      </c>
      <c r="AN1667">
        <f>IF(AJ1667&gt;96525,1,0)</f>
        <v>0</v>
      </c>
      <c r="AO1667" s="9">
        <v>18</v>
      </c>
      <c r="AP1667" s="5">
        <v>1.2552725051033058</v>
      </c>
      <c r="AQ1667">
        <v>68759000</v>
      </c>
      <c r="AT1667">
        <v>230000</v>
      </c>
      <c r="AU1667">
        <v>68989000</v>
      </c>
      <c r="AV1667">
        <v>0</v>
      </c>
      <c r="AW1667">
        <v>7841.1</v>
      </c>
      <c r="AX1667">
        <v>7841100000</v>
      </c>
      <c r="CG1667" s="13"/>
    </row>
    <row r="1668" spans="1:85" x14ac:dyDescent="0.3">
      <c r="A1668">
        <v>2016</v>
      </c>
      <c r="B1668" t="s">
        <v>275</v>
      </c>
      <c r="C1668">
        <v>1</v>
      </c>
      <c r="D1668">
        <v>4</v>
      </c>
      <c r="E1668">
        <v>4</v>
      </c>
      <c r="L1668">
        <v>1</v>
      </c>
      <c r="M1668">
        <v>1</v>
      </c>
      <c r="N1668">
        <v>0</v>
      </c>
      <c r="O1668" s="11">
        <v>15</v>
      </c>
      <c r="P1668" s="11">
        <v>9</v>
      </c>
      <c r="Q1668" s="12">
        <v>60</v>
      </c>
      <c r="R1668" s="11">
        <v>1</v>
      </c>
      <c r="S1668" s="12">
        <v>6.67</v>
      </c>
      <c r="T1668" s="14">
        <v>5</v>
      </c>
      <c r="U1668" s="12">
        <v>33.33</v>
      </c>
      <c r="V1668" s="12">
        <v>67.14</v>
      </c>
      <c r="W1668" s="13">
        <v>6</v>
      </c>
      <c r="X1668" s="11">
        <v>12.63</v>
      </c>
      <c r="Y1668" s="11">
        <v>-0.84</v>
      </c>
      <c r="Z1668" s="11">
        <v>3.9</v>
      </c>
      <c r="AA1668" s="11">
        <v>20396.3</v>
      </c>
      <c r="AB1668" s="13">
        <v>20396300000</v>
      </c>
      <c r="AC1668" s="5">
        <v>3.8950244201248934</v>
      </c>
      <c r="AD1668">
        <v>-7.82</v>
      </c>
      <c r="AE1668">
        <v>-2.0699999999999998</v>
      </c>
      <c r="AF1668">
        <v>-3.15</v>
      </c>
      <c r="AG1668" s="5">
        <v>4.5229403142427378</v>
      </c>
      <c r="AH1668" s="7"/>
      <c r="AI1668" s="8">
        <v>1.2328992310361835</v>
      </c>
      <c r="AJ1668">
        <v>33846.04</v>
      </c>
      <c r="AK1668">
        <v>33846040000</v>
      </c>
      <c r="AL1668">
        <f>IF(AJ1668&lt;29957,1,0)</f>
        <v>0</v>
      </c>
      <c r="AM1668">
        <f>IF(AND(AJ1668&gt;29957,AJ1668&lt;96525),1,0)</f>
        <v>1</v>
      </c>
      <c r="AN1668">
        <f>IF(AJ1668&gt;96525,1,0)</f>
        <v>0</v>
      </c>
      <c r="AO1668" s="9">
        <v>19</v>
      </c>
      <c r="AP1668" s="5">
        <v>1.2787536009528289</v>
      </c>
      <c r="AQ1668">
        <v>88386374</v>
      </c>
      <c r="AT1668">
        <v>4920000</v>
      </c>
      <c r="AU1668">
        <v>93306374</v>
      </c>
      <c r="AV1668">
        <v>0</v>
      </c>
      <c r="AW1668">
        <v>54289.7</v>
      </c>
      <c r="AX1668">
        <v>54289700000</v>
      </c>
      <c r="CG1668" s="13"/>
    </row>
    <row r="1669" spans="1:85" x14ac:dyDescent="0.3">
      <c r="A1669">
        <v>2016</v>
      </c>
      <c r="B1669" t="s">
        <v>276</v>
      </c>
      <c r="C1669">
        <v>0</v>
      </c>
      <c r="D1669">
        <v>7</v>
      </c>
      <c r="E1669">
        <v>3</v>
      </c>
      <c r="F1669">
        <v>5.4</v>
      </c>
      <c r="G1669">
        <v>5400000</v>
      </c>
      <c r="H1669">
        <v>3.3</v>
      </c>
      <c r="I1669">
        <v>3300000</v>
      </c>
      <c r="J1669">
        <v>2.1000000000000005</v>
      </c>
      <c r="K1669">
        <v>2100000.0000000005</v>
      </c>
      <c r="L1669">
        <v>1</v>
      </c>
      <c r="M1669">
        <v>0</v>
      </c>
      <c r="N1669">
        <v>0</v>
      </c>
      <c r="O1669" s="11">
        <v>14</v>
      </c>
      <c r="P1669" s="11">
        <v>7</v>
      </c>
      <c r="Q1669" s="12">
        <v>50</v>
      </c>
      <c r="R1669" s="11">
        <v>5</v>
      </c>
      <c r="S1669" s="12">
        <v>35.71</v>
      </c>
      <c r="T1669" s="14">
        <v>2</v>
      </c>
      <c r="U1669" s="12">
        <v>14.29</v>
      </c>
      <c r="V1669" s="12">
        <v>64.790000000000006</v>
      </c>
      <c r="W1669" s="13">
        <v>4</v>
      </c>
      <c r="X1669" s="11"/>
      <c r="Y1669" s="11">
        <v>15.22</v>
      </c>
      <c r="Z1669" s="11">
        <v>6.32</v>
      </c>
      <c r="AA1669" s="11">
        <v>94678.8</v>
      </c>
      <c r="AB1669" s="13">
        <v>94678800000</v>
      </c>
      <c r="AC1669" s="5">
        <v>6.3208650944813813</v>
      </c>
      <c r="AD1669">
        <v>17.600000000000001</v>
      </c>
      <c r="AE1669">
        <v>12.21</v>
      </c>
      <c r="AF1669">
        <v>15.33</v>
      </c>
      <c r="AG1669" s="5">
        <v>-7.2992968960532965</v>
      </c>
      <c r="AH1669" s="7">
        <v>0.19101145040969825</v>
      </c>
      <c r="AI1669" s="8">
        <v>0.78827092793979237</v>
      </c>
      <c r="AJ1669">
        <v>400600.22</v>
      </c>
      <c r="AK1669">
        <v>400600220000</v>
      </c>
      <c r="AL1669">
        <f>IF(AJ1669&lt;29957,1,0)</f>
        <v>0</v>
      </c>
      <c r="AM1669">
        <f>IF(AND(AJ1669&gt;29957,AJ1669&lt;96525),1,0)</f>
        <v>0</v>
      </c>
      <c r="AN1669">
        <f>IF(AJ1669&gt;96525,1,0)</f>
        <v>1</v>
      </c>
      <c r="AO1669" s="9">
        <v>37</v>
      </c>
      <c r="AP1669" s="5">
        <v>1.5682017240669948</v>
      </c>
      <c r="AQ1669">
        <v>368681000</v>
      </c>
      <c r="AT1669">
        <v>18900000</v>
      </c>
      <c r="AU1669">
        <v>387581000</v>
      </c>
      <c r="AV1669">
        <v>0</v>
      </c>
      <c r="AW1669">
        <v>96945</v>
      </c>
      <c r="AX1669">
        <v>96945000000</v>
      </c>
      <c r="CG1669" s="13"/>
    </row>
    <row r="1670" spans="1:85" x14ac:dyDescent="0.3">
      <c r="A1670">
        <v>2016</v>
      </c>
      <c r="B1670" t="s">
        <v>277</v>
      </c>
      <c r="C1670">
        <v>0</v>
      </c>
      <c r="D1670">
        <v>3</v>
      </c>
      <c r="E1670">
        <v>4</v>
      </c>
      <c r="L1670">
        <v>1</v>
      </c>
      <c r="M1670">
        <v>0</v>
      </c>
      <c r="N1670">
        <v>0</v>
      </c>
      <c r="O1670" s="11">
        <v>8</v>
      </c>
      <c r="P1670" s="11">
        <v>4</v>
      </c>
      <c r="Q1670" s="12">
        <v>50</v>
      </c>
      <c r="R1670" s="11">
        <v>3</v>
      </c>
      <c r="S1670" s="12">
        <v>37.5</v>
      </c>
      <c r="T1670" s="14">
        <v>1</v>
      </c>
      <c r="U1670" s="12">
        <v>12.5</v>
      </c>
      <c r="V1670" s="12">
        <v>55.45</v>
      </c>
      <c r="W1670" s="13">
        <v>5</v>
      </c>
      <c r="X1670" s="11">
        <v>47.58</v>
      </c>
      <c r="Y1670" s="11">
        <v>-18</v>
      </c>
      <c r="Z1670" s="11">
        <v>1.08</v>
      </c>
      <c r="AA1670" s="11">
        <v>140505.29999999999</v>
      </c>
      <c r="AB1670" s="13">
        <v>140505300000</v>
      </c>
      <c r="AC1670" s="5">
        <v>1.08038310802571</v>
      </c>
      <c r="AE1670">
        <v>-15.42</v>
      </c>
      <c r="AF1670">
        <v>-30.6</v>
      </c>
      <c r="AG1670" s="5">
        <v>-4.1387429116622023</v>
      </c>
      <c r="AH1670" s="7">
        <v>6.0198413972453204E-4</v>
      </c>
      <c r="AI1670" s="8">
        <v>2.2574405239669953E-2</v>
      </c>
      <c r="AJ1670">
        <v>11888.78</v>
      </c>
      <c r="AK1670">
        <v>11888780000</v>
      </c>
      <c r="AL1670">
        <f>IF(AJ1670&lt;29957,1,0)</f>
        <v>1</v>
      </c>
      <c r="AM1670">
        <f>IF(AND(AJ1670&gt;29957,AJ1670&lt;96525),1,0)</f>
        <v>0</v>
      </c>
      <c r="AN1670">
        <f>IF(AJ1670&gt;96525,1,0)</f>
        <v>0</v>
      </c>
      <c r="AO1670" s="9">
        <v>21</v>
      </c>
      <c r="AP1670" s="5">
        <v>1.3222192947339191</v>
      </c>
      <c r="AQ1670">
        <v>59580000</v>
      </c>
      <c r="AT1670">
        <v>2700000</v>
      </c>
      <c r="AU1670">
        <v>62280000</v>
      </c>
      <c r="AV1670">
        <v>27.85</v>
      </c>
      <c r="AW1670">
        <v>119456.9</v>
      </c>
      <c r="AX1670">
        <v>119456900000</v>
      </c>
      <c r="CG1670" s="13"/>
    </row>
    <row r="1671" spans="1:85" x14ac:dyDescent="0.3">
      <c r="A1671">
        <v>2016</v>
      </c>
      <c r="B1671" t="s">
        <v>278</v>
      </c>
      <c r="C1671">
        <v>0</v>
      </c>
      <c r="D1671">
        <v>4</v>
      </c>
      <c r="E1671">
        <v>6</v>
      </c>
      <c r="L1671">
        <v>1</v>
      </c>
      <c r="M1671">
        <v>0</v>
      </c>
      <c r="N1671">
        <v>1</v>
      </c>
      <c r="O1671" s="11">
        <v>13</v>
      </c>
      <c r="P1671" s="11">
        <v>6</v>
      </c>
      <c r="Q1671" s="12">
        <v>46.15</v>
      </c>
      <c r="R1671" s="11">
        <v>3</v>
      </c>
      <c r="S1671" s="12">
        <v>23.08</v>
      </c>
      <c r="T1671" s="14">
        <v>4</v>
      </c>
      <c r="U1671" s="12">
        <v>30.77</v>
      </c>
      <c r="V1671" s="12">
        <v>75</v>
      </c>
      <c r="W1671" s="13">
        <v>5</v>
      </c>
      <c r="X1671" s="11"/>
      <c r="Y1671" s="11">
        <v>-1.1299999999999999</v>
      </c>
      <c r="Z1671" s="11">
        <v>7.22</v>
      </c>
      <c r="AA1671" s="11">
        <v>145652</v>
      </c>
      <c r="AB1671" s="13">
        <v>145652000000</v>
      </c>
      <c r="AC1671" s="5">
        <v>7.2172999119159558</v>
      </c>
      <c r="AD1671">
        <v>6.67</v>
      </c>
      <c r="AE1671">
        <v>2.23</v>
      </c>
      <c r="AF1671">
        <v>6.64</v>
      </c>
      <c r="AG1671" s="5">
        <v>-0.72292056204528199</v>
      </c>
      <c r="AH1671" s="7"/>
      <c r="AI1671" s="8"/>
      <c r="AO1671" s="9">
        <v>59</v>
      </c>
      <c r="AP1671" s="5">
        <v>1.7708520116421442</v>
      </c>
      <c r="AQ1671">
        <v>173354801</v>
      </c>
      <c r="AS1671">
        <v>110791239</v>
      </c>
      <c r="AT1671">
        <v>18242500</v>
      </c>
      <c r="AU1671">
        <v>191597301</v>
      </c>
      <c r="AV1671">
        <v>75</v>
      </c>
      <c r="CG1671" s="13"/>
    </row>
    <row r="1672" spans="1:85" x14ac:dyDescent="0.3">
      <c r="A1672">
        <v>2016</v>
      </c>
      <c r="B1672" t="s">
        <v>279</v>
      </c>
      <c r="C1672">
        <v>1</v>
      </c>
      <c r="M1672">
        <v>0</v>
      </c>
      <c r="N1672">
        <v>0</v>
      </c>
      <c r="O1672" s="11"/>
      <c r="P1672" s="11"/>
      <c r="Q1672" s="12"/>
      <c r="R1672" s="11"/>
      <c r="S1672" s="12"/>
      <c r="T1672" s="14">
        <v>0</v>
      </c>
      <c r="U1672" s="12"/>
      <c r="V1672" s="12">
        <v>60.58</v>
      </c>
      <c r="W1672" s="13"/>
      <c r="X1672" s="11"/>
      <c r="Y1672" s="11"/>
      <c r="Z1672" s="11"/>
      <c r="AA1672" s="11"/>
      <c r="AB1672" s="13"/>
      <c r="AG1672" s="5"/>
      <c r="AH1672" s="7"/>
      <c r="AI1672" s="8"/>
      <c r="AO1672" s="9">
        <v>1</v>
      </c>
      <c r="AP1672" s="5">
        <v>0</v>
      </c>
      <c r="CG1672" s="13"/>
    </row>
    <row r="1673" spans="1:85" x14ac:dyDescent="0.3">
      <c r="A1673">
        <v>2016</v>
      </c>
      <c r="B1673" t="s">
        <v>280</v>
      </c>
      <c r="C1673">
        <v>0</v>
      </c>
      <c r="D1673">
        <v>5</v>
      </c>
      <c r="E1673">
        <v>4</v>
      </c>
      <c r="F1673">
        <v>12.2</v>
      </c>
      <c r="G1673">
        <v>12200000</v>
      </c>
      <c r="H1673">
        <v>11.6</v>
      </c>
      <c r="I1673">
        <v>11600000</v>
      </c>
      <c r="J1673">
        <v>0.59999999999999964</v>
      </c>
      <c r="K1673">
        <v>599999.99999999965</v>
      </c>
      <c r="L1673">
        <v>1</v>
      </c>
      <c r="M1673">
        <v>0</v>
      </c>
      <c r="N1673">
        <v>0</v>
      </c>
      <c r="O1673" s="11">
        <v>9</v>
      </c>
      <c r="P1673" s="11">
        <v>5</v>
      </c>
      <c r="Q1673" s="12">
        <v>55.56</v>
      </c>
      <c r="R1673" s="11">
        <v>3</v>
      </c>
      <c r="S1673" s="12">
        <v>33.33</v>
      </c>
      <c r="T1673" s="14">
        <v>1</v>
      </c>
      <c r="U1673" s="12">
        <v>11.11</v>
      </c>
      <c r="V1673" s="12" t="s">
        <v>366</v>
      </c>
      <c r="W1673" s="13">
        <v>4</v>
      </c>
      <c r="X1673" s="11">
        <v>18.010000000000002</v>
      </c>
      <c r="Y1673" s="11">
        <v>6.83</v>
      </c>
      <c r="Z1673" s="11">
        <v>1.0900000000000001</v>
      </c>
      <c r="AA1673" s="11">
        <v>81034.5</v>
      </c>
      <c r="AB1673" s="13">
        <v>81034500000</v>
      </c>
      <c r="AC1673" s="5">
        <v>1.0940933514823306</v>
      </c>
      <c r="AD1673">
        <v>5.43</v>
      </c>
      <c r="AE1673">
        <v>1.91</v>
      </c>
      <c r="AF1673">
        <v>2.94</v>
      </c>
      <c r="AG1673" s="5">
        <v>-20.416260586956778</v>
      </c>
      <c r="AH1673" s="7"/>
      <c r="AI1673" s="8">
        <v>2.1868787276341948</v>
      </c>
      <c r="AJ1673">
        <v>30434.12</v>
      </c>
      <c r="AK1673">
        <v>30434120000</v>
      </c>
      <c r="AL1673">
        <f>IF(AJ1673&lt;29957,1,0)</f>
        <v>0</v>
      </c>
      <c r="AM1673">
        <f>IF(AND(AJ1673&gt;29957,AJ1673&lt;96525),1,0)</f>
        <v>1</v>
      </c>
      <c r="AN1673">
        <f>IF(AJ1673&gt;96525,1,0)</f>
        <v>0</v>
      </c>
      <c r="AO1673" s="9">
        <v>21</v>
      </c>
      <c r="AP1673" s="5">
        <v>1.3222192947339191</v>
      </c>
      <c r="AQ1673">
        <v>141030000</v>
      </c>
      <c r="AT1673">
        <v>8120000</v>
      </c>
      <c r="AU1673">
        <v>149150000</v>
      </c>
      <c r="AV1673">
        <v>60.54</v>
      </c>
      <c r="AW1673">
        <v>22461.4</v>
      </c>
      <c r="AX1673">
        <v>22461400000</v>
      </c>
      <c r="CG1673" s="13"/>
    </row>
    <row r="1674" spans="1:85" x14ac:dyDescent="0.3">
      <c r="A1674">
        <v>2016</v>
      </c>
      <c r="B1674" t="s">
        <v>281</v>
      </c>
      <c r="C1674">
        <v>0</v>
      </c>
      <c r="D1674">
        <v>5</v>
      </c>
      <c r="E1674">
        <v>4</v>
      </c>
      <c r="F1674">
        <v>8.6</v>
      </c>
      <c r="G1674">
        <v>8600000</v>
      </c>
      <c r="H1674">
        <v>5.3</v>
      </c>
      <c r="I1674">
        <v>5300000</v>
      </c>
      <c r="J1674">
        <v>3.3</v>
      </c>
      <c r="K1674">
        <v>3300000</v>
      </c>
      <c r="L1674">
        <v>1</v>
      </c>
      <c r="M1674">
        <v>0</v>
      </c>
      <c r="N1674">
        <v>1</v>
      </c>
      <c r="O1674" s="11">
        <v>13</v>
      </c>
      <c r="P1674" s="11">
        <v>6</v>
      </c>
      <c r="Q1674" s="12">
        <v>46.15</v>
      </c>
      <c r="R1674" s="11">
        <v>7</v>
      </c>
      <c r="S1674" s="12">
        <v>53.85</v>
      </c>
      <c r="T1674" s="14">
        <v>0</v>
      </c>
      <c r="U1674" s="12">
        <v>0</v>
      </c>
      <c r="V1674" s="12">
        <v>72.98</v>
      </c>
      <c r="W1674" s="13">
        <v>4</v>
      </c>
      <c r="X1674" s="11"/>
      <c r="Y1674" s="11">
        <v>10.93</v>
      </c>
      <c r="Z1674" s="11">
        <v>11.41</v>
      </c>
      <c r="AA1674" s="11">
        <v>15570.6</v>
      </c>
      <c r="AB1674" s="13">
        <v>15570600000</v>
      </c>
      <c r="AC1674" s="5">
        <v>11.414424450869584</v>
      </c>
      <c r="AD1674">
        <v>20.69</v>
      </c>
      <c r="AE1674">
        <v>11.75</v>
      </c>
      <c r="AF1674">
        <v>14.17</v>
      </c>
      <c r="AG1674" s="5">
        <v>7.5981296911529466</v>
      </c>
      <c r="AH1674" s="7"/>
      <c r="AI1674" s="8">
        <v>2.9224719029739329E-2</v>
      </c>
      <c r="AJ1674">
        <v>63767.44</v>
      </c>
      <c r="AK1674">
        <v>63767440000</v>
      </c>
      <c r="AL1674">
        <f>IF(AJ1674&lt;29957,1,0)</f>
        <v>0</v>
      </c>
      <c r="AM1674">
        <f>IF(AND(AJ1674&gt;29957,AJ1674&lt;96525),1,0)</f>
        <v>1</v>
      </c>
      <c r="AN1674">
        <f>IF(AJ1674&gt;96525,1,0)</f>
        <v>0</v>
      </c>
      <c r="AO1674" s="9">
        <v>21</v>
      </c>
      <c r="AP1674" s="5">
        <v>1.3222192947339191</v>
      </c>
      <c r="AQ1674">
        <v>97400000</v>
      </c>
      <c r="AS1674">
        <v>24800000</v>
      </c>
      <c r="AT1674">
        <v>875000</v>
      </c>
      <c r="AU1674">
        <v>98275000</v>
      </c>
      <c r="AV1674">
        <v>0</v>
      </c>
      <c r="AW1674">
        <v>17112.8</v>
      </c>
      <c r="AX1674">
        <v>17112800000</v>
      </c>
      <c r="CG1674" s="13"/>
    </row>
    <row r="1675" spans="1:85" x14ac:dyDescent="0.3">
      <c r="A1675">
        <v>2016</v>
      </c>
      <c r="B1675" t="s">
        <v>282</v>
      </c>
      <c r="C1675">
        <v>1</v>
      </c>
      <c r="D1675">
        <v>3</v>
      </c>
      <c r="E1675">
        <v>4</v>
      </c>
      <c r="F1675">
        <v>14.5</v>
      </c>
      <c r="G1675">
        <v>14500000</v>
      </c>
      <c r="H1675">
        <v>14.3</v>
      </c>
      <c r="I1675">
        <v>14300000</v>
      </c>
      <c r="J1675">
        <v>0.19999999999999929</v>
      </c>
      <c r="K1675">
        <v>199999.9999999993</v>
      </c>
      <c r="L1675">
        <v>0</v>
      </c>
      <c r="M1675">
        <v>1</v>
      </c>
      <c r="N1675">
        <v>1</v>
      </c>
      <c r="O1675" s="11">
        <v>9</v>
      </c>
      <c r="P1675" s="11">
        <v>4</v>
      </c>
      <c r="Q1675" s="12">
        <v>44.44</v>
      </c>
      <c r="R1675" s="11">
        <v>2</v>
      </c>
      <c r="S1675" s="12">
        <v>22.22</v>
      </c>
      <c r="T1675" s="14">
        <v>3</v>
      </c>
      <c r="U1675" s="12">
        <v>33.33</v>
      </c>
      <c r="V1675" s="12">
        <v>31.52</v>
      </c>
      <c r="W1675" s="13">
        <v>6</v>
      </c>
      <c r="X1675" s="11">
        <v>2.94</v>
      </c>
      <c r="Y1675" s="11">
        <v>7.7</v>
      </c>
      <c r="Z1675" s="11">
        <v>4.25</v>
      </c>
      <c r="AA1675" s="11">
        <v>11796</v>
      </c>
      <c r="AB1675" s="13">
        <v>11796000000</v>
      </c>
      <c r="AC1675" s="5">
        <v>4.2529912734328521</v>
      </c>
      <c r="AD1675">
        <v>33.869999999999997</v>
      </c>
      <c r="AE1675">
        <v>14.25</v>
      </c>
      <c r="AF1675">
        <v>27.7</v>
      </c>
      <c r="AG1675" s="5">
        <v>15.35900697920505</v>
      </c>
      <c r="AH1675" s="7"/>
      <c r="AI1675" s="8"/>
      <c r="AJ1675">
        <v>18397.62</v>
      </c>
      <c r="AK1675">
        <v>18397620000</v>
      </c>
      <c r="AL1675">
        <f>IF(AJ1675&lt;29957,1,0)</f>
        <v>1</v>
      </c>
      <c r="AM1675">
        <f>IF(AND(AJ1675&gt;29957,AJ1675&lt;96525),1,0)</f>
        <v>0</v>
      </c>
      <c r="AN1675">
        <f>IF(AJ1675&gt;96525,1,0)</f>
        <v>0</v>
      </c>
      <c r="AO1675" s="9">
        <v>22</v>
      </c>
      <c r="AP1675" s="5">
        <v>1.3424226808222062</v>
      </c>
      <c r="AQ1675">
        <v>53560214</v>
      </c>
      <c r="AS1675">
        <v>1475004</v>
      </c>
      <c r="AT1675">
        <v>17727894</v>
      </c>
      <c r="AU1675">
        <v>71288108</v>
      </c>
      <c r="AV1675">
        <v>0</v>
      </c>
      <c r="AW1675">
        <v>23707.8</v>
      </c>
      <c r="AX1675">
        <v>23707800000</v>
      </c>
      <c r="CG1675" s="13"/>
    </row>
    <row r="1676" spans="1:85" x14ac:dyDescent="0.3">
      <c r="A1676">
        <v>2016</v>
      </c>
      <c r="B1676" t="s">
        <v>283</v>
      </c>
      <c r="C1676">
        <v>0</v>
      </c>
      <c r="M1676">
        <v>0</v>
      </c>
      <c r="N1676">
        <v>0</v>
      </c>
      <c r="O1676" s="11"/>
      <c r="P1676" s="11"/>
      <c r="Q1676" s="12"/>
      <c r="R1676" s="11"/>
      <c r="S1676" s="12"/>
      <c r="T1676" s="14">
        <v>0</v>
      </c>
      <c r="U1676" s="12"/>
      <c r="V1676" s="12">
        <v>60.18</v>
      </c>
      <c r="W1676" s="13"/>
      <c r="X1676" s="11"/>
      <c r="Y1676" s="11">
        <v>7.95</v>
      </c>
      <c r="Z1676" s="11"/>
      <c r="AA1676" s="11">
        <v>24676.400000000001</v>
      </c>
      <c r="AB1676" s="13">
        <v>24676400000</v>
      </c>
      <c r="AD1676">
        <v>13.5</v>
      </c>
      <c r="AE1676">
        <v>6.02</v>
      </c>
      <c r="AF1676">
        <v>7.2</v>
      </c>
      <c r="AG1676" s="5">
        <v>19.763382730470923</v>
      </c>
      <c r="AH1676" s="7"/>
      <c r="AI1676" s="8"/>
      <c r="AO1676" s="9">
        <v>15</v>
      </c>
      <c r="AP1676" s="5">
        <v>1.1760912590556811</v>
      </c>
      <c r="AR1676" s="5">
        <v>15.4</v>
      </c>
      <c r="CG1676" s="13"/>
    </row>
    <row r="1677" spans="1:85" x14ac:dyDescent="0.3">
      <c r="A1677">
        <v>2016</v>
      </c>
      <c r="B1677" t="s">
        <v>284</v>
      </c>
      <c r="C1677">
        <v>0</v>
      </c>
      <c r="D1677">
        <v>4</v>
      </c>
      <c r="E1677">
        <v>5</v>
      </c>
      <c r="F1677">
        <v>11.5</v>
      </c>
      <c r="G1677">
        <v>11500000</v>
      </c>
      <c r="H1677">
        <v>8.6999999999999993</v>
      </c>
      <c r="I1677">
        <v>8700000</v>
      </c>
      <c r="J1677">
        <v>2.8000000000000007</v>
      </c>
      <c r="K1677">
        <v>2800000.0000000009</v>
      </c>
      <c r="L1677">
        <v>1</v>
      </c>
      <c r="M1677">
        <v>0</v>
      </c>
      <c r="N1677">
        <v>1</v>
      </c>
      <c r="O1677" s="11">
        <v>10</v>
      </c>
      <c r="P1677" s="11">
        <v>5</v>
      </c>
      <c r="Q1677" s="12">
        <v>50</v>
      </c>
      <c r="R1677" s="11">
        <v>2</v>
      </c>
      <c r="S1677" s="12">
        <v>20</v>
      </c>
      <c r="T1677" s="14">
        <v>3</v>
      </c>
      <c r="U1677" s="12">
        <v>30</v>
      </c>
      <c r="V1677" s="12">
        <v>54.75</v>
      </c>
      <c r="W1677" s="13">
        <v>6</v>
      </c>
      <c r="X1677" s="11"/>
      <c r="Y1677" s="11">
        <v>4.83</v>
      </c>
      <c r="Z1677" s="11">
        <v>4</v>
      </c>
      <c r="AA1677" s="11">
        <v>26838.799999999999</v>
      </c>
      <c r="AB1677" s="13">
        <v>26838800000</v>
      </c>
      <c r="AC1677" s="5">
        <v>3.9969067141745711</v>
      </c>
      <c r="AD1677">
        <v>11.84</v>
      </c>
      <c r="AE1677">
        <v>1.99</v>
      </c>
      <c r="AF1677">
        <v>2.5499999999999998</v>
      </c>
      <c r="AG1677" s="5">
        <v>-30.317698140900191</v>
      </c>
      <c r="AH1677" s="7">
        <v>0.35982430042696223</v>
      </c>
      <c r="AI1677" s="8"/>
      <c r="AJ1677">
        <v>38265.760000000002</v>
      </c>
      <c r="AK1677">
        <v>38265760000</v>
      </c>
      <c r="AL1677">
        <f>IF(AJ1677&lt;29957,1,0)</f>
        <v>0</v>
      </c>
      <c r="AM1677">
        <f>IF(AND(AJ1677&gt;29957,AJ1677&lt;96525),1,0)</f>
        <v>1</v>
      </c>
      <c r="AN1677">
        <f>IF(AJ1677&gt;96525,1,0)</f>
        <v>0</v>
      </c>
      <c r="AO1677" s="9">
        <v>16</v>
      </c>
      <c r="AP1677" s="5">
        <v>1.2041199826559246</v>
      </c>
      <c r="AQ1677">
        <v>148363000</v>
      </c>
      <c r="AS1677">
        <v>52664000</v>
      </c>
      <c r="AT1677">
        <v>6810000</v>
      </c>
      <c r="AU1677">
        <v>155173000</v>
      </c>
      <c r="AV1677">
        <v>53</v>
      </c>
      <c r="AW1677">
        <v>26036.2</v>
      </c>
      <c r="AX1677">
        <v>26036200000</v>
      </c>
      <c r="CG1677" s="13"/>
    </row>
    <row r="1678" spans="1:85" x14ac:dyDescent="0.3">
      <c r="A1678">
        <v>2016</v>
      </c>
      <c r="B1678" t="s">
        <v>285</v>
      </c>
      <c r="C1678">
        <v>0</v>
      </c>
      <c r="M1678">
        <v>0</v>
      </c>
      <c r="N1678">
        <v>0</v>
      </c>
      <c r="O1678" s="11"/>
      <c r="P1678" s="11"/>
      <c r="Q1678" s="12"/>
      <c r="R1678" s="11"/>
      <c r="S1678" s="12"/>
      <c r="T1678" s="14">
        <v>0</v>
      </c>
      <c r="U1678" s="12"/>
      <c r="V1678" s="12">
        <v>31.06</v>
      </c>
      <c r="W1678" s="13"/>
      <c r="X1678" s="11">
        <v>4.63</v>
      </c>
      <c r="Y1678" s="11">
        <v>5.05</v>
      </c>
      <c r="Z1678" s="11">
        <v>3.07</v>
      </c>
      <c r="AA1678" s="11">
        <v>75378.8</v>
      </c>
      <c r="AB1678" s="13">
        <v>75378800000</v>
      </c>
      <c r="AC1678" s="5">
        <v>3.0674005504390451</v>
      </c>
      <c r="AD1678">
        <v>7.71</v>
      </c>
      <c r="AE1678">
        <v>2.97</v>
      </c>
      <c r="AF1678">
        <v>3.59</v>
      </c>
      <c r="AG1678" s="5">
        <v>139.23253914000367</v>
      </c>
      <c r="AH1678" s="7">
        <v>3.6732190585045768</v>
      </c>
      <c r="AI1678" s="8"/>
      <c r="AJ1678">
        <v>115101.54</v>
      </c>
      <c r="AK1678">
        <v>115101540000</v>
      </c>
      <c r="AL1678">
        <f>IF(AJ1678&lt;29957,1,0)</f>
        <v>0</v>
      </c>
      <c r="AM1678">
        <f>IF(AND(AJ1678&gt;29957,AJ1678&lt;96525),1,0)</f>
        <v>0</v>
      </c>
      <c r="AN1678">
        <f>IF(AJ1678&gt;96525,1,0)</f>
        <v>1</v>
      </c>
      <c r="AO1678" s="9">
        <v>3</v>
      </c>
      <c r="AP1678" s="5">
        <v>0.47712125471966244</v>
      </c>
      <c r="AR1678" s="5">
        <v>44.8</v>
      </c>
      <c r="AV1678">
        <v>0</v>
      </c>
      <c r="AW1678">
        <v>27614.3</v>
      </c>
      <c r="AX1678">
        <v>27614300000</v>
      </c>
      <c r="CG1678" s="13"/>
    </row>
    <row r="1679" spans="1:85" x14ac:dyDescent="0.3">
      <c r="A1679">
        <v>2016</v>
      </c>
      <c r="B1679" t="s">
        <v>286</v>
      </c>
      <c r="C1679">
        <v>0</v>
      </c>
      <c r="D1679">
        <v>4</v>
      </c>
      <c r="E1679">
        <v>4</v>
      </c>
      <c r="L1679">
        <v>1</v>
      </c>
      <c r="M1679">
        <v>0</v>
      </c>
      <c r="N1679">
        <v>0</v>
      </c>
      <c r="O1679" s="11">
        <v>14</v>
      </c>
      <c r="P1679" s="11">
        <v>4</v>
      </c>
      <c r="Q1679" s="12">
        <v>28.57</v>
      </c>
      <c r="R1679" s="11">
        <v>2</v>
      </c>
      <c r="S1679" s="12">
        <v>14.29</v>
      </c>
      <c r="T1679" s="14">
        <v>8</v>
      </c>
      <c r="U1679" s="12">
        <v>57.14</v>
      </c>
      <c r="V1679" s="12">
        <v>52.89</v>
      </c>
      <c r="W1679" s="13">
        <v>4</v>
      </c>
      <c r="X1679" s="11"/>
      <c r="Y1679" s="11">
        <v>4.13</v>
      </c>
      <c r="Z1679" s="11">
        <v>2</v>
      </c>
      <c r="AA1679" s="11">
        <v>12433.1</v>
      </c>
      <c r="AB1679" s="13">
        <v>12433100000</v>
      </c>
      <c r="AC1679" s="5">
        <v>2.0023305959061908</v>
      </c>
      <c r="AD1679">
        <v>21.99</v>
      </c>
      <c r="AE1679">
        <v>5.3</v>
      </c>
      <c r="AF1679">
        <v>8.7799999999999994</v>
      </c>
      <c r="AG1679" s="5">
        <v>15.436793422404937</v>
      </c>
      <c r="AH1679" s="7">
        <v>0.82304526748971185</v>
      </c>
      <c r="AI1679" s="8">
        <v>8.7712356230874741E-2</v>
      </c>
      <c r="AJ1679">
        <v>7628.84</v>
      </c>
      <c r="AK1679">
        <v>7628840000</v>
      </c>
      <c r="AL1679">
        <f>IF(AJ1679&lt;29957,1,0)</f>
        <v>1</v>
      </c>
      <c r="AM1679">
        <f>IF(AND(AJ1679&gt;29957,AJ1679&lt;96525),1,0)</f>
        <v>0</v>
      </c>
      <c r="AN1679">
        <f>IF(AJ1679&gt;96525,1,0)</f>
        <v>0</v>
      </c>
      <c r="AO1679" s="9">
        <v>65</v>
      </c>
      <c r="AP1679" s="5">
        <v>1.8129133566428552</v>
      </c>
      <c r="AQ1679">
        <v>49875475</v>
      </c>
      <c r="AR1679" s="5">
        <v>98.8</v>
      </c>
      <c r="AT1679">
        <v>5920000</v>
      </c>
      <c r="AU1679">
        <v>55795475</v>
      </c>
      <c r="AV1679">
        <v>0</v>
      </c>
      <c r="AW1679">
        <v>13785.3</v>
      </c>
      <c r="AX1679">
        <v>13785300000</v>
      </c>
      <c r="CG1679" s="13"/>
    </row>
    <row r="1680" spans="1:85" x14ac:dyDescent="0.3">
      <c r="A1680">
        <v>2016</v>
      </c>
      <c r="B1680" t="s">
        <v>287</v>
      </c>
      <c r="C1680">
        <v>1</v>
      </c>
      <c r="D1680">
        <v>4</v>
      </c>
      <c r="E1680">
        <v>4</v>
      </c>
      <c r="F1680">
        <v>1.9</v>
      </c>
      <c r="G1680">
        <v>1900000</v>
      </c>
      <c r="H1680">
        <v>1.3</v>
      </c>
      <c r="I1680">
        <v>1300000</v>
      </c>
      <c r="J1680">
        <v>0.59999999999999987</v>
      </c>
      <c r="K1680">
        <v>599999.99999999988</v>
      </c>
      <c r="L1680">
        <v>1</v>
      </c>
      <c r="M1680">
        <v>1</v>
      </c>
      <c r="N1680">
        <v>0</v>
      </c>
      <c r="O1680" s="11">
        <v>8</v>
      </c>
      <c r="P1680" s="11">
        <v>5</v>
      </c>
      <c r="Q1680" s="12">
        <v>62.5</v>
      </c>
      <c r="R1680" s="11">
        <v>2</v>
      </c>
      <c r="S1680" s="12">
        <v>62.5</v>
      </c>
      <c r="T1680" s="14">
        <v>1</v>
      </c>
      <c r="U1680" s="12">
        <v>12.5</v>
      </c>
      <c r="V1680" s="12">
        <v>67.400000000000006</v>
      </c>
      <c r="W1680" s="13">
        <v>4</v>
      </c>
      <c r="X1680" s="11">
        <v>0.73</v>
      </c>
      <c r="Y1680" s="11">
        <v>-42.54</v>
      </c>
      <c r="Z1680" s="11">
        <v>229.17</v>
      </c>
      <c r="AA1680" s="11"/>
      <c r="AB1680" s="13"/>
      <c r="AC1680" s="5">
        <v>229.5999940216638</v>
      </c>
      <c r="AD1680">
        <v>-108.07</v>
      </c>
      <c r="AE1680">
        <v>-39.520000000000003</v>
      </c>
      <c r="AF1680">
        <v>-73.53</v>
      </c>
      <c r="AG1680" s="5">
        <v>3.5572107358417786</v>
      </c>
      <c r="AH1680" s="7"/>
      <c r="AI1680" s="8"/>
      <c r="AO1680" s="9">
        <v>10</v>
      </c>
      <c r="AP1680" s="5">
        <v>1</v>
      </c>
      <c r="AQ1680">
        <v>1949000</v>
      </c>
      <c r="AR1680" s="5">
        <v>20.399999999999999</v>
      </c>
      <c r="AT1680">
        <v>2130000</v>
      </c>
      <c r="AU1680">
        <v>4079000</v>
      </c>
      <c r="AV1680">
        <v>0</v>
      </c>
      <c r="CG1680" s="13"/>
    </row>
    <row r="1681" spans="1:85" x14ac:dyDescent="0.3">
      <c r="A1681">
        <v>2016</v>
      </c>
      <c r="B1681" t="s">
        <v>288</v>
      </c>
      <c r="C1681">
        <v>0</v>
      </c>
      <c r="D1681">
        <v>4</v>
      </c>
      <c r="E1681">
        <v>4</v>
      </c>
      <c r="L1681">
        <v>1</v>
      </c>
      <c r="M1681">
        <v>1</v>
      </c>
      <c r="N1681">
        <v>0</v>
      </c>
      <c r="O1681" s="11">
        <v>11</v>
      </c>
      <c r="P1681" s="11">
        <v>4</v>
      </c>
      <c r="Q1681" s="12">
        <v>36.36</v>
      </c>
      <c r="R1681" s="11">
        <v>5</v>
      </c>
      <c r="S1681" s="12">
        <v>45.45</v>
      </c>
      <c r="T1681" s="14">
        <v>2</v>
      </c>
      <c r="U1681" s="12">
        <v>18.18</v>
      </c>
      <c r="V1681" s="12">
        <v>54.97</v>
      </c>
      <c r="W1681" s="13">
        <v>6</v>
      </c>
      <c r="X1681" s="11">
        <v>2.37</v>
      </c>
      <c r="Y1681" s="11">
        <v>21.74</v>
      </c>
      <c r="Z1681" s="11">
        <v>9.02</v>
      </c>
      <c r="AA1681" s="11">
        <v>561371.6</v>
      </c>
      <c r="AB1681" s="13">
        <v>561371600000</v>
      </c>
      <c r="AC1681" s="5">
        <v>9.0159428294745627</v>
      </c>
      <c r="AD1681">
        <v>19.23</v>
      </c>
      <c r="AE1681">
        <v>11.95</v>
      </c>
      <c r="AF1681">
        <v>15.18</v>
      </c>
      <c r="AG1681" s="5">
        <v>2.4518818767537072</v>
      </c>
      <c r="AH1681" s="7">
        <v>7.4910724214183055</v>
      </c>
      <c r="AI1681" s="8"/>
      <c r="AJ1681">
        <v>1973827.16</v>
      </c>
      <c r="AK1681">
        <v>1973827160000</v>
      </c>
      <c r="AL1681">
        <f>IF(AJ1681&lt;29957,1,0)</f>
        <v>0</v>
      </c>
      <c r="AM1681">
        <f>IF(AND(AJ1681&gt;29957,AJ1681&lt;96525),1,0)</f>
        <v>0</v>
      </c>
      <c r="AN1681">
        <f>IF(AJ1681&gt;96525,1,0)</f>
        <v>1</v>
      </c>
      <c r="AO1681" s="9">
        <v>23</v>
      </c>
      <c r="AP1681" s="5">
        <v>1.3617278360175928</v>
      </c>
      <c r="AQ1681">
        <v>390595150</v>
      </c>
      <c r="AT1681">
        <v>7400000</v>
      </c>
      <c r="AU1681">
        <v>397995150</v>
      </c>
      <c r="AV1681">
        <v>0</v>
      </c>
      <c r="AW1681">
        <v>316033.8</v>
      </c>
      <c r="AX1681">
        <v>316033800000</v>
      </c>
      <c r="CG1681" s="13"/>
    </row>
    <row r="1682" spans="1:85" x14ac:dyDescent="0.3">
      <c r="A1682">
        <v>2016</v>
      </c>
      <c r="B1682" t="s">
        <v>289</v>
      </c>
      <c r="C1682">
        <v>1</v>
      </c>
      <c r="D1682">
        <v>4</v>
      </c>
      <c r="E1682">
        <v>6</v>
      </c>
      <c r="F1682">
        <v>6.8</v>
      </c>
      <c r="G1682">
        <v>6800000</v>
      </c>
      <c r="H1682">
        <v>6.5</v>
      </c>
      <c r="I1682">
        <v>6500000</v>
      </c>
      <c r="J1682">
        <v>0.29999999999999982</v>
      </c>
      <c r="K1682">
        <v>299999.99999999983</v>
      </c>
      <c r="L1682">
        <v>1</v>
      </c>
      <c r="M1682">
        <v>0</v>
      </c>
      <c r="N1682">
        <v>1</v>
      </c>
      <c r="O1682" s="11">
        <v>10</v>
      </c>
      <c r="P1682" s="11">
        <v>6</v>
      </c>
      <c r="Q1682" s="12">
        <v>60</v>
      </c>
      <c r="R1682" s="11">
        <v>3</v>
      </c>
      <c r="S1682" s="12">
        <v>30</v>
      </c>
      <c r="T1682" s="14">
        <v>1</v>
      </c>
      <c r="U1682" s="12">
        <v>10</v>
      </c>
      <c r="V1682" s="12">
        <v>75</v>
      </c>
      <c r="W1682" s="13">
        <v>4</v>
      </c>
      <c r="X1682" s="11">
        <v>5.0199999999999996</v>
      </c>
      <c r="Y1682" s="11">
        <v>33.6</v>
      </c>
      <c r="Z1682" s="11">
        <v>4.2300000000000004</v>
      </c>
      <c r="AA1682" s="11">
        <v>38554.1</v>
      </c>
      <c r="AB1682" s="13">
        <v>38554100000</v>
      </c>
      <c r="AC1682" s="5">
        <v>4.2286578586073507</v>
      </c>
      <c r="AD1682">
        <v>24.89</v>
      </c>
      <c r="AE1682">
        <v>22.49</v>
      </c>
      <c r="AF1682">
        <v>24.89</v>
      </c>
      <c r="AG1682" s="5">
        <v>3.4058814449548045</v>
      </c>
      <c r="AH1682" s="7"/>
      <c r="AI1682" s="8">
        <v>0.19324879875094306</v>
      </c>
      <c r="AJ1682">
        <v>168037.68</v>
      </c>
      <c r="AK1682">
        <v>168037680000</v>
      </c>
      <c r="AL1682">
        <f>IF(AJ1682&lt;29957,1,0)</f>
        <v>0</v>
      </c>
      <c r="AM1682">
        <f>IF(AND(AJ1682&gt;29957,AJ1682&lt;96525),1,0)</f>
        <v>0</v>
      </c>
      <c r="AN1682">
        <f>IF(AJ1682&gt;96525,1,0)</f>
        <v>1</v>
      </c>
      <c r="AO1682" s="9">
        <v>31</v>
      </c>
      <c r="AP1682" s="5">
        <v>1.4913616938342726</v>
      </c>
      <c r="AQ1682">
        <v>1450200000</v>
      </c>
      <c r="AS1682">
        <v>10800000</v>
      </c>
      <c r="AT1682">
        <v>712000</v>
      </c>
      <c r="AU1682">
        <v>1450912000</v>
      </c>
      <c r="AV1682">
        <v>0</v>
      </c>
      <c r="AW1682">
        <v>26522.5</v>
      </c>
      <c r="AX1682">
        <v>26522500000</v>
      </c>
      <c r="CG1682" s="13"/>
    </row>
    <row r="1683" spans="1:85" x14ac:dyDescent="0.3">
      <c r="A1683">
        <v>2016</v>
      </c>
      <c r="B1683" t="s">
        <v>290</v>
      </c>
      <c r="C1683">
        <v>0</v>
      </c>
      <c r="D1683">
        <v>3</v>
      </c>
      <c r="E1683">
        <v>3</v>
      </c>
      <c r="F1683">
        <v>15.4</v>
      </c>
      <c r="G1683">
        <v>15400000</v>
      </c>
      <c r="H1683">
        <v>10.3</v>
      </c>
      <c r="I1683">
        <v>10300000</v>
      </c>
      <c r="J1683">
        <v>5.0999999999999996</v>
      </c>
      <c r="K1683">
        <v>5100000</v>
      </c>
      <c r="L1683">
        <v>1</v>
      </c>
      <c r="M1683">
        <v>0</v>
      </c>
      <c r="N1683">
        <v>0</v>
      </c>
      <c r="O1683" s="11">
        <v>12</v>
      </c>
      <c r="P1683" s="11">
        <v>5</v>
      </c>
      <c r="Q1683" s="12">
        <v>41.67</v>
      </c>
      <c r="R1683" s="11">
        <v>2</v>
      </c>
      <c r="S1683" s="12">
        <v>16.670000000000002</v>
      </c>
      <c r="T1683" s="14">
        <v>5</v>
      </c>
      <c r="U1683" s="12">
        <v>41.67</v>
      </c>
      <c r="V1683" s="12">
        <v>49.53</v>
      </c>
      <c r="W1683" s="13">
        <v>4</v>
      </c>
      <c r="X1683" s="11"/>
      <c r="Y1683" s="11">
        <v>2.39</v>
      </c>
      <c r="Z1683" s="11">
        <v>3.46</v>
      </c>
      <c r="AA1683" s="11">
        <v>22458.400000000001</v>
      </c>
      <c r="AB1683" s="13">
        <v>22458400000</v>
      </c>
      <c r="AC1683" s="5">
        <v>3.4574903028060096</v>
      </c>
      <c r="AD1683">
        <v>9.1999999999999993</v>
      </c>
      <c r="AE1683">
        <v>3.69</v>
      </c>
      <c r="AF1683">
        <v>5.0999999999999996</v>
      </c>
      <c r="AG1683" s="5">
        <v>3.8624697684012901</v>
      </c>
      <c r="AH1683" s="7">
        <v>0.28697171443292147</v>
      </c>
      <c r="AI1683" s="8"/>
      <c r="AJ1683">
        <v>35721.82</v>
      </c>
      <c r="AK1683">
        <v>35721820000</v>
      </c>
      <c r="AL1683">
        <f>IF(AJ1683&lt;29957,1,0)</f>
        <v>0</v>
      </c>
      <c r="AM1683">
        <f>IF(AND(AJ1683&gt;29957,AJ1683&lt;96525),1,0)</f>
        <v>1</v>
      </c>
      <c r="AN1683">
        <f>IF(AJ1683&gt;96525,1,0)</f>
        <v>0</v>
      </c>
      <c r="AO1683" s="9">
        <v>54</v>
      </c>
      <c r="AP1683" s="5">
        <v>1.7323937598229684</v>
      </c>
      <c r="AQ1683">
        <v>152131000</v>
      </c>
      <c r="AT1683">
        <v>2920000</v>
      </c>
      <c r="AU1683">
        <v>155051000</v>
      </c>
      <c r="AV1683">
        <v>0</v>
      </c>
      <c r="AW1683">
        <v>35432.300000000003</v>
      </c>
      <c r="AX1683">
        <v>35432300000</v>
      </c>
      <c r="CG1683" s="13"/>
    </row>
    <row r="1684" spans="1:85" x14ac:dyDescent="0.3">
      <c r="A1684">
        <v>2016</v>
      </c>
      <c r="B1684" t="s">
        <v>291</v>
      </c>
      <c r="C1684">
        <v>0</v>
      </c>
      <c r="D1684">
        <v>3</v>
      </c>
      <c r="E1684">
        <v>4</v>
      </c>
      <c r="L1684">
        <v>0</v>
      </c>
      <c r="M1684">
        <v>0</v>
      </c>
      <c r="N1684">
        <v>0</v>
      </c>
      <c r="O1684" s="11">
        <v>14</v>
      </c>
      <c r="P1684" s="11">
        <v>7</v>
      </c>
      <c r="Q1684" s="12">
        <v>50</v>
      </c>
      <c r="R1684" s="11">
        <v>5</v>
      </c>
      <c r="S1684" s="12">
        <v>35.71</v>
      </c>
      <c r="T1684" s="14">
        <v>2</v>
      </c>
      <c r="U1684" s="12">
        <v>14.29</v>
      </c>
      <c r="V1684" s="12">
        <v>49.71</v>
      </c>
      <c r="W1684" s="13">
        <v>4</v>
      </c>
      <c r="X1684" s="11"/>
      <c r="Y1684" s="11">
        <v>6.1</v>
      </c>
      <c r="Z1684" s="11">
        <v>7.69</v>
      </c>
      <c r="AA1684" s="11">
        <v>24344.1</v>
      </c>
      <c r="AB1684" s="13">
        <v>24344100000</v>
      </c>
      <c r="AC1684" s="5">
        <v>7.687869924094012</v>
      </c>
      <c r="AD1684">
        <v>16.079999999999998</v>
      </c>
      <c r="AE1684">
        <v>8.4499999999999993</v>
      </c>
      <c r="AF1684">
        <v>12.2</v>
      </c>
      <c r="AG1684" s="5">
        <v>-29.79921293161815</v>
      </c>
      <c r="AH1684" s="7"/>
      <c r="AI1684" s="8">
        <v>0.8493144904866532</v>
      </c>
      <c r="AJ1684">
        <v>86562.46</v>
      </c>
      <c r="AK1684">
        <v>86562460000</v>
      </c>
      <c r="AL1684">
        <f>IF(AJ1684&lt;29957,1,0)</f>
        <v>0</v>
      </c>
      <c r="AM1684">
        <f>IF(AND(AJ1684&gt;29957,AJ1684&lt;96525),1,0)</f>
        <v>1</v>
      </c>
      <c r="AN1684">
        <f>IF(AJ1684&gt;96525,1,0)</f>
        <v>0</v>
      </c>
      <c r="AO1684" s="9">
        <v>74</v>
      </c>
      <c r="AP1684" s="5">
        <v>1.8692317197309762</v>
      </c>
      <c r="AQ1684">
        <v>162954909</v>
      </c>
      <c r="AT1684">
        <v>5100000</v>
      </c>
      <c r="AU1684">
        <v>168054909</v>
      </c>
      <c r="AV1684">
        <v>0</v>
      </c>
      <c r="AW1684">
        <v>49875.4</v>
      </c>
      <c r="AX1684">
        <v>49875400000</v>
      </c>
      <c r="CG1684" s="13"/>
    </row>
    <row r="1685" spans="1:85" x14ac:dyDescent="0.3">
      <c r="A1685">
        <v>2016</v>
      </c>
      <c r="B1685" t="s">
        <v>292</v>
      </c>
      <c r="C1685">
        <v>0</v>
      </c>
      <c r="D1685">
        <v>4</v>
      </c>
      <c r="E1685">
        <v>4</v>
      </c>
      <c r="F1685">
        <v>1.6</v>
      </c>
      <c r="G1685">
        <v>1600000</v>
      </c>
      <c r="H1685">
        <v>1.5</v>
      </c>
      <c r="I1685">
        <v>1500000</v>
      </c>
      <c r="J1685">
        <v>0.10000000000000009</v>
      </c>
      <c r="K1685">
        <v>100000.00000000009</v>
      </c>
      <c r="L1685">
        <v>1</v>
      </c>
      <c r="M1685">
        <v>0</v>
      </c>
      <c r="N1685">
        <v>1</v>
      </c>
      <c r="O1685" s="11">
        <v>8</v>
      </c>
      <c r="P1685" s="11">
        <v>5</v>
      </c>
      <c r="Q1685" s="12">
        <v>62.5</v>
      </c>
      <c r="R1685" s="11">
        <v>1</v>
      </c>
      <c r="S1685" s="12">
        <v>12.5</v>
      </c>
      <c r="T1685" s="14">
        <v>2</v>
      </c>
      <c r="U1685" s="12">
        <v>25</v>
      </c>
      <c r="V1685" s="12">
        <v>59.57</v>
      </c>
      <c r="W1685" s="13">
        <v>5</v>
      </c>
      <c r="X1685" s="11"/>
      <c r="Y1685" s="11">
        <v>13.89</v>
      </c>
      <c r="Z1685" s="11">
        <v>3.93</v>
      </c>
      <c r="AA1685" s="11">
        <v>8902.2999999999993</v>
      </c>
      <c r="AB1685" s="13">
        <v>8902300000</v>
      </c>
      <c r="AC1685" s="5">
        <v>3.9332381547247155</v>
      </c>
      <c r="AD1685">
        <v>12.56</v>
      </c>
      <c r="AE1685">
        <v>8.69</v>
      </c>
      <c r="AF1685">
        <v>10.77</v>
      </c>
      <c r="AG1685" s="5">
        <v>-3.9216439408488539</v>
      </c>
      <c r="AH1685" s="7"/>
      <c r="AI1685" s="8"/>
      <c r="AO1685" s="9">
        <v>27</v>
      </c>
      <c r="AP1685" s="5">
        <v>1.4313637641589871</v>
      </c>
      <c r="AQ1685">
        <v>61678000</v>
      </c>
      <c r="AS1685">
        <v>38421000</v>
      </c>
      <c r="AT1685">
        <v>540000</v>
      </c>
      <c r="AU1685">
        <v>62218000</v>
      </c>
      <c r="AV1685">
        <v>0</v>
      </c>
      <c r="CG1685" s="13"/>
    </row>
    <row r="1686" spans="1:85" x14ac:dyDescent="0.3">
      <c r="A1686">
        <v>2016</v>
      </c>
      <c r="B1686" t="s">
        <v>293</v>
      </c>
      <c r="C1686">
        <v>0</v>
      </c>
      <c r="D1686">
        <v>4</v>
      </c>
      <c r="E1686">
        <v>4</v>
      </c>
      <c r="F1686">
        <v>53.9</v>
      </c>
      <c r="G1686">
        <v>53900000</v>
      </c>
      <c r="H1686">
        <v>53.9</v>
      </c>
      <c r="I1686">
        <v>53900000</v>
      </c>
      <c r="J1686">
        <v>0</v>
      </c>
      <c r="L1686">
        <v>1</v>
      </c>
      <c r="M1686">
        <v>0</v>
      </c>
      <c r="N1686">
        <v>0</v>
      </c>
      <c r="O1686" s="11">
        <v>14</v>
      </c>
      <c r="P1686" s="11">
        <v>4</v>
      </c>
      <c r="Q1686" s="12">
        <v>28.57</v>
      </c>
      <c r="R1686" s="11">
        <v>4</v>
      </c>
      <c r="S1686" s="12">
        <v>28.57</v>
      </c>
      <c r="T1686" s="14">
        <v>6</v>
      </c>
      <c r="U1686" s="12">
        <v>42.86</v>
      </c>
      <c r="V1686" s="12">
        <v>21.1</v>
      </c>
      <c r="W1686" s="13">
        <v>5</v>
      </c>
      <c r="X1686" s="11">
        <v>95.32</v>
      </c>
      <c r="Y1686" s="11">
        <v>5.5</v>
      </c>
      <c r="Z1686" s="11">
        <v>12.38</v>
      </c>
      <c r="AA1686" s="11">
        <v>98576.3</v>
      </c>
      <c r="AB1686" s="13">
        <v>98576300000</v>
      </c>
      <c r="AC1686" s="5">
        <v>12.347826350432612</v>
      </c>
      <c r="AE1686">
        <v>3.79</v>
      </c>
      <c r="AF1686">
        <v>8.24</v>
      </c>
      <c r="AG1686" s="5">
        <v>-52.474336538635001</v>
      </c>
      <c r="AH1686" s="7">
        <v>0.83165673360412007</v>
      </c>
      <c r="AI1686" s="8">
        <v>0.10481384470679539</v>
      </c>
      <c r="AJ1686">
        <v>104031.78</v>
      </c>
      <c r="AK1686">
        <v>104031780000</v>
      </c>
      <c r="AL1686">
        <f>IF(AJ1686&lt;29957,1,0)</f>
        <v>0</v>
      </c>
      <c r="AM1686">
        <f>IF(AND(AJ1686&gt;29957,AJ1686&lt;96525),1,0)</f>
        <v>0</v>
      </c>
      <c r="AN1686">
        <f>IF(AJ1686&gt;96525,1,0)</f>
        <v>1</v>
      </c>
      <c r="AO1686" s="9">
        <v>21</v>
      </c>
      <c r="AP1686" s="5">
        <v>1.3222192947339191</v>
      </c>
      <c r="AQ1686">
        <v>135320000</v>
      </c>
      <c r="AV1686">
        <v>0</v>
      </c>
      <c r="AW1686">
        <v>127143.7</v>
      </c>
      <c r="AX1686">
        <v>127143700000</v>
      </c>
      <c r="CG1686" s="13"/>
    </row>
    <row r="1687" spans="1:85" x14ac:dyDescent="0.3">
      <c r="A1687">
        <v>2016</v>
      </c>
      <c r="B1687" t="s">
        <v>294</v>
      </c>
      <c r="C1687">
        <v>0</v>
      </c>
      <c r="D1687">
        <v>3</v>
      </c>
      <c r="L1687">
        <v>0</v>
      </c>
      <c r="M1687">
        <v>0</v>
      </c>
      <c r="N1687">
        <v>0</v>
      </c>
      <c r="O1687" s="11">
        <v>12</v>
      </c>
      <c r="P1687" s="11">
        <v>5</v>
      </c>
      <c r="Q1687" s="12">
        <v>41.67</v>
      </c>
      <c r="R1687" s="11">
        <v>4</v>
      </c>
      <c r="S1687" s="12">
        <v>33.33</v>
      </c>
      <c r="T1687" s="14">
        <v>3</v>
      </c>
      <c r="U1687" s="12">
        <v>25</v>
      </c>
      <c r="V1687" s="12">
        <v>71.66</v>
      </c>
      <c r="W1687" s="13">
        <v>7</v>
      </c>
      <c r="X1687" s="11">
        <v>22.8</v>
      </c>
      <c r="Y1687" s="11">
        <v>-0.04</v>
      </c>
      <c r="Z1687" s="11"/>
      <c r="AA1687" s="11">
        <v>17846.8</v>
      </c>
      <c r="AB1687" s="13">
        <v>17846800000</v>
      </c>
      <c r="AD1687">
        <v>-0.03</v>
      </c>
      <c r="AE1687">
        <v>-0.01</v>
      </c>
      <c r="AF1687">
        <v>-0.01</v>
      </c>
      <c r="AG1687" s="5">
        <v>10.505979147929786</v>
      </c>
      <c r="AH1687" s="7"/>
      <c r="AI1687" s="8">
        <v>1.5071590052750564E-2</v>
      </c>
      <c r="AJ1687">
        <v>15338.83</v>
      </c>
      <c r="AK1687">
        <v>15338830000</v>
      </c>
      <c r="AL1687">
        <f>IF(AJ1687&lt;29957,1,0)</f>
        <v>1</v>
      </c>
      <c r="AM1687">
        <f>IF(AND(AJ1687&gt;29957,AJ1687&lt;96525),1,0)</f>
        <v>0</v>
      </c>
      <c r="AN1687">
        <f>IF(AJ1687&gt;96525,1,0)</f>
        <v>0</v>
      </c>
      <c r="AO1687" s="9">
        <v>107</v>
      </c>
      <c r="AP1687" s="5">
        <v>2.0293837776852093</v>
      </c>
      <c r="AQ1687">
        <v>37250000</v>
      </c>
      <c r="AR1687" s="5">
        <v>95</v>
      </c>
      <c r="AU1687">
        <v>37250000</v>
      </c>
      <c r="AV1687">
        <v>0</v>
      </c>
      <c r="AW1687">
        <v>3505.9</v>
      </c>
      <c r="AX1687">
        <v>3505900000</v>
      </c>
      <c r="CG1687" s="13"/>
    </row>
    <row r="1688" spans="1:85" x14ac:dyDescent="0.3">
      <c r="A1688">
        <v>2016</v>
      </c>
      <c r="B1688" t="s">
        <v>295</v>
      </c>
      <c r="C1688">
        <v>1</v>
      </c>
      <c r="D1688">
        <v>4</v>
      </c>
      <c r="L1688">
        <v>0</v>
      </c>
      <c r="M1688">
        <v>1</v>
      </c>
      <c r="N1688">
        <v>0</v>
      </c>
      <c r="O1688" s="11">
        <v>7</v>
      </c>
      <c r="P1688" s="11">
        <v>3</v>
      </c>
      <c r="Q1688" s="12">
        <v>42.86</v>
      </c>
      <c r="R1688" s="11">
        <v>2</v>
      </c>
      <c r="S1688" s="12">
        <v>28.57</v>
      </c>
      <c r="T1688" s="14">
        <v>2</v>
      </c>
      <c r="U1688" s="12">
        <v>28.57</v>
      </c>
      <c r="V1688" s="12">
        <v>75</v>
      </c>
      <c r="W1688" s="13">
        <v>10</v>
      </c>
      <c r="X1688" s="11"/>
      <c r="Y1688" s="11">
        <v>20.39</v>
      </c>
      <c r="Z1688" s="11"/>
      <c r="AA1688" s="11">
        <v>4712.8</v>
      </c>
      <c r="AB1688" s="13">
        <v>4712800000</v>
      </c>
      <c r="AD1688">
        <v>33.58</v>
      </c>
      <c r="AE1688">
        <v>23.46</v>
      </c>
      <c r="AF1688">
        <v>33.58</v>
      </c>
      <c r="AG1688" s="5">
        <v>-14.550008637070308</v>
      </c>
      <c r="AH1688" s="7">
        <v>0.39420219540299595</v>
      </c>
      <c r="AI1688" s="8">
        <v>1.4514726989710311</v>
      </c>
      <c r="AJ1688">
        <v>80823.070000000007</v>
      </c>
      <c r="AK1688">
        <v>80823070000</v>
      </c>
      <c r="AL1688">
        <f>IF(AJ1688&lt;29957,1,0)</f>
        <v>0</v>
      </c>
      <c r="AM1688">
        <f>IF(AND(AJ1688&gt;29957,AJ1688&lt;96525),1,0)</f>
        <v>1</v>
      </c>
      <c r="AN1688">
        <f>IF(AJ1688&gt;96525,1,0)</f>
        <v>0</v>
      </c>
      <c r="AO1688" s="9">
        <v>28</v>
      </c>
      <c r="AP1688" s="5">
        <v>1.447158031342219</v>
      </c>
      <c r="AQ1688">
        <v>29536000</v>
      </c>
      <c r="AT1688">
        <v>352500</v>
      </c>
      <c r="AU1688">
        <v>29888500</v>
      </c>
      <c r="AV1688">
        <v>4.5199999999999996</v>
      </c>
      <c r="AW1688">
        <v>7647.6</v>
      </c>
      <c r="AX1688">
        <v>7647600000</v>
      </c>
      <c r="CG1688" s="13"/>
    </row>
    <row r="1689" spans="1:85" x14ac:dyDescent="0.3">
      <c r="A1689">
        <v>2016</v>
      </c>
      <c r="B1689" t="s">
        <v>296</v>
      </c>
      <c r="C1689">
        <v>0</v>
      </c>
      <c r="M1689">
        <v>0</v>
      </c>
      <c r="N1689">
        <v>0</v>
      </c>
      <c r="O1689" s="11"/>
      <c r="P1689" s="11"/>
      <c r="Q1689" s="12"/>
      <c r="R1689" s="11"/>
      <c r="S1689" s="12"/>
      <c r="T1689" s="14">
        <v>0</v>
      </c>
      <c r="U1689" s="12"/>
      <c r="V1689" s="12">
        <v>48.82</v>
      </c>
      <c r="W1689" s="13"/>
      <c r="X1689" s="11"/>
      <c r="Y1689" s="11">
        <v>21.62</v>
      </c>
      <c r="Z1689" s="11"/>
      <c r="AA1689" s="11"/>
      <c r="AB1689" s="13"/>
      <c r="AD1689">
        <v>28.27</v>
      </c>
      <c r="AE1689">
        <v>13.27</v>
      </c>
      <c r="AF1689">
        <v>17.46</v>
      </c>
      <c r="AG1689" s="5">
        <v>28.73589952320037</v>
      </c>
      <c r="AH1689" s="7"/>
      <c r="AI1689" s="8"/>
      <c r="AO1689" s="9">
        <v>23</v>
      </c>
      <c r="AP1689" s="5">
        <v>1.3617278360175928</v>
      </c>
      <c r="AV1689">
        <v>0</v>
      </c>
      <c r="CG1689" s="13"/>
    </row>
    <row r="1690" spans="1:85" x14ac:dyDescent="0.3">
      <c r="A1690">
        <v>2016</v>
      </c>
      <c r="B1690" t="s">
        <v>297</v>
      </c>
      <c r="C1690">
        <v>0</v>
      </c>
      <c r="D1690">
        <v>4</v>
      </c>
      <c r="E1690">
        <v>4</v>
      </c>
      <c r="F1690">
        <v>13.7</v>
      </c>
      <c r="G1690">
        <v>13700000</v>
      </c>
      <c r="H1690">
        <v>10.3</v>
      </c>
      <c r="I1690">
        <v>10300000</v>
      </c>
      <c r="J1690">
        <v>3.3999999999999986</v>
      </c>
      <c r="K1690">
        <v>3399999.9999999986</v>
      </c>
      <c r="L1690">
        <v>1</v>
      </c>
      <c r="M1690">
        <v>0</v>
      </c>
      <c r="N1690">
        <v>0</v>
      </c>
      <c r="O1690" s="11">
        <v>13</v>
      </c>
      <c r="P1690" s="11">
        <v>6</v>
      </c>
      <c r="Q1690" s="12">
        <v>46.15</v>
      </c>
      <c r="R1690" s="11">
        <v>3</v>
      </c>
      <c r="S1690" s="12">
        <v>23.08</v>
      </c>
      <c r="T1690" s="14">
        <v>4</v>
      </c>
      <c r="U1690" s="12">
        <v>30.77</v>
      </c>
      <c r="V1690" s="12">
        <v>57.4</v>
      </c>
      <c r="W1690" s="13">
        <v>6</v>
      </c>
      <c r="X1690" s="11"/>
      <c r="Y1690" s="11">
        <v>3.46</v>
      </c>
      <c r="Z1690" s="11">
        <v>7.83</v>
      </c>
      <c r="AA1690" s="11">
        <v>52397.5</v>
      </c>
      <c r="AB1690" s="13">
        <v>52397500000</v>
      </c>
      <c r="AC1690" s="5">
        <v>7.8311499068348631</v>
      </c>
      <c r="AD1690">
        <v>28.4</v>
      </c>
      <c r="AE1690">
        <v>8.8800000000000008</v>
      </c>
      <c r="AF1690">
        <v>16.47</v>
      </c>
      <c r="AG1690" s="5">
        <v>12.699236300534206</v>
      </c>
      <c r="AH1690" s="7">
        <v>1.2900909776536087</v>
      </c>
      <c r="AI1690" s="8">
        <v>2.5572423540699276</v>
      </c>
      <c r="AJ1690">
        <v>137680.25</v>
      </c>
      <c r="AK1690">
        <v>137680250000</v>
      </c>
      <c r="AL1690">
        <f t="shared" ref="AL1690:AL1700" si="225">IF(AJ1690&lt;29957,1,0)</f>
        <v>0</v>
      </c>
      <c r="AM1690">
        <f t="shared" ref="AM1690:AM1700" si="226">IF(AND(AJ1690&gt;29957,AJ1690&lt;96525),1,0)</f>
        <v>0</v>
      </c>
      <c r="AN1690">
        <f t="shared" ref="AN1690:AN1700" si="227">IF(AJ1690&gt;96525,1,0)</f>
        <v>1</v>
      </c>
      <c r="AO1690" s="9">
        <v>24</v>
      </c>
      <c r="AP1690" s="5">
        <v>1.3802112417116059</v>
      </c>
      <c r="AQ1690">
        <v>300436000</v>
      </c>
      <c r="AT1690">
        <v>8380000</v>
      </c>
      <c r="AU1690">
        <v>308816000</v>
      </c>
      <c r="AV1690">
        <v>0</v>
      </c>
      <c r="AW1690">
        <v>136054.5</v>
      </c>
      <c r="AX1690">
        <v>136054500000</v>
      </c>
      <c r="CG1690" s="13"/>
    </row>
    <row r="1691" spans="1:85" x14ac:dyDescent="0.3">
      <c r="A1691">
        <v>2016</v>
      </c>
      <c r="B1691" t="s">
        <v>298</v>
      </c>
      <c r="C1691">
        <v>0</v>
      </c>
      <c r="D1691">
        <v>4</v>
      </c>
      <c r="E1691">
        <v>4</v>
      </c>
      <c r="L1691">
        <v>1</v>
      </c>
      <c r="M1691">
        <v>0</v>
      </c>
      <c r="N1691">
        <v>0</v>
      </c>
      <c r="O1691" s="11">
        <v>11</v>
      </c>
      <c r="P1691" s="11">
        <v>6</v>
      </c>
      <c r="Q1691" s="12">
        <v>54.55</v>
      </c>
      <c r="R1691" s="11">
        <v>2</v>
      </c>
      <c r="S1691" s="12">
        <v>18.18</v>
      </c>
      <c r="T1691" s="14">
        <v>3</v>
      </c>
      <c r="U1691" s="12">
        <v>27.27</v>
      </c>
      <c r="V1691" s="12">
        <v>45.36</v>
      </c>
      <c r="W1691" s="13">
        <v>10</v>
      </c>
      <c r="X1691" s="11"/>
      <c r="Y1691" s="11">
        <v>8.01</v>
      </c>
      <c r="Z1691" s="11">
        <v>4.2300000000000004</v>
      </c>
      <c r="AA1691" s="11">
        <v>9689.7999999999993</v>
      </c>
      <c r="AB1691" s="13">
        <v>9689800000</v>
      </c>
      <c r="AC1691" s="5">
        <v>4.2290584151299102</v>
      </c>
      <c r="AD1691">
        <v>52.72</v>
      </c>
      <c r="AE1691">
        <v>19.7</v>
      </c>
      <c r="AF1691">
        <v>33.42</v>
      </c>
      <c r="AG1691" s="5">
        <v>0.87403181868643609</v>
      </c>
      <c r="AH1691" s="7">
        <v>0.76317783355696744</v>
      </c>
      <c r="AI1691" s="8">
        <v>2.1346122099987723</v>
      </c>
      <c r="AJ1691">
        <v>21413.32</v>
      </c>
      <c r="AK1691">
        <v>21413320000</v>
      </c>
      <c r="AL1691">
        <f t="shared" si="225"/>
        <v>1</v>
      </c>
      <c r="AM1691">
        <f t="shared" si="226"/>
        <v>0</v>
      </c>
      <c r="AN1691">
        <f t="shared" si="227"/>
        <v>0</v>
      </c>
      <c r="AO1691" s="9">
        <v>34</v>
      </c>
      <c r="AP1691" s="5">
        <v>1.5314789170422551</v>
      </c>
      <c r="AQ1691">
        <v>179662000</v>
      </c>
      <c r="AT1691">
        <v>8670000</v>
      </c>
      <c r="AU1691">
        <v>188332000</v>
      </c>
      <c r="AW1691">
        <v>21309.4</v>
      </c>
      <c r="AX1691">
        <v>21309400000</v>
      </c>
      <c r="CG1691" s="13"/>
    </row>
    <row r="1692" spans="1:85" x14ac:dyDescent="0.3">
      <c r="A1692">
        <v>2016</v>
      </c>
      <c r="B1692" t="s">
        <v>299</v>
      </c>
      <c r="C1692">
        <v>1</v>
      </c>
      <c r="D1692">
        <v>5</v>
      </c>
      <c r="E1692">
        <v>4</v>
      </c>
      <c r="F1692">
        <v>9</v>
      </c>
      <c r="G1692">
        <v>9000000</v>
      </c>
      <c r="H1692">
        <v>6.3</v>
      </c>
      <c r="I1692">
        <v>6300000</v>
      </c>
      <c r="J1692">
        <v>2.7</v>
      </c>
      <c r="K1692">
        <v>2700000</v>
      </c>
      <c r="L1692">
        <v>1</v>
      </c>
      <c r="M1692">
        <v>1</v>
      </c>
      <c r="N1692">
        <v>0</v>
      </c>
      <c r="O1692" s="11">
        <v>17</v>
      </c>
      <c r="P1692" s="11">
        <v>4</v>
      </c>
      <c r="Q1692" s="12">
        <v>23.53</v>
      </c>
      <c r="R1692" s="11">
        <v>1</v>
      </c>
      <c r="S1692" s="12">
        <v>5.88</v>
      </c>
      <c r="T1692" s="14">
        <v>12</v>
      </c>
      <c r="U1692" s="12">
        <v>70.59</v>
      </c>
      <c r="V1692" s="12">
        <v>57.42</v>
      </c>
      <c r="W1692" s="13">
        <v>4</v>
      </c>
      <c r="X1692" s="11"/>
      <c r="Y1692" s="11">
        <v>8.3000000000000007</v>
      </c>
      <c r="Z1692" s="11">
        <v>3.64</v>
      </c>
      <c r="AA1692" s="11">
        <v>6739</v>
      </c>
      <c r="AB1692" s="13">
        <v>6739000000</v>
      </c>
      <c r="AC1692" s="5">
        <v>3.6420270182273318</v>
      </c>
      <c r="AD1692">
        <v>10.75</v>
      </c>
      <c r="AE1692">
        <v>6.67</v>
      </c>
      <c r="AF1692">
        <v>10.119999999999999</v>
      </c>
      <c r="AG1692" s="5">
        <v>22.540235432360404</v>
      </c>
      <c r="AH1692" s="7"/>
      <c r="AI1692" s="8">
        <v>18.224627134026267</v>
      </c>
      <c r="AJ1692">
        <v>20043.61</v>
      </c>
      <c r="AK1692">
        <v>20043610000</v>
      </c>
      <c r="AL1692">
        <f t="shared" si="225"/>
        <v>1</v>
      </c>
      <c r="AM1692">
        <f t="shared" si="226"/>
        <v>0</v>
      </c>
      <c r="AN1692">
        <f t="shared" si="227"/>
        <v>0</v>
      </c>
      <c r="AO1692" s="9">
        <v>17</v>
      </c>
      <c r="AP1692" s="5">
        <v>1.2304489213782739</v>
      </c>
      <c r="AQ1692">
        <v>167288904</v>
      </c>
      <c r="AT1692">
        <v>6256408</v>
      </c>
      <c r="AU1692">
        <v>173545312</v>
      </c>
      <c r="AV1692">
        <v>0</v>
      </c>
      <c r="AW1692">
        <v>6534.4</v>
      </c>
      <c r="AX1692">
        <v>6534400000</v>
      </c>
      <c r="CG1692" s="13"/>
    </row>
    <row r="1693" spans="1:85" x14ac:dyDescent="0.3">
      <c r="A1693">
        <v>2016</v>
      </c>
      <c r="B1693" t="s">
        <v>300</v>
      </c>
      <c r="C1693">
        <v>0</v>
      </c>
      <c r="D1693">
        <v>5</v>
      </c>
      <c r="E1693">
        <v>10</v>
      </c>
      <c r="F1693">
        <v>7.2</v>
      </c>
      <c r="G1693">
        <v>7200000</v>
      </c>
      <c r="H1693">
        <v>3</v>
      </c>
      <c r="I1693">
        <v>3000000</v>
      </c>
      <c r="J1693">
        <v>4.2</v>
      </c>
      <c r="K1693">
        <v>4200000</v>
      </c>
      <c r="L1693">
        <v>1</v>
      </c>
      <c r="M1693">
        <v>0</v>
      </c>
      <c r="N1693">
        <v>1</v>
      </c>
      <c r="O1693" s="11">
        <v>12</v>
      </c>
      <c r="P1693" s="11">
        <v>6</v>
      </c>
      <c r="Q1693" s="12">
        <v>50</v>
      </c>
      <c r="R1693" s="11">
        <v>4</v>
      </c>
      <c r="S1693" s="12">
        <v>33.33</v>
      </c>
      <c r="T1693" s="14">
        <v>2</v>
      </c>
      <c r="U1693" s="12">
        <v>16.670000000000002</v>
      </c>
      <c r="V1693" s="12">
        <v>57.48</v>
      </c>
      <c r="W1693" s="13">
        <v>10</v>
      </c>
      <c r="X1693" s="11">
        <v>28.87</v>
      </c>
      <c r="Y1693" s="11">
        <v>7.7</v>
      </c>
      <c r="Z1693" s="11">
        <v>2.15</v>
      </c>
      <c r="AA1693" s="11">
        <v>27819.8</v>
      </c>
      <c r="AB1693" s="13">
        <v>27819800000</v>
      </c>
      <c r="AC1693" s="5">
        <v>2.1476516288832235</v>
      </c>
      <c r="AD1693">
        <v>10.56</v>
      </c>
      <c r="AE1693">
        <v>4.6100000000000003</v>
      </c>
      <c r="AF1693">
        <v>5.9</v>
      </c>
      <c r="AG1693" s="5">
        <v>-6.8869216355162672</v>
      </c>
      <c r="AH1693" s="7">
        <v>3.8700439249985487E-2</v>
      </c>
      <c r="AI1693" s="8">
        <v>0.38313434857485629</v>
      </c>
      <c r="AJ1693">
        <v>18238.13</v>
      </c>
      <c r="AK1693">
        <v>18238130000</v>
      </c>
      <c r="AL1693">
        <f t="shared" si="225"/>
        <v>1</v>
      </c>
      <c r="AM1693">
        <f t="shared" si="226"/>
        <v>0</v>
      </c>
      <c r="AN1693">
        <f t="shared" si="227"/>
        <v>0</v>
      </c>
      <c r="AO1693" s="9">
        <v>73</v>
      </c>
      <c r="AP1693" s="5">
        <v>1.8633228601204557</v>
      </c>
      <c r="AQ1693">
        <v>59372000</v>
      </c>
      <c r="AS1693">
        <v>23206000</v>
      </c>
      <c r="AT1693">
        <v>14160000</v>
      </c>
      <c r="AU1693">
        <v>73532000</v>
      </c>
      <c r="AW1693">
        <v>16000.1</v>
      </c>
      <c r="AX1693">
        <v>16000100000</v>
      </c>
      <c r="CG1693" s="13"/>
    </row>
    <row r="1694" spans="1:85" x14ac:dyDescent="0.3">
      <c r="A1694">
        <v>2016</v>
      </c>
      <c r="B1694" t="s">
        <v>301</v>
      </c>
      <c r="C1694">
        <v>1</v>
      </c>
      <c r="D1694">
        <v>6</v>
      </c>
      <c r="E1694">
        <v>5</v>
      </c>
      <c r="L1694">
        <v>1</v>
      </c>
      <c r="M1694">
        <v>1</v>
      </c>
      <c r="N1694">
        <v>1</v>
      </c>
      <c r="O1694" s="11">
        <v>14</v>
      </c>
      <c r="P1694" s="11">
        <v>6</v>
      </c>
      <c r="Q1694" s="12">
        <v>42.86</v>
      </c>
      <c r="R1694" s="11">
        <v>4</v>
      </c>
      <c r="S1694" s="12">
        <v>28.57</v>
      </c>
      <c r="T1694" s="14">
        <v>4</v>
      </c>
      <c r="U1694" s="12">
        <v>28.57</v>
      </c>
      <c r="V1694" s="12">
        <v>73.42</v>
      </c>
      <c r="W1694" s="13">
        <v>7</v>
      </c>
      <c r="X1694" s="11">
        <v>1.97</v>
      </c>
      <c r="Y1694" s="11">
        <v>21.8</v>
      </c>
      <c r="Z1694" s="11">
        <v>7.64</v>
      </c>
      <c r="AA1694" s="11">
        <v>897050</v>
      </c>
      <c r="AB1694" s="13">
        <v>897050000000</v>
      </c>
      <c r="AC1694" s="5">
        <v>7.6386615752897011</v>
      </c>
      <c r="AD1694">
        <v>39.54</v>
      </c>
      <c r="AE1694">
        <v>29.71</v>
      </c>
      <c r="AF1694">
        <v>39.340000000000003</v>
      </c>
      <c r="AG1694" s="5">
        <v>14.788116101084864</v>
      </c>
      <c r="AH1694" s="7">
        <v>0.21532883658013638</v>
      </c>
      <c r="AI1694" s="8"/>
      <c r="AJ1694">
        <v>4801637.33</v>
      </c>
      <c r="AK1694">
        <v>4801637330000</v>
      </c>
      <c r="AL1694">
        <f t="shared" si="225"/>
        <v>0</v>
      </c>
      <c r="AM1694">
        <f t="shared" si="226"/>
        <v>0</v>
      </c>
      <c r="AN1694">
        <f t="shared" si="227"/>
        <v>1</v>
      </c>
      <c r="AO1694" s="9">
        <v>21</v>
      </c>
      <c r="AP1694" s="5">
        <v>1.3222192947339191</v>
      </c>
      <c r="AQ1694">
        <v>302673000</v>
      </c>
      <c r="AS1694">
        <v>256593000</v>
      </c>
      <c r="AT1694">
        <v>151896000</v>
      </c>
      <c r="AU1694">
        <v>454569000</v>
      </c>
      <c r="AV1694">
        <v>0</v>
      </c>
      <c r="AW1694">
        <v>1179830</v>
      </c>
      <c r="AX1694">
        <v>1179830000000</v>
      </c>
      <c r="CG1694" s="13"/>
    </row>
    <row r="1695" spans="1:85" x14ac:dyDescent="0.3">
      <c r="A1695">
        <v>2016</v>
      </c>
      <c r="B1695" t="s">
        <v>302</v>
      </c>
      <c r="C1695">
        <v>1</v>
      </c>
      <c r="D1695">
        <v>4</v>
      </c>
      <c r="E1695">
        <v>6</v>
      </c>
      <c r="L1695">
        <v>1</v>
      </c>
      <c r="M1695">
        <v>1</v>
      </c>
      <c r="N1695">
        <v>0</v>
      </c>
      <c r="O1695" s="11">
        <v>11</v>
      </c>
      <c r="P1695" s="11">
        <v>4</v>
      </c>
      <c r="Q1695" s="12">
        <v>36.36</v>
      </c>
      <c r="R1695" s="11">
        <v>4</v>
      </c>
      <c r="S1695" s="12">
        <v>36.36</v>
      </c>
      <c r="T1695" s="14">
        <v>3</v>
      </c>
      <c r="U1695" s="12">
        <v>27.27</v>
      </c>
      <c r="V1695" s="12">
        <v>44.79</v>
      </c>
      <c r="W1695" s="13">
        <v>7</v>
      </c>
      <c r="X1695" s="11"/>
      <c r="Y1695" s="11">
        <v>13.96</v>
      </c>
      <c r="Z1695" s="11">
        <v>15.21</v>
      </c>
      <c r="AA1695" s="11">
        <v>5965.2</v>
      </c>
      <c r="AB1695" s="13">
        <v>5965200000</v>
      </c>
      <c r="AC1695" s="5">
        <v>15.209511840663309</v>
      </c>
      <c r="AD1695">
        <v>37.380000000000003</v>
      </c>
      <c r="AE1695">
        <v>17.96</v>
      </c>
      <c r="AF1695">
        <v>37.380000000000003</v>
      </c>
      <c r="AG1695" s="5"/>
      <c r="AH1695" s="7">
        <v>2.0873557805509773</v>
      </c>
      <c r="AI1695" s="8">
        <v>0.7699552625382623</v>
      </c>
      <c r="AJ1695">
        <v>69875.72</v>
      </c>
      <c r="AK1695">
        <v>69875720000</v>
      </c>
      <c r="AL1695">
        <f t="shared" si="225"/>
        <v>0</v>
      </c>
      <c r="AM1695">
        <f t="shared" si="226"/>
        <v>1</v>
      </c>
      <c r="AN1695">
        <f t="shared" si="227"/>
        <v>0</v>
      </c>
      <c r="AO1695" s="9">
        <v>27</v>
      </c>
      <c r="AP1695" s="5">
        <v>1.4313637641589871</v>
      </c>
      <c r="AQ1695">
        <v>56131829</v>
      </c>
      <c r="AT1695">
        <v>23350000</v>
      </c>
      <c r="AU1695">
        <v>79481829</v>
      </c>
      <c r="AV1695">
        <v>0</v>
      </c>
      <c r="AW1695">
        <v>12395.1</v>
      </c>
      <c r="AX1695">
        <v>12395100000</v>
      </c>
      <c r="CG1695" s="13"/>
    </row>
    <row r="1696" spans="1:85" x14ac:dyDescent="0.3">
      <c r="A1696">
        <v>2016</v>
      </c>
      <c r="B1696" t="s">
        <v>303</v>
      </c>
      <c r="C1696">
        <v>0</v>
      </c>
      <c r="D1696">
        <v>6</v>
      </c>
      <c r="E1696">
        <v>7</v>
      </c>
      <c r="L1696">
        <v>1</v>
      </c>
      <c r="M1696">
        <v>0</v>
      </c>
      <c r="N1696">
        <v>1</v>
      </c>
      <c r="O1696" s="11">
        <v>14</v>
      </c>
      <c r="P1696" s="11">
        <v>6</v>
      </c>
      <c r="Q1696" s="12">
        <v>42.86</v>
      </c>
      <c r="R1696" s="11">
        <v>2</v>
      </c>
      <c r="S1696" s="12">
        <v>14.29</v>
      </c>
      <c r="T1696" s="14">
        <v>6</v>
      </c>
      <c r="U1696" s="12">
        <v>42.86</v>
      </c>
      <c r="V1696" s="12">
        <v>34.4</v>
      </c>
      <c r="W1696" s="13">
        <v>6</v>
      </c>
      <c r="X1696" s="11">
        <v>5.29</v>
      </c>
      <c r="Y1696" s="11">
        <v>4.1900000000000004</v>
      </c>
      <c r="Z1696" s="11">
        <v>2.2400000000000002</v>
      </c>
      <c r="AA1696" s="11">
        <v>100180.3</v>
      </c>
      <c r="AB1696" s="13">
        <v>100180300000</v>
      </c>
      <c r="AC1696" s="5">
        <v>2.2408057765371487</v>
      </c>
      <c r="AD1696">
        <v>4.1900000000000004</v>
      </c>
      <c r="AE1696">
        <v>2.7</v>
      </c>
      <c r="AF1696">
        <v>3.49</v>
      </c>
      <c r="AG1696" s="5">
        <v>-16.460968545495046</v>
      </c>
      <c r="AH1696" s="7">
        <v>0.15368968244999434</v>
      </c>
      <c r="AI1696" s="8">
        <v>2.9469243228990094</v>
      </c>
      <c r="AJ1696">
        <v>92271.17</v>
      </c>
      <c r="AK1696">
        <v>92271170000</v>
      </c>
      <c r="AL1696">
        <f t="shared" si="225"/>
        <v>0</v>
      </c>
      <c r="AM1696">
        <f t="shared" si="226"/>
        <v>1</v>
      </c>
      <c r="AN1696">
        <f t="shared" si="227"/>
        <v>0</v>
      </c>
      <c r="AO1696" s="9">
        <v>54</v>
      </c>
      <c r="AP1696" s="5">
        <v>1.7323937598229684</v>
      </c>
      <c r="AQ1696">
        <v>78837000</v>
      </c>
      <c r="AS1696">
        <v>28182000</v>
      </c>
      <c r="AT1696">
        <v>25005000</v>
      </c>
      <c r="AU1696">
        <v>103842000</v>
      </c>
      <c r="AV1696">
        <v>0</v>
      </c>
      <c r="AW1696">
        <v>67795.5</v>
      </c>
      <c r="AX1696">
        <v>67795500000</v>
      </c>
      <c r="CG1696" s="13"/>
    </row>
    <row r="1697" spans="1:85" x14ac:dyDescent="0.3">
      <c r="A1697">
        <v>2016</v>
      </c>
      <c r="B1697" t="s">
        <v>304</v>
      </c>
      <c r="C1697">
        <v>0</v>
      </c>
      <c r="D1697">
        <v>4</v>
      </c>
      <c r="E1697">
        <v>8</v>
      </c>
      <c r="L1697">
        <v>1</v>
      </c>
      <c r="M1697">
        <v>1</v>
      </c>
      <c r="N1697">
        <v>1</v>
      </c>
      <c r="O1697" s="11">
        <v>13</v>
      </c>
      <c r="P1697" s="11">
        <v>6</v>
      </c>
      <c r="Q1697" s="12">
        <v>46.15</v>
      </c>
      <c r="R1697" s="11">
        <v>4</v>
      </c>
      <c r="S1697" s="12">
        <v>30.77</v>
      </c>
      <c r="T1697" s="14">
        <v>3</v>
      </c>
      <c r="U1697" s="12">
        <v>23.08</v>
      </c>
      <c r="V1697" s="12">
        <v>33.01</v>
      </c>
      <c r="W1697" s="13">
        <v>10</v>
      </c>
      <c r="X1697" s="11">
        <v>6.44</v>
      </c>
      <c r="Y1697" s="11">
        <v>3.97</v>
      </c>
      <c r="Z1697" s="11">
        <v>4.82</v>
      </c>
      <c r="AA1697" s="11">
        <v>2793721</v>
      </c>
      <c r="AB1697" s="13">
        <v>2793721000000</v>
      </c>
      <c r="AC1697" s="5">
        <v>4.8192470596186894</v>
      </c>
      <c r="AD1697">
        <v>16.32</v>
      </c>
      <c r="AE1697">
        <v>4.28</v>
      </c>
      <c r="AF1697">
        <v>7.95</v>
      </c>
      <c r="AG1697" s="5">
        <v>3.6061778779640763</v>
      </c>
      <c r="AH1697" s="7">
        <v>0.77951873819192263</v>
      </c>
      <c r="AI1697" s="8"/>
      <c r="AJ1697">
        <v>1129762.77</v>
      </c>
      <c r="AK1697">
        <v>1129762770000</v>
      </c>
      <c r="AL1697">
        <f t="shared" si="225"/>
        <v>0</v>
      </c>
      <c r="AM1697">
        <f t="shared" si="226"/>
        <v>0</v>
      </c>
      <c r="AN1697">
        <f t="shared" si="227"/>
        <v>1</v>
      </c>
      <c r="AO1697" s="9">
        <v>71</v>
      </c>
      <c r="AP1697" s="5">
        <v>1.851258348719075</v>
      </c>
      <c r="AQ1697">
        <v>158983312</v>
      </c>
      <c r="AS1697">
        <v>40840877</v>
      </c>
      <c r="AT1697">
        <v>5920000</v>
      </c>
      <c r="AU1697">
        <v>164903312</v>
      </c>
      <c r="AV1697">
        <v>0</v>
      </c>
      <c r="AW1697">
        <v>2720628.9</v>
      </c>
      <c r="AX1697">
        <v>2720628900000</v>
      </c>
      <c r="CG1697" s="13"/>
    </row>
    <row r="1698" spans="1:85" x14ac:dyDescent="0.3">
      <c r="A1698">
        <v>2016</v>
      </c>
      <c r="B1698" t="s">
        <v>305</v>
      </c>
      <c r="C1698">
        <v>0</v>
      </c>
      <c r="D1698">
        <v>4</v>
      </c>
      <c r="E1698">
        <v>10</v>
      </c>
      <c r="F1698">
        <v>140.6</v>
      </c>
      <c r="G1698">
        <v>140600000</v>
      </c>
      <c r="H1698">
        <v>140.6</v>
      </c>
      <c r="I1698">
        <v>140600000</v>
      </c>
      <c r="J1698">
        <v>0</v>
      </c>
      <c r="L1698">
        <v>1</v>
      </c>
      <c r="M1698">
        <v>1</v>
      </c>
      <c r="N1698">
        <v>1</v>
      </c>
      <c r="O1698" s="11">
        <v>16</v>
      </c>
      <c r="P1698" s="11">
        <v>6</v>
      </c>
      <c r="Q1698" s="12">
        <v>37.5</v>
      </c>
      <c r="R1698" s="11">
        <v>6</v>
      </c>
      <c r="S1698" s="12">
        <v>37.5</v>
      </c>
      <c r="T1698" s="14">
        <v>4</v>
      </c>
      <c r="U1698" s="12">
        <v>25</v>
      </c>
      <c r="V1698" s="12">
        <v>33.020000000000003</v>
      </c>
      <c r="W1698" s="13">
        <v>8</v>
      </c>
      <c r="X1698" s="11">
        <v>5.09</v>
      </c>
      <c r="Y1698" s="11">
        <v>2.08</v>
      </c>
      <c r="Z1698" s="11">
        <v>1.1399999999999999</v>
      </c>
      <c r="AA1698" s="11">
        <v>742252.6</v>
      </c>
      <c r="AB1698" s="13">
        <v>742252600000</v>
      </c>
      <c r="AC1698" s="5">
        <v>1.1390063387120166</v>
      </c>
      <c r="AD1698">
        <v>3.97</v>
      </c>
      <c r="AE1698">
        <v>0.8</v>
      </c>
      <c r="AF1698">
        <v>1.0900000000000001</v>
      </c>
      <c r="AG1698" s="5">
        <v>-15.873205825830469</v>
      </c>
      <c r="AH1698" s="7">
        <v>5.648157445526659E-3</v>
      </c>
      <c r="AI1698" s="8"/>
      <c r="AJ1698">
        <v>183644.34</v>
      </c>
      <c r="AK1698">
        <v>183644340000</v>
      </c>
      <c r="AL1698">
        <f t="shared" si="225"/>
        <v>0</v>
      </c>
      <c r="AM1698">
        <f t="shared" si="226"/>
        <v>0</v>
      </c>
      <c r="AN1698">
        <f t="shared" si="227"/>
        <v>1</v>
      </c>
      <c r="AO1698" s="9">
        <v>97</v>
      </c>
      <c r="AP1698" s="5">
        <v>1.9867717342662448</v>
      </c>
      <c r="AQ1698">
        <v>128219108</v>
      </c>
      <c r="AS1698">
        <v>65053480</v>
      </c>
      <c r="AT1698">
        <v>51460000</v>
      </c>
      <c r="AU1698">
        <v>179679108</v>
      </c>
      <c r="AV1698">
        <v>0</v>
      </c>
      <c r="AW1698">
        <v>264483.5</v>
      </c>
      <c r="AX1698">
        <v>264483500000</v>
      </c>
      <c r="CG1698" s="13"/>
    </row>
    <row r="1699" spans="1:85" x14ac:dyDescent="0.3">
      <c r="A1699">
        <v>2016</v>
      </c>
      <c r="B1699" t="s">
        <v>306</v>
      </c>
      <c r="C1699">
        <v>0</v>
      </c>
      <c r="D1699">
        <v>4</v>
      </c>
      <c r="E1699">
        <v>5</v>
      </c>
      <c r="L1699">
        <v>1</v>
      </c>
      <c r="M1699">
        <v>1</v>
      </c>
      <c r="N1699">
        <v>0</v>
      </c>
      <c r="O1699" s="11">
        <v>14</v>
      </c>
      <c r="P1699" s="11">
        <v>5</v>
      </c>
      <c r="Q1699" s="12">
        <v>35.71</v>
      </c>
      <c r="R1699" s="11">
        <v>3</v>
      </c>
      <c r="S1699" s="12">
        <v>21.43</v>
      </c>
      <c r="T1699" s="14">
        <v>6</v>
      </c>
      <c r="U1699" s="12">
        <v>42.86</v>
      </c>
      <c r="V1699" s="12">
        <v>54.5</v>
      </c>
      <c r="W1699" s="13">
        <v>8</v>
      </c>
      <c r="X1699" s="11"/>
      <c r="Y1699" s="11">
        <v>4.79</v>
      </c>
      <c r="Z1699" s="11">
        <v>0.88</v>
      </c>
      <c r="AA1699" s="11">
        <v>9996.2000000000007</v>
      </c>
      <c r="AB1699" s="13">
        <v>9996200000</v>
      </c>
      <c r="AC1699" s="5">
        <v>0.87618390633156829</v>
      </c>
      <c r="AD1699">
        <v>3.97</v>
      </c>
      <c r="AE1699">
        <v>2.74</v>
      </c>
      <c r="AF1699">
        <v>3.97</v>
      </c>
      <c r="AG1699" s="5">
        <v>-27.03129502622328</v>
      </c>
      <c r="AH1699" s="7"/>
      <c r="AI1699" s="8">
        <v>5.0549728295210414E-2</v>
      </c>
      <c r="AJ1699">
        <v>7663.04</v>
      </c>
      <c r="AK1699">
        <v>7663040000</v>
      </c>
      <c r="AL1699">
        <f t="shared" si="225"/>
        <v>1</v>
      </c>
      <c r="AM1699">
        <f t="shared" si="226"/>
        <v>0</v>
      </c>
      <c r="AN1699">
        <f t="shared" si="227"/>
        <v>0</v>
      </c>
      <c r="AO1699" s="9">
        <v>34</v>
      </c>
      <c r="AP1699" s="5">
        <v>1.5314789170422551</v>
      </c>
      <c r="AQ1699">
        <v>85929000</v>
      </c>
      <c r="AT1699">
        <v>4656000</v>
      </c>
      <c r="AU1699">
        <v>90585000</v>
      </c>
      <c r="AW1699">
        <v>6151.6</v>
      </c>
      <c r="AX1699">
        <v>6151600000</v>
      </c>
      <c r="CG1699" s="13"/>
    </row>
    <row r="1700" spans="1:85" x14ac:dyDescent="0.3">
      <c r="A1700">
        <v>2016</v>
      </c>
      <c r="B1700" t="s">
        <v>307</v>
      </c>
      <c r="C1700">
        <v>0</v>
      </c>
      <c r="D1700">
        <v>4</v>
      </c>
      <c r="E1700">
        <v>5</v>
      </c>
      <c r="L1700">
        <v>1</v>
      </c>
      <c r="M1700">
        <v>1</v>
      </c>
      <c r="N1700">
        <v>0</v>
      </c>
      <c r="O1700" s="11">
        <v>15</v>
      </c>
      <c r="P1700" s="11">
        <v>6</v>
      </c>
      <c r="Q1700" s="12">
        <v>40</v>
      </c>
      <c r="R1700" s="11">
        <v>4</v>
      </c>
      <c r="S1700" s="12">
        <v>26.67</v>
      </c>
      <c r="T1700" s="14">
        <v>5</v>
      </c>
      <c r="U1700" s="12">
        <v>33.33</v>
      </c>
      <c r="V1700" s="12">
        <v>31.35</v>
      </c>
      <c r="W1700" s="13">
        <v>9</v>
      </c>
      <c r="X1700" s="11">
        <v>8.99</v>
      </c>
      <c r="Y1700" s="11">
        <v>-11.6</v>
      </c>
      <c r="Z1700" s="11">
        <v>0.67</v>
      </c>
      <c r="AA1700" s="11">
        <v>1778314</v>
      </c>
      <c r="AB1700" s="13">
        <v>1778314000000</v>
      </c>
      <c r="AC1700" s="5">
        <v>0.66577813839260858</v>
      </c>
      <c r="AD1700">
        <v>-31.6</v>
      </c>
      <c r="AE1700">
        <v>-7.3</v>
      </c>
      <c r="AF1700">
        <v>-10.27</v>
      </c>
      <c r="AG1700" s="5">
        <v>-26.305524193067757</v>
      </c>
      <c r="AH1700" s="7">
        <v>0.5995396648784389</v>
      </c>
      <c r="AI1700" s="8"/>
      <c r="AJ1700">
        <v>252321.77</v>
      </c>
      <c r="AK1700">
        <v>252321770000</v>
      </c>
      <c r="AL1700">
        <f t="shared" si="225"/>
        <v>0</v>
      </c>
      <c r="AM1700">
        <f t="shared" si="226"/>
        <v>0</v>
      </c>
      <c r="AN1700">
        <f t="shared" si="227"/>
        <v>1</v>
      </c>
      <c r="AO1700" s="9">
        <v>109</v>
      </c>
      <c r="AP1700" s="5">
        <v>2.0374264979406234</v>
      </c>
      <c r="AQ1700">
        <v>156419000</v>
      </c>
      <c r="AT1700">
        <v>70120000</v>
      </c>
      <c r="AU1700">
        <v>226539000</v>
      </c>
      <c r="AV1700">
        <v>0</v>
      </c>
      <c r="AW1700">
        <v>1174199.3999999999</v>
      </c>
      <c r="AX1700">
        <v>1174199400000</v>
      </c>
      <c r="CG1700" s="13"/>
    </row>
    <row r="1701" spans="1:85" x14ac:dyDescent="0.3">
      <c r="A1701">
        <v>2016</v>
      </c>
      <c r="B1701" t="s">
        <v>308</v>
      </c>
      <c r="C1701">
        <v>1</v>
      </c>
      <c r="M1701">
        <v>1</v>
      </c>
      <c r="N1701">
        <v>0</v>
      </c>
      <c r="O1701" s="11"/>
      <c r="P1701" s="11"/>
      <c r="Q1701" s="12"/>
      <c r="R1701" s="11"/>
      <c r="S1701" s="12"/>
      <c r="T1701" s="14">
        <v>0</v>
      </c>
      <c r="U1701" s="12"/>
      <c r="V1701" s="12">
        <v>36.479999999999997</v>
      </c>
      <c r="W1701" s="13"/>
      <c r="X1701" s="11"/>
      <c r="Y1701" s="11">
        <v>0.63</v>
      </c>
      <c r="Z1701" s="11"/>
      <c r="AA1701" s="11">
        <v>5994</v>
      </c>
      <c r="AB1701" s="13">
        <v>5994000000</v>
      </c>
      <c r="AD1701">
        <v>7.89</v>
      </c>
      <c r="AE1701">
        <v>3.94</v>
      </c>
      <c r="AF1701">
        <v>7.26</v>
      </c>
      <c r="AG1701" s="5">
        <v>26.679047284779394</v>
      </c>
      <c r="AH1701" s="7"/>
      <c r="AI1701" s="8"/>
      <c r="AO1701" s="9">
        <v>30</v>
      </c>
      <c r="AP1701" s="5">
        <v>1.4771212547196624</v>
      </c>
      <c r="AV1701">
        <v>31.74</v>
      </c>
      <c r="CG1701" s="13"/>
    </row>
    <row r="1702" spans="1:85" x14ac:dyDescent="0.3">
      <c r="A1702">
        <v>2016</v>
      </c>
      <c r="B1702" t="s">
        <v>309</v>
      </c>
      <c r="C1702">
        <v>1</v>
      </c>
      <c r="D1702">
        <v>4</v>
      </c>
      <c r="E1702">
        <v>4</v>
      </c>
      <c r="L1702">
        <v>1</v>
      </c>
      <c r="M1702">
        <v>1</v>
      </c>
      <c r="N1702">
        <v>1</v>
      </c>
      <c r="O1702" s="11">
        <v>12</v>
      </c>
      <c r="P1702" s="11">
        <v>5</v>
      </c>
      <c r="Q1702" s="12">
        <v>41.67</v>
      </c>
      <c r="R1702" s="11">
        <v>4</v>
      </c>
      <c r="S1702" s="12">
        <v>33.33</v>
      </c>
      <c r="T1702" s="14">
        <v>3</v>
      </c>
      <c r="U1702" s="12">
        <v>25</v>
      </c>
      <c r="V1702" s="12" t="s">
        <v>366</v>
      </c>
      <c r="W1702" s="13">
        <v>6</v>
      </c>
      <c r="X1702" s="11"/>
      <c r="Y1702" s="11">
        <v>10.210000000000001</v>
      </c>
      <c r="Z1702" s="11">
        <v>3.07</v>
      </c>
      <c r="AA1702" s="11">
        <v>233704</v>
      </c>
      <c r="AB1702" s="13">
        <v>233704000000</v>
      </c>
      <c r="AC1702" s="5">
        <v>3.0665676501349233</v>
      </c>
      <c r="AD1702">
        <v>20.14</v>
      </c>
      <c r="AE1702">
        <v>12.36</v>
      </c>
      <c r="AF1702">
        <v>18.899999999999999</v>
      </c>
      <c r="AG1702" s="5">
        <v>17.159049214678202</v>
      </c>
      <c r="AH1702" s="7"/>
      <c r="AI1702" s="8">
        <v>0.15243614849695694</v>
      </c>
      <c r="AJ1702">
        <v>504353.6</v>
      </c>
      <c r="AK1702">
        <v>504353600000</v>
      </c>
      <c r="AL1702">
        <f>IF(AJ1702&lt;29957,1,0)</f>
        <v>0</v>
      </c>
      <c r="AM1702">
        <f>IF(AND(AJ1702&gt;29957,AJ1702&lt;96525),1,0)</f>
        <v>0</v>
      </c>
      <c r="AN1702">
        <f>IF(AJ1702&gt;96525,1,0)</f>
        <v>1</v>
      </c>
      <c r="AO1702" s="9">
        <v>11</v>
      </c>
      <c r="AP1702" s="5">
        <v>1.0413926851582249</v>
      </c>
      <c r="AQ1702">
        <v>453570000</v>
      </c>
      <c r="AR1702" s="5">
        <v>100</v>
      </c>
      <c r="AS1702">
        <v>453570000</v>
      </c>
      <c r="AT1702">
        <v>1965230000</v>
      </c>
      <c r="AU1702">
        <v>2418800000</v>
      </c>
      <c r="AV1702">
        <v>0.03</v>
      </c>
      <c r="AW1702">
        <v>291583</v>
      </c>
      <c r="AX1702">
        <v>291583000000</v>
      </c>
      <c r="CG1702" s="13"/>
    </row>
    <row r="1703" spans="1:85" x14ac:dyDescent="0.3">
      <c r="A1703">
        <v>2016</v>
      </c>
      <c r="B1703" t="s">
        <v>310</v>
      </c>
      <c r="C1703">
        <v>1</v>
      </c>
      <c r="D1703">
        <v>5</v>
      </c>
      <c r="E1703">
        <v>4</v>
      </c>
      <c r="L1703">
        <v>1</v>
      </c>
      <c r="M1703">
        <v>0</v>
      </c>
      <c r="N1703">
        <v>1</v>
      </c>
      <c r="O1703" s="11">
        <v>12</v>
      </c>
      <c r="P1703" s="11">
        <v>6</v>
      </c>
      <c r="Q1703" s="12">
        <v>50</v>
      </c>
      <c r="R1703" s="11">
        <v>5</v>
      </c>
      <c r="S1703" s="12">
        <v>41.67</v>
      </c>
      <c r="T1703" s="14">
        <v>1</v>
      </c>
      <c r="U1703" s="12">
        <v>8.33</v>
      </c>
      <c r="V1703" s="12">
        <v>54.81</v>
      </c>
      <c r="W1703" s="13">
        <v>7</v>
      </c>
      <c r="X1703" s="11"/>
      <c r="Y1703" s="11">
        <v>1.58</v>
      </c>
      <c r="Z1703" s="11">
        <v>2.1800000000000002</v>
      </c>
      <c r="AA1703" s="11">
        <v>21137.7</v>
      </c>
      <c r="AB1703" s="13">
        <v>21137700000</v>
      </c>
      <c r="AC1703" s="5">
        <v>2.1839803917824496</v>
      </c>
      <c r="AG1703" s="5">
        <v>146.9233552561565</v>
      </c>
      <c r="AH1703" s="7"/>
      <c r="AI1703" s="8"/>
      <c r="AO1703" s="9">
        <v>18</v>
      </c>
      <c r="AP1703" s="5">
        <v>1.2552725051033058</v>
      </c>
      <c r="AQ1703">
        <v>82585222</v>
      </c>
      <c r="AR1703" s="5">
        <v>17.7</v>
      </c>
      <c r="AS1703">
        <f>11223814+9615830</f>
        <v>20839644</v>
      </c>
      <c r="AT1703">
        <v>2934972</v>
      </c>
      <c r="AU1703">
        <v>85520194</v>
      </c>
      <c r="CG1703" s="13"/>
    </row>
    <row r="1704" spans="1:85" x14ac:dyDescent="0.3">
      <c r="A1704">
        <v>2016</v>
      </c>
      <c r="B1704" t="s">
        <v>311</v>
      </c>
      <c r="C1704">
        <v>0</v>
      </c>
      <c r="D1704">
        <v>4</v>
      </c>
      <c r="E1704">
        <v>5</v>
      </c>
      <c r="L1704">
        <v>1</v>
      </c>
      <c r="M1704">
        <v>0</v>
      </c>
      <c r="N1704">
        <v>1</v>
      </c>
      <c r="O1704" s="11">
        <v>10</v>
      </c>
      <c r="P1704" s="11">
        <v>5</v>
      </c>
      <c r="Q1704" s="12">
        <v>50</v>
      </c>
      <c r="R1704" s="11">
        <v>1</v>
      </c>
      <c r="S1704" s="12">
        <v>10</v>
      </c>
      <c r="T1704" s="14">
        <v>4</v>
      </c>
      <c r="U1704" s="12">
        <v>40</v>
      </c>
      <c r="V1704" s="12">
        <v>61.98</v>
      </c>
      <c r="W1704" s="13">
        <v>5</v>
      </c>
      <c r="X1704" s="11"/>
      <c r="Y1704" s="11">
        <v>5.32</v>
      </c>
      <c r="Z1704" s="11">
        <v>3.86</v>
      </c>
      <c r="AA1704" s="11">
        <v>55614.6</v>
      </c>
      <c r="AB1704" s="13">
        <v>55614600000</v>
      </c>
      <c r="AC1704" s="5">
        <v>3.8588724573015791</v>
      </c>
      <c r="AD1704">
        <v>12.27</v>
      </c>
      <c r="AE1704">
        <v>4.78</v>
      </c>
      <c r="AF1704">
        <v>10.06</v>
      </c>
      <c r="AG1704" s="5">
        <v>-3.3515052529354583</v>
      </c>
      <c r="AH1704" s="7">
        <v>0.38060874562775698</v>
      </c>
      <c r="AI1704" s="8">
        <v>0.3825117893558958</v>
      </c>
      <c r="AJ1704">
        <v>107770.92</v>
      </c>
      <c r="AK1704">
        <v>107770920000</v>
      </c>
      <c r="AL1704">
        <f>IF(AJ1704&lt;29957,1,0)</f>
        <v>0</v>
      </c>
      <c r="AM1704">
        <f>IF(AND(AJ1704&gt;29957,AJ1704&lt;96525),1,0)</f>
        <v>0</v>
      </c>
      <c r="AN1704">
        <f>IF(AJ1704&gt;96525,1,0)</f>
        <v>1</v>
      </c>
      <c r="AO1704" s="9">
        <v>36</v>
      </c>
      <c r="AP1704" s="5">
        <v>1.556302500767287</v>
      </c>
      <c r="AQ1704">
        <v>60292580</v>
      </c>
      <c r="AS1704">
        <v>35874580</v>
      </c>
      <c r="AT1704">
        <v>19739700</v>
      </c>
      <c r="AU1704">
        <v>80032280</v>
      </c>
      <c r="AV1704">
        <v>0</v>
      </c>
      <c r="AW1704">
        <v>45476.4</v>
      </c>
      <c r="AX1704">
        <v>45476400000</v>
      </c>
      <c r="CG1704" s="13"/>
    </row>
    <row r="1705" spans="1:85" x14ac:dyDescent="0.3">
      <c r="A1705">
        <v>2016</v>
      </c>
      <c r="B1705" t="s">
        <v>312</v>
      </c>
      <c r="C1705">
        <v>1</v>
      </c>
      <c r="M1705">
        <v>0</v>
      </c>
      <c r="N1705">
        <v>0</v>
      </c>
      <c r="O1705" s="11"/>
      <c r="P1705" s="11"/>
      <c r="Q1705" s="12"/>
      <c r="R1705" s="11"/>
      <c r="S1705" s="12"/>
      <c r="T1705" s="14">
        <v>0</v>
      </c>
      <c r="U1705" s="12"/>
      <c r="V1705" s="12">
        <v>67.83</v>
      </c>
      <c r="W1705" s="13">
        <v>4</v>
      </c>
      <c r="X1705" s="11"/>
      <c r="Y1705" s="11">
        <v>-1.18</v>
      </c>
      <c r="Z1705" s="11">
        <v>5.9</v>
      </c>
      <c r="AA1705" s="11">
        <v>52173.8</v>
      </c>
      <c r="AB1705" s="13">
        <v>52173800000</v>
      </c>
      <c r="AC1705" s="5">
        <v>5.8991230535562389</v>
      </c>
      <c r="AD1705">
        <v>-5.05</v>
      </c>
      <c r="AE1705">
        <v>-1.73</v>
      </c>
      <c r="AF1705">
        <v>-3.37</v>
      </c>
      <c r="AG1705" s="5">
        <v>89.614810205351574</v>
      </c>
      <c r="AH1705" s="7"/>
      <c r="AI1705" s="8">
        <v>0.63338704542993196</v>
      </c>
      <c r="AJ1705">
        <v>74812.94</v>
      </c>
      <c r="AK1705">
        <v>74812940000</v>
      </c>
      <c r="AL1705">
        <f>IF(AJ1705&lt;29957,1,0)</f>
        <v>0</v>
      </c>
      <c r="AM1705">
        <f>IF(AND(AJ1705&gt;29957,AJ1705&lt;96525),1,0)</f>
        <v>1</v>
      </c>
      <c r="AN1705">
        <f>IF(AJ1705&gt;96525,1,0)</f>
        <v>0</v>
      </c>
      <c r="AO1705" s="9">
        <v>38</v>
      </c>
      <c r="AP1705" s="5">
        <v>1.5797835966168099</v>
      </c>
      <c r="AW1705">
        <v>87689.4</v>
      </c>
      <c r="AX1705">
        <v>87689400000</v>
      </c>
      <c r="CG1705" s="13"/>
    </row>
    <row r="1706" spans="1:85" x14ac:dyDescent="0.3">
      <c r="A1706">
        <v>2016</v>
      </c>
      <c r="B1706" t="s">
        <v>313</v>
      </c>
      <c r="C1706">
        <v>1</v>
      </c>
      <c r="M1706">
        <v>0</v>
      </c>
      <c r="N1706">
        <v>0</v>
      </c>
      <c r="O1706" s="11"/>
      <c r="P1706" s="11"/>
      <c r="Q1706" s="12"/>
      <c r="R1706" s="11"/>
      <c r="S1706" s="12"/>
      <c r="T1706" s="14">
        <v>0</v>
      </c>
      <c r="U1706" s="12"/>
      <c r="V1706" s="12">
        <v>58.51</v>
      </c>
      <c r="W1706" s="13"/>
      <c r="X1706" s="11"/>
      <c r="Y1706" s="11"/>
      <c r="Z1706" s="11"/>
      <c r="AA1706" s="11">
        <v>4096.8999999999996</v>
      </c>
      <c r="AB1706" s="13">
        <v>4096899999.9999995</v>
      </c>
      <c r="AD1706">
        <v>15.64</v>
      </c>
      <c r="AE1706">
        <v>14.34</v>
      </c>
      <c r="AF1706">
        <v>15.64</v>
      </c>
      <c r="AG1706" s="5">
        <v>31.891034407308133</v>
      </c>
      <c r="AH1706" s="7"/>
      <c r="AI1706" s="8"/>
      <c r="AO1706" s="9">
        <v>16</v>
      </c>
      <c r="AP1706" s="5">
        <v>1.2041199826559246</v>
      </c>
      <c r="CG1706" s="13"/>
    </row>
    <row r="1707" spans="1:85" x14ac:dyDescent="0.3">
      <c r="A1707">
        <v>2016</v>
      </c>
      <c r="B1707" t="s">
        <v>314</v>
      </c>
      <c r="C1707">
        <v>1</v>
      </c>
      <c r="D1707">
        <v>3</v>
      </c>
      <c r="E1707">
        <v>4</v>
      </c>
      <c r="L1707">
        <v>0</v>
      </c>
      <c r="M1707">
        <v>0</v>
      </c>
      <c r="N1707">
        <v>0</v>
      </c>
      <c r="O1707" s="11">
        <v>10</v>
      </c>
      <c r="P1707" s="11">
        <v>4</v>
      </c>
      <c r="Q1707" s="12">
        <v>40</v>
      </c>
      <c r="R1707" s="11">
        <v>4</v>
      </c>
      <c r="S1707" s="12">
        <v>40</v>
      </c>
      <c r="T1707" s="14">
        <v>2</v>
      </c>
      <c r="U1707" s="12">
        <v>20</v>
      </c>
      <c r="V1707" s="12" t="s">
        <v>366</v>
      </c>
      <c r="W1707" s="13">
        <v>4</v>
      </c>
      <c r="X1707" s="11">
        <v>23.71</v>
      </c>
      <c r="Y1707" s="11">
        <v>4.6500000000000004</v>
      </c>
      <c r="Z1707" s="11">
        <v>1.07</v>
      </c>
      <c r="AA1707" s="11">
        <v>24252.7</v>
      </c>
      <c r="AB1707" s="13">
        <v>24252700000</v>
      </c>
      <c r="AC1707" s="5">
        <v>1.0729713678181316</v>
      </c>
      <c r="AD1707">
        <v>10.45</v>
      </c>
      <c r="AE1707">
        <v>5.14</v>
      </c>
      <c r="AF1707">
        <v>6.28</v>
      </c>
      <c r="AG1707" s="5">
        <v>-1.856891187825636</v>
      </c>
      <c r="AH1707" s="7">
        <v>4.5066377427091776E-2</v>
      </c>
      <c r="AI1707" s="8">
        <v>1.3367145847018745E-2</v>
      </c>
      <c r="AJ1707">
        <v>11913.68</v>
      </c>
      <c r="AK1707">
        <v>11913680000</v>
      </c>
      <c r="AL1707">
        <f>IF(AJ1707&lt;29957,1,0)</f>
        <v>1</v>
      </c>
      <c r="AM1707">
        <f>IF(AND(AJ1707&gt;29957,AJ1707&lt;96525),1,0)</f>
        <v>0</v>
      </c>
      <c r="AN1707">
        <f>IF(AJ1707&gt;96525,1,0)</f>
        <v>0</v>
      </c>
      <c r="AO1707" s="9">
        <v>27</v>
      </c>
      <c r="AP1707" s="5">
        <v>1.4313637641589871</v>
      </c>
      <c r="AQ1707">
        <v>14523718</v>
      </c>
      <c r="AT1707">
        <v>700000</v>
      </c>
      <c r="AU1707">
        <v>15223718</v>
      </c>
      <c r="AV1707">
        <v>0</v>
      </c>
      <c r="AW1707">
        <v>29811.8</v>
      </c>
      <c r="AX1707">
        <v>29811800000</v>
      </c>
      <c r="CG1707" s="13"/>
    </row>
    <row r="1708" spans="1:85" x14ac:dyDescent="0.3">
      <c r="A1708">
        <v>2016</v>
      </c>
      <c r="B1708" t="s">
        <v>315</v>
      </c>
      <c r="C1708">
        <v>0</v>
      </c>
      <c r="D1708">
        <v>4</v>
      </c>
      <c r="E1708">
        <v>4</v>
      </c>
      <c r="L1708">
        <v>1</v>
      </c>
      <c r="M1708">
        <v>0</v>
      </c>
      <c r="N1708">
        <v>0</v>
      </c>
      <c r="O1708" s="11">
        <v>9</v>
      </c>
      <c r="P1708" s="11">
        <v>4</v>
      </c>
      <c r="Q1708" s="12">
        <v>44.44</v>
      </c>
      <c r="R1708" s="11">
        <v>2</v>
      </c>
      <c r="S1708" s="12">
        <v>22.22</v>
      </c>
      <c r="T1708" s="14">
        <v>3</v>
      </c>
      <c r="U1708" s="12">
        <v>33.33</v>
      </c>
      <c r="V1708" s="12">
        <v>75</v>
      </c>
      <c r="W1708" s="13">
        <v>5</v>
      </c>
      <c r="X1708" s="11"/>
      <c r="Y1708" s="11">
        <v>8.86</v>
      </c>
      <c r="Z1708" s="11">
        <v>5.61</v>
      </c>
      <c r="AA1708" s="11"/>
      <c r="AB1708" s="13"/>
      <c r="AC1708" s="5">
        <v>5.6055157890048841</v>
      </c>
      <c r="AD1708">
        <v>20.49</v>
      </c>
      <c r="AE1708">
        <v>10.43</v>
      </c>
      <c r="AF1708">
        <v>20.350000000000001</v>
      </c>
      <c r="AG1708" s="5">
        <v>15.140859679694641</v>
      </c>
      <c r="AH1708" s="7"/>
      <c r="AI1708" s="8"/>
      <c r="AO1708" s="9">
        <v>29</v>
      </c>
      <c r="AP1708" s="5">
        <v>1.4623979978989561</v>
      </c>
      <c r="AQ1708">
        <v>26210596</v>
      </c>
      <c r="AT1708">
        <v>420000</v>
      </c>
      <c r="AU1708">
        <v>26630596</v>
      </c>
      <c r="AV1708">
        <v>75</v>
      </c>
      <c r="CG1708" s="13"/>
    </row>
    <row r="1709" spans="1:85" x14ac:dyDescent="0.3">
      <c r="A1709">
        <v>2016</v>
      </c>
      <c r="B1709" t="s">
        <v>316</v>
      </c>
      <c r="C1709">
        <v>0</v>
      </c>
      <c r="D1709">
        <v>6</v>
      </c>
      <c r="E1709">
        <v>4</v>
      </c>
      <c r="L1709">
        <v>1</v>
      </c>
      <c r="M1709">
        <v>1</v>
      </c>
      <c r="N1709">
        <v>0</v>
      </c>
      <c r="O1709" s="11">
        <v>14</v>
      </c>
      <c r="P1709" s="11">
        <v>6</v>
      </c>
      <c r="Q1709" s="12">
        <v>42.86</v>
      </c>
      <c r="R1709" s="11">
        <v>3</v>
      </c>
      <c r="S1709" s="12">
        <v>21.43</v>
      </c>
      <c r="T1709" s="14">
        <v>5</v>
      </c>
      <c r="U1709" s="12">
        <v>35.71</v>
      </c>
      <c r="V1709" s="12">
        <v>53.05</v>
      </c>
      <c r="W1709" s="13">
        <v>6</v>
      </c>
      <c r="X1709" s="11"/>
      <c r="Y1709" s="11">
        <v>5.89</v>
      </c>
      <c r="Z1709" s="11">
        <v>8.52</v>
      </c>
      <c r="AA1709" s="11">
        <v>64081.8</v>
      </c>
      <c r="AB1709" s="13">
        <v>64081800000</v>
      </c>
      <c r="AC1709" s="5">
        <v>8.5179604004369089</v>
      </c>
      <c r="AD1709">
        <v>20.38</v>
      </c>
      <c r="AE1709">
        <v>10.88</v>
      </c>
      <c r="AF1709">
        <v>19.739999999999998</v>
      </c>
      <c r="AG1709" s="5">
        <v>-5.3330186713397367</v>
      </c>
      <c r="AH1709" s="7">
        <v>0.1341929461186149</v>
      </c>
      <c r="AI1709" s="8">
        <v>3.7917021376282145</v>
      </c>
      <c r="AJ1709">
        <v>308194.96999999997</v>
      </c>
      <c r="AK1709">
        <v>308194970000</v>
      </c>
      <c r="AL1709">
        <f>IF(AJ1709&lt;29957,1,0)</f>
        <v>0</v>
      </c>
      <c r="AM1709">
        <f>IF(AND(AJ1709&gt;29957,AJ1709&lt;96525),1,0)</f>
        <v>0</v>
      </c>
      <c r="AN1709">
        <f>IF(AJ1709&gt;96525,1,0)</f>
        <v>1</v>
      </c>
      <c r="AO1709" s="9">
        <v>32</v>
      </c>
      <c r="AP1709" s="5">
        <v>1.5051499783199058</v>
      </c>
      <c r="AQ1709">
        <v>76789556</v>
      </c>
      <c r="AT1709">
        <v>31259150</v>
      </c>
      <c r="AU1709">
        <v>108048706</v>
      </c>
      <c r="AV1709">
        <v>0</v>
      </c>
      <c r="AW1709">
        <v>133821.20000000001</v>
      </c>
      <c r="AX1709">
        <v>133821200000.00002</v>
      </c>
      <c r="CG1709" s="13"/>
    </row>
    <row r="1710" spans="1:85" x14ac:dyDescent="0.3">
      <c r="A1710">
        <v>2016</v>
      </c>
      <c r="B1710" t="s">
        <v>317</v>
      </c>
      <c r="C1710">
        <v>0</v>
      </c>
      <c r="D1710">
        <v>4</v>
      </c>
      <c r="E1710">
        <v>6</v>
      </c>
      <c r="L1710">
        <v>1</v>
      </c>
      <c r="M1710">
        <v>1</v>
      </c>
      <c r="N1710">
        <v>0</v>
      </c>
      <c r="O1710" s="11">
        <v>11</v>
      </c>
      <c r="P1710" s="11">
        <v>5</v>
      </c>
      <c r="Q1710" s="12">
        <v>45.45</v>
      </c>
      <c r="R1710" s="11">
        <v>3</v>
      </c>
      <c r="S1710" s="12">
        <v>27.27</v>
      </c>
      <c r="T1710" s="14">
        <v>3</v>
      </c>
      <c r="U1710" s="12">
        <v>27.27</v>
      </c>
      <c r="V1710" s="12">
        <v>71.25</v>
      </c>
      <c r="W1710" s="13">
        <v>4</v>
      </c>
      <c r="X1710" s="11"/>
      <c r="Y1710" s="11">
        <v>24.61</v>
      </c>
      <c r="Z1710" s="11">
        <v>6.12</v>
      </c>
      <c r="AA1710" s="11">
        <v>92093.8</v>
      </c>
      <c r="AB1710" s="13">
        <v>92093800000</v>
      </c>
      <c r="AC1710" s="5">
        <v>6.1176282507006645</v>
      </c>
      <c r="AD1710">
        <v>56.52</v>
      </c>
      <c r="AE1710">
        <v>19.690000000000001</v>
      </c>
      <c r="AF1710">
        <v>30.46</v>
      </c>
      <c r="AG1710" s="5">
        <v>43.52342727136142</v>
      </c>
      <c r="AH1710" s="7">
        <v>3.2620496792235567</v>
      </c>
      <c r="AI1710" s="8"/>
      <c r="AJ1710">
        <v>245652.16</v>
      </c>
      <c r="AK1710">
        <v>245652160000</v>
      </c>
      <c r="AL1710">
        <f>IF(AJ1710&lt;29957,1,0)</f>
        <v>0</v>
      </c>
      <c r="AM1710">
        <f>IF(AND(AJ1710&gt;29957,AJ1710&lt;96525),1,0)</f>
        <v>0</v>
      </c>
      <c r="AN1710">
        <f>IF(AJ1710&gt;96525,1,0)</f>
        <v>1</v>
      </c>
      <c r="AO1710" s="9">
        <v>44</v>
      </c>
      <c r="AP1710" s="5">
        <v>1.6434526764861872</v>
      </c>
      <c r="AQ1710">
        <v>249900000</v>
      </c>
      <c r="AT1710">
        <v>142000000</v>
      </c>
      <c r="AU1710">
        <v>391900000</v>
      </c>
      <c r="AV1710">
        <v>0</v>
      </c>
      <c r="AW1710">
        <v>58255.4</v>
      </c>
      <c r="AX1710">
        <v>58255400000</v>
      </c>
      <c r="CG1710" s="13"/>
    </row>
    <row r="1711" spans="1:85" x14ac:dyDescent="0.3">
      <c r="A1711">
        <v>2016</v>
      </c>
      <c r="B1711" t="s">
        <v>318</v>
      </c>
      <c r="C1711">
        <v>0</v>
      </c>
      <c r="D1711">
        <v>6</v>
      </c>
      <c r="E1711">
        <v>4</v>
      </c>
      <c r="L1711">
        <v>1</v>
      </c>
      <c r="M1711">
        <v>1</v>
      </c>
      <c r="N1711">
        <v>0</v>
      </c>
      <c r="O1711" s="11">
        <v>14</v>
      </c>
      <c r="P1711" s="11">
        <v>6</v>
      </c>
      <c r="Q1711" s="12">
        <v>42.86</v>
      </c>
      <c r="R1711" s="11">
        <v>5</v>
      </c>
      <c r="S1711" s="12">
        <v>35.71</v>
      </c>
      <c r="T1711" s="14">
        <v>3</v>
      </c>
      <c r="U1711" s="12">
        <v>21.43</v>
      </c>
      <c r="V1711" s="12">
        <v>53.57</v>
      </c>
      <c r="W1711" s="13">
        <v>5</v>
      </c>
      <c r="X1711" s="11"/>
      <c r="Y1711" s="11">
        <v>5.15</v>
      </c>
      <c r="Z1711" s="11">
        <v>1.73</v>
      </c>
      <c r="AA1711" s="11">
        <v>200868.2</v>
      </c>
      <c r="AB1711" s="13">
        <v>200868200000</v>
      </c>
      <c r="AC1711" s="5">
        <v>1.7257031954351407</v>
      </c>
      <c r="AD1711">
        <v>9.24</v>
      </c>
      <c r="AE1711">
        <v>3</v>
      </c>
      <c r="AF1711">
        <v>3.9</v>
      </c>
      <c r="AG1711" s="5">
        <v>11.270036221527855</v>
      </c>
      <c r="AH1711" s="7"/>
      <c r="AI1711" s="8"/>
      <c r="AJ1711">
        <v>83411.039999999994</v>
      </c>
      <c r="AK1711">
        <v>83411040000</v>
      </c>
      <c r="AL1711">
        <f>IF(AJ1711&lt;29957,1,0)</f>
        <v>0</v>
      </c>
      <c r="AM1711">
        <f>IF(AND(AJ1711&gt;29957,AJ1711&lt;96525),1,0)</f>
        <v>1</v>
      </c>
      <c r="AN1711">
        <f>IF(AJ1711&gt;96525,1,0)</f>
        <v>0</v>
      </c>
      <c r="AO1711" s="9">
        <v>12</v>
      </c>
      <c r="AP1711" s="5">
        <v>1.0791812460476247</v>
      </c>
      <c r="AQ1711">
        <v>492634000</v>
      </c>
      <c r="AT1711">
        <v>18800000</v>
      </c>
      <c r="AU1711">
        <v>511434000</v>
      </c>
      <c r="AV1711">
        <v>0</v>
      </c>
      <c r="AW1711">
        <v>99264.4</v>
      </c>
      <c r="AX1711">
        <v>99264400000</v>
      </c>
      <c r="CG1711" s="13"/>
    </row>
    <row r="1712" spans="1:85" x14ac:dyDescent="0.3">
      <c r="A1712">
        <v>2016</v>
      </c>
      <c r="B1712" t="s">
        <v>319</v>
      </c>
      <c r="C1712">
        <v>1</v>
      </c>
      <c r="D1712">
        <v>5</v>
      </c>
      <c r="E1712">
        <v>6</v>
      </c>
      <c r="F1712">
        <v>5.6</v>
      </c>
      <c r="G1712">
        <v>5600000</v>
      </c>
      <c r="H1712">
        <v>4</v>
      </c>
      <c r="I1712">
        <v>4000000</v>
      </c>
      <c r="J1712">
        <v>1.5999999999999996</v>
      </c>
      <c r="K1712">
        <v>1599999.9999999995</v>
      </c>
      <c r="L1712">
        <v>1</v>
      </c>
      <c r="M1712">
        <v>0</v>
      </c>
      <c r="N1712">
        <v>0</v>
      </c>
      <c r="O1712" s="11">
        <v>11</v>
      </c>
      <c r="P1712" s="11">
        <v>5</v>
      </c>
      <c r="Q1712" s="12">
        <v>45.45</v>
      </c>
      <c r="R1712" s="11">
        <v>2</v>
      </c>
      <c r="S1712" s="12">
        <v>18.18</v>
      </c>
      <c r="T1712" s="14">
        <v>4</v>
      </c>
      <c r="U1712" s="12">
        <v>36.36</v>
      </c>
      <c r="V1712" s="12">
        <v>32.61</v>
      </c>
      <c r="W1712" s="13">
        <v>8</v>
      </c>
      <c r="X1712" s="11"/>
      <c r="Y1712" s="11">
        <v>2.29</v>
      </c>
      <c r="Z1712" s="11">
        <v>3.69</v>
      </c>
      <c r="AA1712" s="11">
        <v>21591.3</v>
      </c>
      <c r="AB1712" s="13">
        <v>21591300000</v>
      </c>
      <c r="AC1712" s="5">
        <v>3.6907580585250659</v>
      </c>
      <c r="AD1712">
        <v>2.75</v>
      </c>
      <c r="AE1712">
        <v>1.82</v>
      </c>
      <c r="AF1712">
        <v>2.2400000000000002</v>
      </c>
      <c r="AG1712" s="5">
        <v>-29.448558487310379</v>
      </c>
      <c r="AH1712" s="7"/>
      <c r="AI1712" s="8">
        <v>2.5428453252288383</v>
      </c>
      <c r="AJ1712">
        <v>58160.19</v>
      </c>
      <c r="AK1712">
        <v>58160190000</v>
      </c>
      <c r="AL1712">
        <f>IF(AJ1712&lt;29957,1,0)</f>
        <v>0</v>
      </c>
      <c r="AM1712">
        <f>IF(AND(AJ1712&gt;29957,AJ1712&lt;96525),1,0)</f>
        <v>1</v>
      </c>
      <c r="AN1712">
        <f>IF(AJ1712&gt;96525,1,0)</f>
        <v>0</v>
      </c>
      <c r="AO1712" s="9">
        <v>64</v>
      </c>
      <c r="AP1712" s="5">
        <v>1.8061799739838869</v>
      </c>
      <c r="AQ1712">
        <v>83276843</v>
      </c>
      <c r="AT1712">
        <v>5690000</v>
      </c>
      <c r="AU1712">
        <v>88966843</v>
      </c>
      <c r="AV1712">
        <v>0</v>
      </c>
      <c r="AW1712">
        <v>19269.3</v>
      </c>
      <c r="AX1712">
        <v>19269300000</v>
      </c>
      <c r="CG1712" s="13"/>
    </row>
    <row r="1713" spans="1:85" x14ac:dyDescent="0.3">
      <c r="A1713">
        <v>2016</v>
      </c>
      <c r="B1713" t="s">
        <v>320</v>
      </c>
      <c r="C1713">
        <v>0</v>
      </c>
      <c r="D1713">
        <v>3</v>
      </c>
      <c r="E1713">
        <v>5</v>
      </c>
      <c r="F1713">
        <v>13.7</v>
      </c>
      <c r="G1713">
        <v>13700000</v>
      </c>
      <c r="H1713">
        <v>13.1</v>
      </c>
      <c r="I1713">
        <v>13100000</v>
      </c>
      <c r="J1713">
        <v>0.59999999999999964</v>
      </c>
      <c r="K1713">
        <v>599999.99999999965</v>
      </c>
      <c r="L1713">
        <v>0</v>
      </c>
      <c r="M1713">
        <v>1</v>
      </c>
      <c r="N1713">
        <v>0</v>
      </c>
      <c r="O1713" s="11">
        <v>8</v>
      </c>
      <c r="P1713" s="11">
        <v>4</v>
      </c>
      <c r="Q1713" s="12">
        <v>50</v>
      </c>
      <c r="R1713" s="11">
        <v>3</v>
      </c>
      <c r="S1713" s="12">
        <v>37.5</v>
      </c>
      <c r="T1713" s="14">
        <v>1</v>
      </c>
      <c r="U1713" s="12">
        <v>12.5</v>
      </c>
      <c r="V1713" s="12">
        <v>66.56</v>
      </c>
      <c r="W1713" s="13">
        <v>6</v>
      </c>
      <c r="X1713" s="11"/>
      <c r="Y1713" s="11">
        <v>6.28</v>
      </c>
      <c r="Z1713" s="11">
        <v>1.56</v>
      </c>
      <c r="AA1713" s="11">
        <v>69299.199999999997</v>
      </c>
      <c r="AB1713" s="13">
        <v>69299200000</v>
      </c>
      <c r="AC1713" s="5">
        <v>1.5630710806247365</v>
      </c>
      <c r="AD1713">
        <v>15</v>
      </c>
      <c r="AE1713">
        <v>4.3099999999999996</v>
      </c>
      <c r="AF1713">
        <v>5.0999999999999996</v>
      </c>
      <c r="AG1713" s="5">
        <v>-3.0199085634451834</v>
      </c>
      <c r="AH1713" s="7"/>
      <c r="AI1713" s="8">
        <v>0.42384725372781307</v>
      </c>
      <c r="AJ1713">
        <v>29442.99</v>
      </c>
      <c r="AK1713">
        <v>29442990000</v>
      </c>
      <c r="AL1713">
        <f>IF(AJ1713&lt;29957,1,0)</f>
        <v>1</v>
      </c>
      <c r="AM1713">
        <f>IF(AND(AJ1713&gt;29957,AJ1713&lt;96525),1,0)</f>
        <v>0</v>
      </c>
      <c r="AN1713">
        <f>IF(AJ1713&gt;96525,1,0)</f>
        <v>0</v>
      </c>
      <c r="AO1713" s="9">
        <v>26</v>
      </c>
      <c r="AP1713" s="5">
        <v>1.414973347970818</v>
      </c>
      <c r="AQ1713">
        <v>237000000</v>
      </c>
      <c r="AT1713">
        <v>832600000</v>
      </c>
      <c r="AU1713">
        <v>1069600000</v>
      </c>
      <c r="AV1713">
        <v>0</v>
      </c>
      <c r="AW1713">
        <v>46770.7</v>
      </c>
      <c r="AX1713">
        <v>46770700000</v>
      </c>
      <c r="CG1713" s="13"/>
    </row>
    <row r="1714" spans="1:85" x14ac:dyDescent="0.3">
      <c r="A1714">
        <v>2016</v>
      </c>
      <c r="B1714" t="s">
        <v>321</v>
      </c>
      <c r="C1714">
        <v>0</v>
      </c>
      <c r="M1714">
        <v>0</v>
      </c>
      <c r="N1714">
        <v>0</v>
      </c>
      <c r="O1714" s="11"/>
      <c r="P1714" s="11"/>
      <c r="Q1714" s="12"/>
      <c r="R1714" s="11"/>
      <c r="S1714" s="12"/>
      <c r="T1714" s="14">
        <v>0</v>
      </c>
      <c r="U1714" s="12"/>
      <c r="V1714" s="12">
        <v>60.4</v>
      </c>
      <c r="W1714" s="13"/>
      <c r="X1714" s="11"/>
      <c r="Y1714" s="11"/>
      <c r="Z1714" s="11"/>
      <c r="AA1714" s="11">
        <v>0.5</v>
      </c>
      <c r="AB1714" s="13">
        <v>500000</v>
      </c>
      <c r="AG1714" s="5"/>
      <c r="AH1714" s="7"/>
      <c r="AI1714" s="8"/>
      <c r="AO1714" s="9">
        <v>8</v>
      </c>
      <c r="AP1714" s="5">
        <v>0.90308998699194343</v>
      </c>
      <c r="CG1714" s="13"/>
    </row>
    <row r="1715" spans="1:85" x14ac:dyDescent="0.3">
      <c r="A1715">
        <v>2016</v>
      </c>
      <c r="B1715" t="s">
        <v>322</v>
      </c>
      <c r="C1715">
        <v>1</v>
      </c>
      <c r="D1715">
        <v>7</v>
      </c>
      <c r="E1715">
        <v>3</v>
      </c>
      <c r="F1715">
        <v>11</v>
      </c>
      <c r="G1715">
        <v>11000000</v>
      </c>
      <c r="H1715">
        <v>5.9</v>
      </c>
      <c r="I1715">
        <v>5900000</v>
      </c>
      <c r="J1715">
        <v>5.0999999999999996</v>
      </c>
      <c r="K1715">
        <v>5100000</v>
      </c>
      <c r="L1715">
        <v>1</v>
      </c>
      <c r="M1715">
        <v>1</v>
      </c>
      <c r="N1715">
        <v>0</v>
      </c>
      <c r="O1715" s="11">
        <v>10</v>
      </c>
      <c r="P1715" s="11">
        <v>3</v>
      </c>
      <c r="Q1715" s="12">
        <v>30</v>
      </c>
      <c r="R1715" s="11">
        <v>4</v>
      </c>
      <c r="S1715" s="12">
        <v>40</v>
      </c>
      <c r="T1715" s="14">
        <v>3</v>
      </c>
      <c r="U1715" s="12">
        <v>30</v>
      </c>
      <c r="V1715" s="12" t="s">
        <v>366</v>
      </c>
      <c r="W1715" s="13">
        <v>7</v>
      </c>
      <c r="X1715" s="11"/>
      <c r="Y1715" s="11">
        <v>11.2</v>
      </c>
      <c r="Z1715" s="11">
        <v>1.92</v>
      </c>
      <c r="AA1715" s="11">
        <v>47950.2</v>
      </c>
      <c r="AB1715" s="13">
        <v>47950200000</v>
      </c>
      <c r="AC1715" s="5">
        <v>1.9199617630036216</v>
      </c>
      <c r="AD1715">
        <v>2.84</v>
      </c>
      <c r="AE1715">
        <v>2.19</v>
      </c>
      <c r="AF1715">
        <v>2.58</v>
      </c>
      <c r="AG1715" s="5">
        <v>-60.105072916981186</v>
      </c>
      <c r="AH1715" s="7"/>
      <c r="AI1715" s="8"/>
      <c r="AJ1715">
        <v>81089.240000000005</v>
      </c>
      <c r="AK1715">
        <v>81089240000</v>
      </c>
      <c r="AL1715">
        <f t="shared" ref="AL1715:AL1723" si="228">IF(AJ1715&lt;29957,1,0)</f>
        <v>0</v>
      </c>
      <c r="AM1715">
        <f t="shared" ref="AM1715:AM1723" si="229">IF(AND(AJ1715&gt;29957,AJ1715&lt;96525),1,0)</f>
        <v>1</v>
      </c>
      <c r="AN1715">
        <f t="shared" ref="AN1715:AN1723" si="230">IF(AJ1715&gt;96525,1,0)</f>
        <v>0</v>
      </c>
      <c r="AO1715" s="9">
        <v>11</v>
      </c>
      <c r="AP1715" s="5">
        <v>1.0413926851582249</v>
      </c>
      <c r="AQ1715">
        <v>2565330</v>
      </c>
      <c r="AT1715">
        <v>3600000</v>
      </c>
      <c r="AU1715">
        <v>6165330</v>
      </c>
      <c r="AV1715">
        <v>0</v>
      </c>
      <c r="AW1715">
        <v>9794.1</v>
      </c>
      <c r="AX1715">
        <v>9794100000</v>
      </c>
      <c r="CG1715" s="13"/>
    </row>
    <row r="1716" spans="1:85" x14ac:dyDescent="0.3">
      <c r="A1716">
        <v>2016</v>
      </c>
      <c r="B1716" t="s">
        <v>323</v>
      </c>
      <c r="C1716">
        <v>0</v>
      </c>
      <c r="D1716">
        <v>4</v>
      </c>
      <c r="E1716">
        <v>6</v>
      </c>
      <c r="L1716">
        <v>1</v>
      </c>
      <c r="M1716">
        <v>0</v>
      </c>
      <c r="N1716">
        <v>0</v>
      </c>
      <c r="O1716" s="11">
        <v>15</v>
      </c>
      <c r="P1716" s="11">
        <v>7</v>
      </c>
      <c r="Q1716" s="12">
        <v>46.67</v>
      </c>
      <c r="R1716" s="11">
        <v>3</v>
      </c>
      <c r="S1716" s="12">
        <v>20</v>
      </c>
      <c r="T1716" s="14">
        <v>5</v>
      </c>
      <c r="U1716" s="12">
        <v>33.33</v>
      </c>
      <c r="V1716" s="12">
        <v>29.8</v>
      </c>
      <c r="W1716" s="13"/>
      <c r="X1716" s="11">
        <v>1.3</v>
      </c>
      <c r="Y1716" s="11">
        <v>7.47</v>
      </c>
      <c r="Z1716" s="11">
        <v>5.18</v>
      </c>
      <c r="AA1716" s="11">
        <v>173810</v>
      </c>
      <c r="AB1716" s="13">
        <v>173810000000</v>
      </c>
      <c r="AC1716" s="5">
        <v>5.1839391867328857</v>
      </c>
      <c r="AD1716">
        <v>18.420000000000002</v>
      </c>
      <c r="AE1716">
        <v>6.8</v>
      </c>
      <c r="AF1716">
        <v>10.7</v>
      </c>
      <c r="AG1716" s="5">
        <v>18.592017867321179</v>
      </c>
      <c r="AH1716" s="7">
        <v>7.0062355496391782E-2</v>
      </c>
      <c r="AI1716" s="8">
        <v>0.47642401737546414</v>
      </c>
      <c r="AJ1716">
        <v>187771.53</v>
      </c>
      <c r="AK1716">
        <v>187771530000</v>
      </c>
      <c r="AL1716">
        <f t="shared" si="228"/>
        <v>0</v>
      </c>
      <c r="AM1716">
        <f t="shared" si="229"/>
        <v>0</v>
      </c>
      <c r="AN1716">
        <f t="shared" si="230"/>
        <v>1</v>
      </c>
      <c r="AO1716" s="9">
        <v>31</v>
      </c>
      <c r="AP1716" s="5">
        <v>1.4913616938342726</v>
      </c>
      <c r="AQ1716">
        <v>145558000</v>
      </c>
      <c r="AT1716">
        <v>40542000</v>
      </c>
      <c r="AU1716">
        <v>186100000</v>
      </c>
      <c r="AV1716">
        <v>0</v>
      </c>
      <c r="AW1716">
        <v>165930</v>
      </c>
      <c r="AX1716">
        <v>165930000000</v>
      </c>
      <c r="CG1716" s="13"/>
    </row>
    <row r="1717" spans="1:85" x14ac:dyDescent="0.3">
      <c r="A1717">
        <v>2016</v>
      </c>
      <c r="B1717" t="s">
        <v>324</v>
      </c>
      <c r="C1717">
        <v>0</v>
      </c>
      <c r="D1717">
        <v>5</v>
      </c>
      <c r="E1717">
        <v>4</v>
      </c>
      <c r="L1717">
        <v>1</v>
      </c>
      <c r="M1717">
        <v>0</v>
      </c>
      <c r="N1717">
        <v>0</v>
      </c>
      <c r="O1717" s="11">
        <v>9</v>
      </c>
      <c r="P1717" s="11">
        <v>0</v>
      </c>
      <c r="Q1717" s="12">
        <v>0</v>
      </c>
      <c r="R1717" s="11">
        <v>4</v>
      </c>
      <c r="S1717" s="12">
        <v>44.44</v>
      </c>
      <c r="T1717" s="14">
        <v>5</v>
      </c>
      <c r="U1717" s="12">
        <v>55.56</v>
      </c>
      <c r="V1717" s="12">
        <v>44.02</v>
      </c>
      <c r="W1717" s="13">
        <v>5</v>
      </c>
      <c r="X1717" s="11"/>
      <c r="Y1717" s="11">
        <v>4.5199999999999996</v>
      </c>
      <c r="Z1717" s="11">
        <v>0.67</v>
      </c>
      <c r="AA1717" s="11">
        <v>68367.199999999997</v>
      </c>
      <c r="AB1717" s="13">
        <v>68367200000</v>
      </c>
      <c r="AC1717" s="5">
        <v>0.67280187103098399</v>
      </c>
      <c r="AD1717">
        <v>8.9499999999999993</v>
      </c>
      <c r="AE1717">
        <v>4.33</v>
      </c>
      <c r="AF1717">
        <v>5.34</v>
      </c>
      <c r="AG1717" s="5">
        <v>-1.2526935472853302</v>
      </c>
      <c r="AH1717" s="7">
        <v>2.138152981701498E-2</v>
      </c>
      <c r="AI1717" s="8">
        <v>5.6912601424701642E-2</v>
      </c>
      <c r="AJ1717">
        <v>13200.26</v>
      </c>
      <c r="AK1717">
        <v>13200260000</v>
      </c>
      <c r="AL1717">
        <f t="shared" si="228"/>
        <v>1</v>
      </c>
      <c r="AM1717">
        <f t="shared" si="229"/>
        <v>0</v>
      </c>
      <c r="AN1717">
        <f t="shared" si="230"/>
        <v>0</v>
      </c>
      <c r="AO1717" s="9">
        <v>28</v>
      </c>
      <c r="AP1717" s="5">
        <v>1.447158031342219</v>
      </c>
      <c r="AQ1717">
        <v>138546708</v>
      </c>
      <c r="AT1717">
        <v>2900000</v>
      </c>
      <c r="AU1717">
        <v>141446708</v>
      </c>
      <c r="AW1717">
        <v>64672</v>
      </c>
      <c r="AX1717">
        <v>64672000000</v>
      </c>
      <c r="CG1717" s="13"/>
    </row>
    <row r="1718" spans="1:85" x14ac:dyDescent="0.3">
      <c r="A1718">
        <v>2016</v>
      </c>
      <c r="B1718" t="s">
        <v>325</v>
      </c>
      <c r="C1718">
        <v>0</v>
      </c>
      <c r="D1718">
        <v>4</v>
      </c>
      <c r="E1718">
        <v>5</v>
      </c>
      <c r="L1718">
        <v>1</v>
      </c>
      <c r="M1718">
        <v>0</v>
      </c>
      <c r="N1718">
        <v>0</v>
      </c>
      <c r="O1718" s="11">
        <v>18</v>
      </c>
      <c r="P1718" s="11">
        <v>5</v>
      </c>
      <c r="Q1718" s="12">
        <v>27.78</v>
      </c>
      <c r="R1718" s="11">
        <v>2</v>
      </c>
      <c r="S1718" s="12">
        <v>11.11</v>
      </c>
      <c r="T1718" s="14">
        <v>11</v>
      </c>
      <c r="U1718" s="12">
        <v>61.11</v>
      </c>
      <c r="V1718" s="12" t="s">
        <v>366</v>
      </c>
      <c r="W1718" s="13">
        <v>7</v>
      </c>
      <c r="X1718" s="11"/>
      <c r="Y1718" s="11">
        <v>8.36</v>
      </c>
      <c r="Z1718" s="11">
        <v>4.0999999999999996</v>
      </c>
      <c r="AA1718" s="11">
        <v>424687</v>
      </c>
      <c r="AB1718" s="13">
        <v>424687000000</v>
      </c>
      <c r="AC1718" s="5">
        <v>4.0961509254882289</v>
      </c>
      <c r="AD1718">
        <v>11.77</v>
      </c>
      <c r="AE1718">
        <v>5.97</v>
      </c>
      <c r="AF1718">
        <v>7.85</v>
      </c>
      <c r="AG1718" s="5">
        <v>2.7556093090800973</v>
      </c>
      <c r="AH1718" s="7">
        <v>5.0621092784170742E-2</v>
      </c>
      <c r="AI1718" s="8">
        <v>0.66772307601713099</v>
      </c>
      <c r="AJ1718">
        <v>763033.28</v>
      </c>
      <c r="AK1718">
        <v>763033280000</v>
      </c>
      <c r="AL1718">
        <f t="shared" si="228"/>
        <v>0</v>
      </c>
      <c r="AM1718">
        <f t="shared" si="229"/>
        <v>0</v>
      </c>
      <c r="AN1718">
        <f t="shared" si="230"/>
        <v>1</v>
      </c>
      <c r="AO1718" s="9">
        <v>16</v>
      </c>
      <c r="AP1718" s="5">
        <v>1.2041199826559246</v>
      </c>
      <c r="AQ1718">
        <v>62900000</v>
      </c>
      <c r="AT1718">
        <v>313525000</v>
      </c>
      <c r="AU1718">
        <v>376425000</v>
      </c>
      <c r="AV1718">
        <v>1</v>
      </c>
      <c r="AW1718">
        <v>284479.7</v>
      </c>
      <c r="AX1718">
        <v>284479700000</v>
      </c>
      <c r="CG1718" s="13"/>
    </row>
    <row r="1719" spans="1:85" x14ac:dyDescent="0.3">
      <c r="A1719">
        <v>2016</v>
      </c>
      <c r="B1719" t="s">
        <v>326</v>
      </c>
      <c r="C1719">
        <v>0</v>
      </c>
      <c r="D1719">
        <v>3</v>
      </c>
      <c r="E1719">
        <v>4</v>
      </c>
      <c r="L1719">
        <v>1</v>
      </c>
      <c r="M1719">
        <v>0</v>
      </c>
      <c r="N1719">
        <v>0</v>
      </c>
      <c r="O1719" s="11">
        <v>10</v>
      </c>
      <c r="P1719" s="11">
        <v>7</v>
      </c>
      <c r="Q1719" s="12">
        <v>80</v>
      </c>
      <c r="R1719" s="11">
        <v>3</v>
      </c>
      <c r="S1719" s="12">
        <v>50</v>
      </c>
      <c r="T1719" s="14">
        <v>0</v>
      </c>
      <c r="U1719" s="12">
        <v>0</v>
      </c>
      <c r="V1719" s="12">
        <v>50.11</v>
      </c>
      <c r="W1719" s="13">
        <v>5</v>
      </c>
      <c r="X1719" s="11"/>
      <c r="Y1719" s="11">
        <v>8.17</v>
      </c>
      <c r="Z1719" s="11">
        <v>1.95</v>
      </c>
      <c r="AA1719" s="11">
        <v>13457.6</v>
      </c>
      <c r="AB1719" s="13">
        <v>13457600000</v>
      </c>
      <c r="AC1719" s="5">
        <v>1.9545417071048024</v>
      </c>
      <c r="AD1719">
        <v>12.27</v>
      </c>
      <c r="AE1719">
        <v>8.82</v>
      </c>
      <c r="AF1719">
        <v>11.89</v>
      </c>
      <c r="AG1719" s="5">
        <v>11.450204999338702</v>
      </c>
      <c r="AH1719" s="7">
        <v>3.253775180229626</v>
      </c>
      <c r="AI1719" s="8">
        <v>5.0382709822885454</v>
      </c>
      <c r="AJ1719">
        <v>24277.3</v>
      </c>
      <c r="AK1719">
        <v>24277300000</v>
      </c>
      <c r="AL1719">
        <f t="shared" si="228"/>
        <v>1</v>
      </c>
      <c r="AM1719">
        <f t="shared" si="229"/>
        <v>0</v>
      </c>
      <c r="AN1719">
        <f t="shared" si="230"/>
        <v>0</v>
      </c>
      <c r="AO1719" s="9">
        <v>54</v>
      </c>
      <c r="AP1719" s="5">
        <v>1.7323937598229684</v>
      </c>
      <c r="AQ1719">
        <v>64044832</v>
      </c>
      <c r="AT1719">
        <v>2270000</v>
      </c>
      <c r="AU1719">
        <v>66314832</v>
      </c>
      <c r="AW1719">
        <v>6986.7</v>
      </c>
      <c r="AX1719">
        <v>6986700000</v>
      </c>
      <c r="CG1719" s="13"/>
    </row>
    <row r="1720" spans="1:85" x14ac:dyDescent="0.3">
      <c r="A1720">
        <v>2016</v>
      </c>
      <c r="B1720" t="s">
        <v>327</v>
      </c>
      <c r="C1720">
        <v>0</v>
      </c>
      <c r="D1720">
        <v>3</v>
      </c>
      <c r="E1720">
        <v>8</v>
      </c>
      <c r="L1720">
        <v>1</v>
      </c>
      <c r="M1720">
        <v>0</v>
      </c>
      <c r="N1720">
        <v>0</v>
      </c>
      <c r="O1720" s="11">
        <v>16</v>
      </c>
      <c r="P1720" s="11">
        <v>8</v>
      </c>
      <c r="Q1720" s="12">
        <v>50</v>
      </c>
      <c r="R1720" s="11">
        <v>3</v>
      </c>
      <c r="S1720" s="12">
        <v>18.75</v>
      </c>
      <c r="T1720" s="14">
        <v>5</v>
      </c>
      <c r="U1720" s="12">
        <v>31.25</v>
      </c>
      <c r="V1720" s="12">
        <v>74.680000000000007</v>
      </c>
      <c r="W1720" s="13">
        <v>4</v>
      </c>
      <c r="X1720" s="11">
        <v>20.61</v>
      </c>
      <c r="Y1720" s="11">
        <v>2.76</v>
      </c>
      <c r="Z1720" s="11">
        <v>10.199999999999999</v>
      </c>
      <c r="AA1720" s="11">
        <v>44440.2</v>
      </c>
      <c r="AB1720" s="13">
        <v>44440200000</v>
      </c>
      <c r="AC1720" s="5">
        <v>10.195317312444619</v>
      </c>
      <c r="AD1720">
        <v>13.39</v>
      </c>
      <c r="AE1720">
        <v>6.4</v>
      </c>
      <c r="AF1720">
        <v>9.5</v>
      </c>
      <c r="AG1720" s="5">
        <v>16.852928949655247</v>
      </c>
      <c r="AH1720" s="7"/>
      <c r="AI1720" s="8"/>
      <c r="AJ1720">
        <v>250537.1</v>
      </c>
      <c r="AK1720">
        <v>250537100000</v>
      </c>
      <c r="AL1720">
        <f t="shared" si="228"/>
        <v>0</v>
      </c>
      <c r="AM1720">
        <f t="shared" si="229"/>
        <v>0</v>
      </c>
      <c r="AN1720">
        <f t="shared" si="230"/>
        <v>1</v>
      </c>
      <c r="AO1720" s="9">
        <v>17</v>
      </c>
      <c r="AP1720" s="5">
        <v>1.2304489213782739</v>
      </c>
      <c r="AQ1720">
        <v>200464433</v>
      </c>
      <c r="AT1720">
        <v>51972849</v>
      </c>
      <c r="AU1720">
        <v>252437282</v>
      </c>
      <c r="AV1720">
        <v>43.18</v>
      </c>
      <c r="AW1720">
        <v>102298</v>
      </c>
      <c r="AX1720">
        <v>102298000000</v>
      </c>
      <c r="CG1720" s="13"/>
    </row>
    <row r="1721" spans="1:85" x14ac:dyDescent="0.3">
      <c r="A1721">
        <v>2016</v>
      </c>
      <c r="B1721" t="s">
        <v>328</v>
      </c>
      <c r="C1721">
        <v>0</v>
      </c>
      <c r="D1721">
        <v>8</v>
      </c>
      <c r="E1721">
        <v>12</v>
      </c>
      <c r="L1721">
        <v>1</v>
      </c>
      <c r="M1721">
        <v>0</v>
      </c>
      <c r="N1721">
        <v>1</v>
      </c>
      <c r="O1721" s="11">
        <v>18</v>
      </c>
      <c r="P1721" s="11">
        <v>6</v>
      </c>
      <c r="Q1721" s="12">
        <v>33.33</v>
      </c>
      <c r="R1721" s="11">
        <v>4</v>
      </c>
      <c r="S1721" s="12">
        <v>22.22</v>
      </c>
      <c r="T1721" s="14">
        <v>8</v>
      </c>
      <c r="U1721" s="12">
        <v>44.44</v>
      </c>
      <c r="V1721" s="12">
        <v>58.77</v>
      </c>
      <c r="W1721" s="13">
        <v>13</v>
      </c>
      <c r="X1721" s="11">
        <v>3.58</v>
      </c>
      <c r="Y1721" s="11">
        <v>-1.8</v>
      </c>
      <c r="Z1721" s="11">
        <v>21.19</v>
      </c>
      <c r="AA1721" s="11">
        <v>85802</v>
      </c>
      <c r="AB1721" s="13">
        <v>85802000000</v>
      </c>
      <c r="AC1721" s="5">
        <v>21.192131542498313</v>
      </c>
      <c r="AD1721">
        <v>-37.44</v>
      </c>
      <c r="AE1721">
        <v>-5.09</v>
      </c>
      <c r="AF1721">
        <v>-7.47</v>
      </c>
      <c r="AG1721" s="5">
        <v>6.7705555523322136</v>
      </c>
      <c r="AH1721" s="7">
        <v>3.5948668645236798E-2</v>
      </c>
      <c r="AI1721" s="8">
        <v>2.5657317226100407</v>
      </c>
      <c r="AJ1721">
        <v>434740.68</v>
      </c>
      <c r="AK1721">
        <v>434740680000</v>
      </c>
      <c r="AL1721">
        <f t="shared" si="228"/>
        <v>0</v>
      </c>
      <c r="AM1721">
        <f t="shared" si="229"/>
        <v>0</v>
      </c>
      <c r="AN1721">
        <f t="shared" si="230"/>
        <v>1</v>
      </c>
      <c r="AO1721" s="9">
        <v>17</v>
      </c>
      <c r="AP1721" s="5">
        <v>1.2304489213782739</v>
      </c>
      <c r="AQ1721">
        <v>171705853</v>
      </c>
      <c r="AS1721">
        <v>118620454</v>
      </c>
      <c r="AT1721">
        <v>27100000</v>
      </c>
      <c r="AU1721">
        <v>198805853</v>
      </c>
      <c r="AV1721">
        <v>55.06</v>
      </c>
      <c r="AW1721">
        <v>257568</v>
      </c>
      <c r="AX1721">
        <v>257568000000</v>
      </c>
      <c r="CG1721" s="13"/>
    </row>
    <row r="1722" spans="1:85" x14ac:dyDescent="0.3">
      <c r="A1722">
        <v>2016</v>
      </c>
      <c r="B1722" t="s">
        <v>329</v>
      </c>
      <c r="C1722">
        <v>0</v>
      </c>
      <c r="D1722">
        <v>4</v>
      </c>
      <c r="E1722">
        <v>4</v>
      </c>
      <c r="F1722">
        <v>7.1</v>
      </c>
      <c r="G1722">
        <v>7100000</v>
      </c>
      <c r="H1722">
        <v>3.2</v>
      </c>
      <c r="I1722">
        <v>3200000</v>
      </c>
      <c r="J1722">
        <v>3.8999999999999995</v>
      </c>
      <c r="K1722">
        <v>3899999.9999999995</v>
      </c>
      <c r="L1722">
        <v>1</v>
      </c>
      <c r="M1722">
        <v>0</v>
      </c>
      <c r="N1722">
        <v>0</v>
      </c>
      <c r="O1722" s="11">
        <v>6</v>
      </c>
      <c r="P1722" s="11">
        <v>4</v>
      </c>
      <c r="Q1722" s="12">
        <v>133.33000000000001</v>
      </c>
      <c r="R1722" s="11">
        <v>1</v>
      </c>
      <c r="S1722" s="12">
        <v>83.33</v>
      </c>
      <c r="T1722" s="14">
        <v>1</v>
      </c>
      <c r="U1722" s="12">
        <v>16.670000000000002</v>
      </c>
      <c r="V1722" s="12">
        <v>28.95</v>
      </c>
      <c r="W1722" s="13">
        <v>4</v>
      </c>
      <c r="X1722" s="11"/>
      <c r="Y1722" s="11">
        <v>3.16</v>
      </c>
      <c r="Z1722" s="11">
        <v>3.64</v>
      </c>
      <c r="AA1722" s="11">
        <v>29215.7</v>
      </c>
      <c r="AB1722" s="13">
        <v>29215700000</v>
      </c>
      <c r="AC1722" s="5">
        <v>3.642656429649954</v>
      </c>
      <c r="AD1722">
        <v>8.69</v>
      </c>
      <c r="AE1722">
        <v>2.88</v>
      </c>
      <c r="AF1722">
        <v>6.63</v>
      </c>
      <c r="AG1722" s="5">
        <v>3.0018684680615157</v>
      </c>
      <c r="AH1722" s="7">
        <v>6.1397388617562047E-2</v>
      </c>
      <c r="AI1722" s="8"/>
      <c r="AJ1722">
        <v>37470.49</v>
      </c>
      <c r="AK1722">
        <v>37470490000</v>
      </c>
      <c r="AL1722">
        <f t="shared" si="228"/>
        <v>0</v>
      </c>
      <c r="AM1722">
        <f t="shared" si="229"/>
        <v>1</v>
      </c>
      <c r="AN1722">
        <f t="shared" si="230"/>
        <v>0</v>
      </c>
      <c r="AO1722" s="9">
        <v>21</v>
      </c>
      <c r="AP1722" s="5">
        <v>1.3222192947339191</v>
      </c>
      <c r="AQ1722">
        <v>51100000</v>
      </c>
      <c r="AT1722">
        <v>6125000</v>
      </c>
      <c r="AU1722">
        <v>57225000</v>
      </c>
      <c r="AV1722">
        <v>17.82</v>
      </c>
      <c r="AW1722">
        <v>32079.1</v>
      </c>
      <c r="AX1722">
        <v>32079100000</v>
      </c>
      <c r="CG1722" s="13"/>
    </row>
    <row r="1723" spans="1:85" x14ac:dyDescent="0.3">
      <c r="A1723">
        <v>2016</v>
      </c>
      <c r="B1723" t="s">
        <v>330</v>
      </c>
      <c r="C1723">
        <v>1</v>
      </c>
      <c r="D1723">
        <v>4</v>
      </c>
      <c r="E1723">
        <v>4</v>
      </c>
      <c r="F1723">
        <v>3.1</v>
      </c>
      <c r="G1723">
        <v>3100000</v>
      </c>
      <c r="H1723">
        <v>1.8</v>
      </c>
      <c r="I1723">
        <v>1800000</v>
      </c>
      <c r="J1723">
        <v>1.3</v>
      </c>
      <c r="K1723">
        <v>1300000</v>
      </c>
      <c r="L1723">
        <v>1</v>
      </c>
      <c r="M1723">
        <v>0</v>
      </c>
      <c r="N1723">
        <v>0</v>
      </c>
      <c r="O1723" s="11">
        <v>10</v>
      </c>
      <c r="P1723" s="11">
        <v>5</v>
      </c>
      <c r="Q1723" s="12">
        <v>50</v>
      </c>
      <c r="R1723" s="11">
        <v>1</v>
      </c>
      <c r="S1723" s="12">
        <v>10</v>
      </c>
      <c r="T1723" s="14">
        <v>4</v>
      </c>
      <c r="U1723" s="12">
        <v>40</v>
      </c>
      <c r="V1723" s="12">
        <v>52.5</v>
      </c>
      <c r="W1723" s="13">
        <v>4</v>
      </c>
      <c r="X1723" s="11"/>
      <c r="Y1723" s="11">
        <v>5.36</v>
      </c>
      <c r="Z1723" s="11">
        <v>4.42</v>
      </c>
      <c r="AA1723" s="11">
        <v>5859.6</v>
      </c>
      <c r="AB1723" s="13">
        <v>5859600000</v>
      </c>
      <c r="AC1723" s="5">
        <v>4.4201676099450022</v>
      </c>
      <c r="AD1723">
        <v>20.53</v>
      </c>
      <c r="AE1723">
        <v>12.19</v>
      </c>
      <c r="AF1723">
        <v>19.18</v>
      </c>
      <c r="AG1723" s="5">
        <v>16.193243255949536</v>
      </c>
      <c r="AH1723" s="7">
        <v>0.112482298199474</v>
      </c>
      <c r="AI1723" s="8">
        <v>5.7212219300020228</v>
      </c>
      <c r="AJ1723">
        <v>14810.05</v>
      </c>
      <c r="AK1723">
        <v>14810050000</v>
      </c>
      <c r="AL1723">
        <f t="shared" si="228"/>
        <v>1</v>
      </c>
      <c r="AM1723">
        <f t="shared" si="229"/>
        <v>0</v>
      </c>
      <c r="AN1723">
        <f t="shared" si="230"/>
        <v>0</v>
      </c>
      <c r="AO1723" s="9">
        <v>48</v>
      </c>
      <c r="AP1723" s="5">
        <v>1.6812412373755872</v>
      </c>
      <c r="AQ1723">
        <v>68392391</v>
      </c>
      <c r="AT1723">
        <v>705000</v>
      </c>
      <c r="AU1723">
        <v>69097391</v>
      </c>
      <c r="AV1723">
        <v>0</v>
      </c>
      <c r="AW1723">
        <v>13079.3</v>
      </c>
      <c r="AX1723">
        <v>13079300000</v>
      </c>
      <c r="CG1723" s="13"/>
    </row>
    <row r="1724" spans="1:85" x14ac:dyDescent="0.3">
      <c r="A1724">
        <v>2016</v>
      </c>
      <c r="B1724" t="s">
        <v>331</v>
      </c>
      <c r="C1724">
        <v>1</v>
      </c>
      <c r="M1724">
        <v>0</v>
      </c>
      <c r="N1724">
        <v>0</v>
      </c>
      <c r="O1724" s="11"/>
      <c r="P1724" s="11"/>
      <c r="Q1724" s="12"/>
      <c r="R1724" s="11"/>
      <c r="S1724" s="12"/>
      <c r="T1724" s="14">
        <v>0</v>
      </c>
      <c r="U1724" s="12"/>
      <c r="V1724" s="12" t="s">
        <v>366</v>
      </c>
      <c r="W1724" s="13"/>
      <c r="X1724" s="11"/>
      <c r="Y1724" s="11">
        <v>6.03</v>
      </c>
      <c r="Z1724" s="11"/>
      <c r="AA1724" s="11"/>
      <c r="AB1724" s="13"/>
      <c r="AD1724">
        <v>24.07</v>
      </c>
      <c r="AE1724">
        <v>10.94</v>
      </c>
      <c r="AF1724">
        <v>13.27</v>
      </c>
      <c r="AG1724" s="5">
        <v>3.2394206225378639</v>
      </c>
      <c r="AH1724" s="7"/>
      <c r="AI1724" s="8"/>
      <c r="AO1724" s="9">
        <v>33</v>
      </c>
      <c r="AP1724" s="5">
        <v>1.5185139398778873</v>
      </c>
      <c r="AR1724" s="5">
        <v>35.799999999999997</v>
      </c>
      <c r="AV1724">
        <v>0</v>
      </c>
      <c r="CG1724" s="13"/>
    </row>
    <row r="1725" spans="1:85" x14ac:dyDescent="0.3">
      <c r="A1725">
        <v>2016</v>
      </c>
      <c r="B1725" t="s">
        <v>332</v>
      </c>
      <c r="C1725">
        <v>1</v>
      </c>
      <c r="D1725">
        <v>5</v>
      </c>
      <c r="E1725">
        <v>4</v>
      </c>
      <c r="F1725">
        <v>5.0999999999999996</v>
      </c>
      <c r="G1725">
        <v>5100000</v>
      </c>
      <c r="H1725">
        <v>4.3</v>
      </c>
      <c r="I1725">
        <v>4300000</v>
      </c>
      <c r="J1725">
        <v>0.79999999999999982</v>
      </c>
      <c r="K1725">
        <v>799999.99999999977</v>
      </c>
      <c r="L1725">
        <v>1</v>
      </c>
      <c r="M1725">
        <v>0</v>
      </c>
      <c r="N1725">
        <v>0</v>
      </c>
      <c r="O1725" s="11">
        <v>9</v>
      </c>
      <c r="P1725" s="11">
        <v>4</v>
      </c>
      <c r="Q1725" s="12">
        <v>44.44</v>
      </c>
      <c r="R1725" s="11">
        <v>3</v>
      </c>
      <c r="S1725" s="12">
        <v>33.33</v>
      </c>
      <c r="T1725" s="14">
        <v>2</v>
      </c>
      <c r="U1725" s="12">
        <v>22.22</v>
      </c>
      <c r="V1725" s="12">
        <v>65.849999999999994</v>
      </c>
      <c r="W1725" s="13">
        <v>5</v>
      </c>
      <c r="X1725" s="11"/>
      <c r="Y1725" s="11">
        <v>5.99</v>
      </c>
      <c r="Z1725" s="11">
        <v>5.63</v>
      </c>
      <c r="AA1725" s="11"/>
      <c r="AB1725" s="13"/>
      <c r="AC1725" s="5">
        <v>5.6265969940623624</v>
      </c>
      <c r="AD1725">
        <v>26.62</v>
      </c>
      <c r="AE1725">
        <v>15.34</v>
      </c>
      <c r="AF1725">
        <v>24.37</v>
      </c>
      <c r="AG1725" s="5">
        <v>6.6848490013920845</v>
      </c>
      <c r="AH1725" s="7"/>
      <c r="AI1725" s="8"/>
      <c r="AO1725" s="9">
        <v>20</v>
      </c>
      <c r="AP1725" s="5">
        <v>1.301029995663981</v>
      </c>
      <c r="AQ1725">
        <v>85981702</v>
      </c>
      <c r="AT1725">
        <v>1685000</v>
      </c>
      <c r="AU1725">
        <v>87666702</v>
      </c>
      <c r="AV1725">
        <v>0</v>
      </c>
      <c r="CG1725" s="13"/>
    </row>
    <row r="1726" spans="1:85" x14ac:dyDescent="0.3">
      <c r="A1726">
        <v>2016</v>
      </c>
      <c r="B1726" t="s">
        <v>333</v>
      </c>
      <c r="C1726">
        <v>1</v>
      </c>
      <c r="M1726">
        <v>0</v>
      </c>
      <c r="N1726">
        <v>0</v>
      </c>
      <c r="O1726" s="11">
        <v>9</v>
      </c>
      <c r="P1726" s="11">
        <v>5</v>
      </c>
      <c r="Q1726" s="12">
        <v>55.56</v>
      </c>
      <c r="R1726" s="11">
        <v>2</v>
      </c>
      <c r="S1726" s="12">
        <v>22.22</v>
      </c>
      <c r="T1726" s="14">
        <v>2</v>
      </c>
      <c r="U1726" s="12">
        <v>22.22</v>
      </c>
      <c r="V1726" s="12">
        <v>57.18</v>
      </c>
      <c r="W1726" s="13"/>
      <c r="X1726" s="11"/>
      <c r="Y1726" s="11"/>
      <c r="Z1726" s="11"/>
      <c r="AA1726" s="11"/>
      <c r="AB1726" s="13"/>
      <c r="AD1726">
        <v>11.97</v>
      </c>
      <c r="AE1726">
        <v>6.57</v>
      </c>
      <c r="AF1726">
        <v>10.58</v>
      </c>
      <c r="AG1726" s="5">
        <v>12.317834836918806</v>
      </c>
      <c r="AH1726" s="7"/>
      <c r="AI1726" s="8"/>
      <c r="AO1726" s="9">
        <v>3</v>
      </c>
      <c r="AP1726" s="5">
        <v>0.47712125471966244</v>
      </c>
      <c r="AR1726" s="5">
        <v>1.1000000000000001</v>
      </c>
      <c r="AV1726">
        <v>0</v>
      </c>
      <c r="CG1726" s="13"/>
    </row>
    <row r="1727" spans="1:85" x14ac:dyDescent="0.3">
      <c r="A1727">
        <v>2016</v>
      </c>
      <c r="B1727" t="s">
        <v>334</v>
      </c>
      <c r="C1727">
        <v>1</v>
      </c>
      <c r="D1727">
        <v>4</v>
      </c>
      <c r="E1727">
        <v>4</v>
      </c>
      <c r="F1727">
        <v>3.2</v>
      </c>
      <c r="G1727">
        <v>3200000</v>
      </c>
      <c r="H1727">
        <v>2.6</v>
      </c>
      <c r="I1727">
        <v>2600000</v>
      </c>
      <c r="J1727">
        <v>0.60000000000000009</v>
      </c>
      <c r="K1727">
        <v>600000.00000000012</v>
      </c>
      <c r="L1727">
        <v>1</v>
      </c>
      <c r="M1727">
        <v>0</v>
      </c>
      <c r="N1727">
        <v>1</v>
      </c>
      <c r="O1727" s="11">
        <v>10</v>
      </c>
      <c r="P1727" s="11">
        <v>5</v>
      </c>
      <c r="Q1727" s="12">
        <v>50</v>
      </c>
      <c r="R1727" s="11">
        <v>2</v>
      </c>
      <c r="S1727" s="12">
        <v>20</v>
      </c>
      <c r="T1727" s="14">
        <v>3</v>
      </c>
      <c r="U1727" s="12">
        <v>30</v>
      </c>
      <c r="V1727" s="12">
        <v>41.61</v>
      </c>
      <c r="W1727" s="13">
        <v>5</v>
      </c>
      <c r="X1727" s="11"/>
      <c r="Y1727" s="11">
        <v>12.29</v>
      </c>
      <c r="Z1727" s="11">
        <v>6.5</v>
      </c>
      <c r="AA1727" s="11">
        <v>21008.400000000001</v>
      </c>
      <c r="AB1727" s="13">
        <v>21008400000</v>
      </c>
      <c r="AC1727" s="5">
        <v>6.4967212442221571</v>
      </c>
      <c r="AD1727">
        <v>28.23</v>
      </c>
      <c r="AE1727">
        <v>19.010000000000002</v>
      </c>
      <c r="AF1727">
        <v>22.31</v>
      </c>
      <c r="AG1727" s="5">
        <v>14.754953263633382</v>
      </c>
      <c r="AH1727" s="7"/>
      <c r="AI1727" s="8">
        <v>7.6471049126380947E-2</v>
      </c>
      <c r="AJ1727">
        <v>92337.95</v>
      </c>
      <c r="AK1727">
        <v>92337950000</v>
      </c>
      <c r="AL1727">
        <f>IF(AJ1727&lt;29957,1,0)</f>
        <v>0</v>
      </c>
      <c r="AM1727">
        <f>IF(AND(AJ1727&gt;29957,AJ1727&lt;96525),1,0)</f>
        <v>1</v>
      </c>
      <c r="AN1727">
        <f>IF(AJ1727&gt;96525,1,0)</f>
        <v>0</v>
      </c>
      <c r="AO1727" s="9">
        <v>26</v>
      </c>
      <c r="AP1727" s="5">
        <v>1.414973347970818</v>
      </c>
      <c r="AQ1727">
        <v>10461000</v>
      </c>
      <c r="AS1727">
        <v>6635000</v>
      </c>
      <c r="AT1727">
        <v>650000</v>
      </c>
      <c r="AU1727">
        <v>11111000</v>
      </c>
      <c r="AV1727">
        <v>0</v>
      </c>
      <c r="AW1727">
        <v>40004.9</v>
      </c>
      <c r="AX1727">
        <v>40004900000</v>
      </c>
      <c r="CG1727" s="13"/>
    </row>
    <row r="1728" spans="1:85" x14ac:dyDescent="0.3">
      <c r="A1728">
        <v>2016</v>
      </c>
      <c r="B1728" t="s">
        <v>335</v>
      </c>
      <c r="C1728">
        <v>0</v>
      </c>
      <c r="D1728">
        <v>6</v>
      </c>
      <c r="E1728">
        <v>4</v>
      </c>
      <c r="F1728">
        <v>7.5</v>
      </c>
      <c r="G1728">
        <v>7500000</v>
      </c>
      <c r="H1728">
        <v>4.9000000000000004</v>
      </c>
      <c r="I1728">
        <v>4900000</v>
      </c>
      <c r="J1728">
        <v>2.5999999999999996</v>
      </c>
      <c r="K1728">
        <v>2599999.9999999995</v>
      </c>
      <c r="L1728">
        <v>1</v>
      </c>
      <c r="M1728">
        <v>0</v>
      </c>
      <c r="N1728">
        <v>0</v>
      </c>
      <c r="O1728" s="11">
        <v>15</v>
      </c>
      <c r="P1728" s="11">
        <v>6</v>
      </c>
      <c r="Q1728" s="12">
        <v>40</v>
      </c>
      <c r="R1728" s="11">
        <v>6</v>
      </c>
      <c r="S1728" s="12">
        <v>40</v>
      </c>
      <c r="T1728" s="14">
        <v>3</v>
      </c>
      <c r="U1728" s="12">
        <v>20</v>
      </c>
      <c r="V1728" s="12">
        <v>61.92</v>
      </c>
      <c r="W1728" s="13">
        <v>8</v>
      </c>
      <c r="X1728" s="11"/>
      <c r="Y1728" s="11">
        <v>9.5</v>
      </c>
      <c r="Z1728" s="11">
        <v>1.33</v>
      </c>
      <c r="AA1728" s="11">
        <v>75327.600000000006</v>
      </c>
      <c r="AB1728" s="13">
        <v>75327600000</v>
      </c>
      <c r="AC1728" s="5">
        <v>1.3337357100346763</v>
      </c>
      <c r="AD1728">
        <v>14.38</v>
      </c>
      <c r="AE1728">
        <v>7.03</v>
      </c>
      <c r="AF1728">
        <v>8.64</v>
      </c>
      <c r="AG1728" s="5">
        <v>-14.056864723342006</v>
      </c>
      <c r="AH1728" s="7">
        <v>1.346005090966091E-2</v>
      </c>
      <c r="AI1728" s="8"/>
      <c r="AJ1728">
        <v>52808.78</v>
      </c>
      <c r="AK1728">
        <v>52808780000</v>
      </c>
      <c r="AL1728">
        <f>IF(AJ1728&lt;29957,1,0)</f>
        <v>0</v>
      </c>
      <c r="AM1728">
        <f>IF(AND(AJ1728&gt;29957,AJ1728&lt;96525),1,0)</f>
        <v>1</v>
      </c>
      <c r="AN1728">
        <f>IF(AJ1728&gt;96525,1,0)</f>
        <v>0</v>
      </c>
      <c r="AO1728" s="9">
        <v>43</v>
      </c>
      <c r="AP1728" s="5">
        <v>1.6334684555795864</v>
      </c>
      <c r="AQ1728">
        <v>204656257</v>
      </c>
      <c r="AT1728">
        <v>1960000</v>
      </c>
      <c r="AU1728">
        <v>206616257</v>
      </c>
      <c r="AV1728">
        <v>0</v>
      </c>
      <c r="AW1728">
        <v>60299.5</v>
      </c>
      <c r="AX1728">
        <v>60299500000</v>
      </c>
      <c r="CG1728" s="13"/>
    </row>
    <row r="1729" spans="1:85" x14ac:dyDescent="0.3">
      <c r="A1729">
        <v>2016</v>
      </c>
      <c r="B1729" t="s">
        <v>336</v>
      </c>
      <c r="C1729">
        <v>0</v>
      </c>
      <c r="M1729">
        <v>0</v>
      </c>
      <c r="N1729">
        <v>0</v>
      </c>
      <c r="O1729" s="11"/>
      <c r="P1729" s="11"/>
      <c r="Q1729" s="12"/>
      <c r="R1729" s="11"/>
      <c r="S1729" s="12"/>
      <c r="T1729" s="14">
        <v>0</v>
      </c>
      <c r="U1729" s="12"/>
      <c r="V1729" s="12" t="s">
        <v>366</v>
      </c>
      <c r="W1729" s="13"/>
      <c r="X1729" s="11"/>
      <c r="Y1729" s="11">
        <v>2.19</v>
      </c>
      <c r="Z1729" s="11"/>
      <c r="AA1729" s="11">
        <v>45415</v>
      </c>
      <c r="AB1729" s="13">
        <v>45415000000</v>
      </c>
      <c r="AG1729" s="5">
        <v>71.684536073454851</v>
      </c>
      <c r="AH1729" s="7"/>
      <c r="AI1729" s="8"/>
      <c r="AO1729" s="9">
        <v>21</v>
      </c>
      <c r="AP1729" s="5">
        <v>1.3222192947339191</v>
      </c>
      <c r="CG1729" s="13"/>
    </row>
    <row r="1730" spans="1:85" x14ac:dyDescent="0.3">
      <c r="A1730">
        <v>2016</v>
      </c>
      <c r="B1730" t="s">
        <v>337</v>
      </c>
      <c r="C1730">
        <v>0</v>
      </c>
      <c r="D1730">
        <v>3</v>
      </c>
      <c r="E1730">
        <v>8</v>
      </c>
      <c r="L1730">
        <v>1</v>
      </c>
      <c r="M1730">
        <v>1</v>
      </c>
      <c r="N1730">
        <v>1</v>
      </c>
      <c r="O1730" s="11">
        <v>10</v>
      </c>
      <c r="P1730" s="11">
        <v>5</v>
      </c>
      <c r="Q1730" s="12">
        <v>50</v>
      </c>
      <c r="R1730" s="11">
        <v>5</v>
      </c>
      <c r="S1730" s="12">
        <v>50</v>
      </c>
      <c r="T1730" s="14">
        <v>0</v>
      </c>
      <c r="U1730" s="12">
        <v>0</v>
      </c>
      <c r="V1730" s="12">
        <v>62.87</v>
      </c>
      <c r="W1730" s="13">
        <v>4</v>
      </c>
      <c r="X1730" s="11"/>
      <c r="Y1730" s="11">
        <v>20.78</v>
      </c>
      <c r="Z1730" s="11">
        <v>0.34</v>
      </c>
      <c r="AA1730" s="11">
        <v>1958053</v>
      </c>
      <c r="AB1730" s="13">
        <v>1958053000000</v>
      </c>
      <c r="AC1730" s="5">
        <v>0.33649165188265628</v>
      </c>
      <c r="AD1730">
        <v>18.329999999999998</v>
      </c>
      <c r="AE1730">
        <v>7.99</v>
      </c>
      <c r="AF1730">
        <v>9.57</v>
      </c>
      <c r="AG1730" s="5">
        <v>-13.218310148524301</v>
      </c>
      <c r="AH1730" s="7">
        <v>3.0910467829930609E-4</v>
      </c>
      <c r="AI1730" s="8"/>
      <c r="AJ1730">
        <v>268008.36</v>
      </c>
      <c r="AK1730">
        <v>268008360000</v>
      </c>
      <c r="AL1730">
        <f>IF(AJ1730&lt;29957,1,0)</f>
        <v>0</v>
      </c>
      <c r="AM1730">
        <f>IF(AND(AJ1730&gt;29957,AJ1730&lt;96525),1,0)</f>
        <v>0</v>
      </c>
      <c r="AN1730">
        <f>IF(AJ1730&gt;96525,1,0)</f>
        <v>1</v>
      </c>
      <c r="AO1730" s="9">
        <v>51</v>
      </c>
      <c r="AP1730" s="5">
        <v>1.7075701760979363</v>
      </c>
      <c r="AQ1730">
        <v>379624932</v>
      </c>
      <c r="AR1730" s="5">
        <v>100</v>
      </c>
      <c r="AS1730">
        <v>91900000</v>
      </c>
      <c r="AT1730">
        <v>23930000</v>
      </c>
      <c r="AU1730">
        <v>403554932</v>
      </c>
      <c r="AV1730">
        <v>62.85</v>
      </c>
      <c r="AW1730">
        <v>791390</v>
      </c>
      <c r="AX1730">
        <v>791390000000</v>
      </c>
      <c r="CG1730" s="13"/>
    </row>
    <row r="1731" spans="1:85" x14ac:dyDescent="0.3">
      <c r="A1731">
        <v>2016</v>
      </c>
      <c r="B1731" t="s">
        <v>338</v>
      </c>
      <c r="C1731">
        <v>0</v>
      </c>
      <c r="D1731">
        <v>3</v>
      </c>
      <c r="L1731">
        <v>1</v>
      </c>
      <c r="M1731">
        <v>0</v>
      </c>
      <c r="N1731">
        <v>0</v>
      </c>
      <c r="O1731" s="11">
        <v>10</v>
      </c>
      <c r="P1731" s="11">
        <v>4</v>
      </c>
      <c r="Q1731" s="12">
        <v>40</v>
      </c>
      <c r="R1731" s="11">
        <v>3</v>
      </c>
      <c r="S1731" s="12">
        <v>30</v>
      </c>
      <c r="T1731" s="14">
        <v>3</v>
      </c>
      <c r="U1731" s="12">
        <v>30</v>
      </c>
      <c r="V1731" s="12">
        <v>72.31</v>
      </c>
      <c r="W1731" s="13">
        <v>5</v>
      </c>
      <c r="X1731" s="11"/>
      <c r="Y1731" s="11">
        <v>18.66</v>
      </c>
      <c r="Z1731" s="11">
        <v>3.71</v>
      </c>
      <c r="AA1731" s="11"/>
      <c r="AB1731" s="13"/>
      <c r="AC1731" s="5">
        <v>3.7116011582886781</v>
      </c>
      <c r="AD1731">
        <v>25.82</v>
      </c>
      <c r="AE1731">
        <v>18.14</v>
      </c>
      <c r="AF1731">
        <v>23.26</v>
      </c>
      <c r="AG1731" s="5">
        <v>-19.549895494094212</v>
      </c>
      <c r="AH1731" s="7"/>
      <c r="AI1731" s="8"/>
      <c r="AO1731" s="9">
        <v>27</v>
      </c>
      <c r="AP1731" s="5">
        <v>1.4313637641589871</v>
      </c>
      <c r="AQ1731">
        <v>25376000</v>
      </c>
      <c r="AR1731" s="5">
        <v>100</v>
      </c>
      <c r="AT1731">
        <v>975000</v>
      </c>
      <c r="AU1731">
        <v>26351000</v>
      </c>
      <c r="AV1731">
        <v>0</v>
      </c>
      <c r="CG1731" s="13"/>
    </row>
    <row r="1732" spans="1:85" x14ac:dyDescent="0.3">
      <c r="A1732">
        <v>2016</v>
      </c>
      <c r="B1732" t="s">
        <v>339</v>
      </c>
      <c r="C1732">
        <v>1</v>
      </c>
      <c r="D1732">
        <v>5</v>
      </c>
      <c r="E1732">
        <v>7</v>
      </c>
      <c r="L1732">
        <v>1</v>
      </c>
      <c r="M1732">
        <v>1</v>
      </c>
      <c r="N1732">
        <v>0</v>
      </c>
      <c r="O1732" s="11">
        <v>16</v>
      </c>
      <c r="P1732" s="11">
        <v>7</v>
      </c>
      <c r="Q1732" s="12">
        <v>43.75</v>
      </c>
      <c r="R1732" s="11">
        <v>3</v>
      </c>
      <c r="S1732" s="12">
        <v>18.75</v>
      </c>
      <c r="T1732" s="14">
        <v>6</v>
      </c>
      <c r="U1732" s="12">
        <v>37.5</v>
      </c>
      <c r="V1732" s="12">
        <v>42.24</v>
      </c>
      <c r="W1732" s="13">
        <v>7</v>
      </c>
      <c r="X1732" s="11"/>
      <c r="Y1732" s="11">
        <v>6.32</v>
      </c>
      <c r="Z1732" s="11">
        <v>1.6</v>
      </c>
      <c r="AA1732" s="11">
        <v>816728.5</v>
      </c>
      <c r="AB1732" s="13">
        <v>816728500000</v>
      </c>
      <c r="AC1732" s="5">
        <v>1.6022099307974254</v>
      </c>
      <c r="AD1732">
        <v>9.82</v>
      </c>
      <c r="AE1732">
        <v>3.2</v>
      </c>
      <c r="AF1732">
        <v>4.01</v>
      </c>
      <c r="AG1732" s="5">
        <v>13.923012338364057</v>
      </c>
      <c r="AH1732" s="7"/>
      <c r="AI1732" s="8">
        <v>1.3456820234567199</v>
      </c>
      <c r="AJ1732">
        <v>517191.66</v>
      </c>
      <c r="AK1732">
        <v>517191660000</v>
      </c>
      <c r="AL1732">
        <f>IF(AJ1732&lt;29957,1,0)</f>
        <v>0</v>
      </c>
      <c r="AM1732">
        <f>IF(AND(AJ1732&gt;29957,AJ1732&lt;96525),1,0)</f>
        <v>0</v>
      </c>
      <c r="AN1732">
        <f>IF(AJ1732&gt;96525,1,0)</f>
        <v>1</v>
      </c>
      <c r="AO1732" s="9">
        <v>3</v>
      </c>
      <c r="AP1732" s="5">
        <v>0.47712125471966244</v>
      </c>
      <c r="AQ1732">
        <v>121110000</v>
      </c>
      <c r="AT1732">
        <v>153135000</v>
      </c>
      <c r="AU1732">
        <v>274245000</v>
      </c>
      <c r="AV1732">
        <v>0</v>
      </c>
      <c r="AW1732">
        <v>355526.5</v>
      </c>
      <c r="AX1732">
        <v>355526500000</v>
      </c>
      <c r="CG1732" s="13"/>
    </row>
    <row r="1733" spans="1:85" x14ac:dyDescent="0.3">
      <c r="A1733">
        <v>2016</v>
      </c>
      <c r="B1733" t="s">
        <v>340</v>
      </c>
      <c r="C1733">
        <v>0</v>
      </c>
      <c r="D1733">
        <v>4</v>
      </c>
      <c r="E1733">
        <v>8</v>
      </c>
      <c r="F1733">
        <v>54.7</v>
      </c>
      <c r="G1733">
        <v>54700000</v>
      </c>
      <c r="H1733">
        <v>29.9</v>
      </c>
      <c r="I1733">
        <v>29900000</v>
      </c>
      <c r="J1733">
        <v>24.800000000000004</v>
      </c>
      <c r="K1733">
        <v>24800000.000000004</v>
      </c>
      <c r="L1733">
        <v>1</v>
      </c>
      <c r="M1733">
        <v>1</v>
      </c>
      <c r="N1733">
        <v>0</v>
      </c>
      <c r="O1733" s="11">
        <v>13</v>
      </c>
      <c r="P1733" s="11">
        <v>6</v>
      </c>
      <c r="Q1733" s="12">
        <v>46.15</v>
      </c>
      <c r="R1733" s="11">
        <v>1</v>
      </c>
      <c r="S1733" s="12">
        <v>7.69</v>
      </c>
      <c r="T1733" s="14">
        <v>6</v>
      </c>
      <c r="U1733" s="12">
        <v>46.15</v>
      </c>
      <c r="V1733" s="12">
        <v>30.3</v>
      </c>
      <c r="W1733" s="13">
        <v>9</v>
      </c>
      <c r="X1733" s="11"/>
      <c r="Y1733" s="11">
        <v>5.81</v>
      </c>
      <c r="Z1733" s="11">
        <v>3.67</v>
      </c>
      <c r="AA1733" s="11">
        <v>61087.3</v>
      </c>
      <c r="AB1733" s="13">
        <v>61087300000</v>
      </c>
      <c r="AC1733" s="5">
        <v>3.6722568533275428</v>
      </c>
      <c r="AD1733">
        <v>13.75</v>
      </c>
      <c r="AE1733">
        <v>6.11</v>
      </c>
      <c r="AF1733">
        <v>12.74</v>
      </c>
      <c r="AG1733" s="5">
        <v>10.198732972162853</v>
      </c>
      <c r="AH1733" s="7">
        <v>7.528644410328468E-2</v>
      </c>
      <c r="AI1733" s="8">
        <v>0.82450799267952091</v>
      </c>
      <c r="AJ1733">
        <v>107305.92</v>
      </c>
      <c r="AK1733">
        <v>107305920000</v>
      </c>
      <c r="AL1733">
        <f>IF(AJ1733&lt;29957,1,0)</f>
        <v>0</v>
      </c>
      <c r="AM1733">
        <f>IF(AND(AJ1733&gt;29957,AJ1733&lt;96525),1,0)</f>
        <v>0</v>
      </c>
      <c r="AN1733">
        <f>IF(AJ1733&gt;96525,1,0)</f>
        <v>1</v>
      </c>
      <c r="AO1733" s="9">
        <v>62</v>
      </c>
      <c r="AP1733" s="5">
        <v>1.7923916894982537</v>
      </c>
      <c r="AQ1733">
        <v>64934000</v>
      </c>
      <c r="AR1733" s="5">
        <v>20.5</v>
      </c>
      <c r="AT1733">
        <v>23020000</v>
      </c>
      <c r="AU1733">
        <v>87954000</v>
      </c>
      <c r="AV1733">
        <v>0</v>
      </c>
      <c r="AW1733">
        <v>60982.8</v>
      </c>
      <c r="AX1733">
        <v>60982800000</v>
      </c>
      <c r="CG1733" s="13"/>
    </row>
    <row r="1734" spans="1:85" x14ac:dyDescent="0.3">
      <c r="A1734">
        <v>2016</v>
      </c>
      <c r="B1734" t="s">
        <v>341</v>
      </c>
      <c r="C1734">
        <v>0</v>
      </c>
      <c r="D1734">
        <v>5</v>
      </c>
      <c r="E1734">
        <v>4</v>
      </c>
      <c r="F1734">
        <v>3.8</v>
      </c>
      <c r="G1734">
        <v>3800000</v>
      </c>
      <c r="H1734">
        <v>2.4</v>
      </c>
      <c r="I1734">
        <v>2400000</v>
      </c>
      <c r="J1734">
        <v>1.4</v>
      </c>
      <c r="K1734">
        <v>1400000</v>
      </c>
      <c r="L1734">
        <v>1</v>
      </c>
      <c r="M1734">
        <v>0</v>
      </c>
      <c r="N1734">
        <v>0</v>
      </c>
      <c r="O1734" s="11">
        <v>10</v>
      </c>
      <c r="P1734" s="11">
        <v>3</v>
      </c>
      <c r="Q1734" s="12">
        <v>30</v>
      </c>
      <c r="R1734" s="11">
        <v>1</v>
      </c>
      <c r="S1734" s="12">
        <v>10</v>
      </c>
      <c r="T1734" s="14">
        <v>6</v>
      </c>
      <c r="U1734" s="12">
        <v>60</v>
      </c>
      <c r="V1734" s="12">
        <v>75</v>
      </c>
      <c r="W1734" s="13">
        <v>4</v>
      </c>
      <c r="X1734" s="11"/>
      <c r="Y1734" s="11">
        <v>10.33</v>
      </c>
      <c r="Z1734" s="11">
        <v>11.1</v>
      </c>
      <c r="AA1734" s="11"/>
      <c r="AB1734" s="13"/>
      <c r="AC1734" s="5">
        <v>11.098499159006574</v>
      </c>
      <c r="AD1734">
        <v>21.82</v>
      </c>
      <c r="AE1734">
        <v>15.75</v>
      </c>
      <c r="AF1734">
        <v>21.82</v>
      </c>
      <c r="AG1734" s="5">
        <v>36.885357982825589</v>
      </c>
      <c r="AH1734" s="7"/>
      <c r="AI1734" s="8"/>
      <c r="AO1734" s="9">
        <v>12</v>
      </c>
      <c r="AP1734" s="5">
        <v>1.0791812460476247</v>
      </c>
      <c r="AQ1734">
        <v>25904000</v>
      </c>
      <c r="AT1734">
        <v>3700000</v>
      </c>
      <c r="AU1734">
        <v>29604000</v>
      </c>
      <c r="AV1734">
        <v>75</v>
      </c>
      <c r="CG1734" s="13"/>
    </row>
    <row r="1735" spans="1:85" x14ac:dyDescent="0.3">
      <c r="A1735">
        <v>2016</v>
      </c>
      <c r="B1735" t="s">
        <v>342</v>
      </c>
      <c r="C1735">
        <v>0</v>
      </c>
      <c r="D1735">
        <v>4</v>
      </c>
      <c r="E1735">
        <v>14</v>
      </c>
      <c r="F1735">
        <v>14.4</v>
      </c>
      <c r="G1735">
        <v>14400000</v>
      </c>
      <c r="H1735">
        <v>14.4</v>
      </c>
      <c r="I1735">
        <v>14400000</v>
      </c>
      <c r="J1735">
        <v>0</v>
      </c>
      <c r="L1735">
        <v>1</v>
      </c>
      <c r="M1735">
        <v>1</v>
      </c>
      <c r="N1735">
        <v>0</v>
      </c>
      <c r="O1735" s="11">
        <v>31</v>
      </c>
      <c r="P1735" s="11">
        <v>5</v>
      </c>
      <c r="Q1735" s="12">
        <v>16.13</v>
      </c>
      <c r="R1735" s="11">
        <v>3</v>
      </c>
      <c r="S1735" s="12">
        <v>9.68</v>
      </c>
      <c r="T1735" s="14">
        <v>23</v>
      </c>
      <c r="U1735" s="12">
        <v>74.19</v>
      </c>
      <c r="V1735" s="12">
        <v>41.11</v>
      </c>
      <c r="W1735" s="13">
        <v>7</v>
      </c>
      <c r="X1735" s="11"/>
      <c r="Y1735" s="11">
        <v>2.5</v>
      </c>
      <c r="Z1735" s="11">
        <v>1.61</v>
      </c>
      <c r="AA1735" s="11">
        <v>89804.5</v>
      </c>
      <c r="AB1735" s="13">
        <v>89804500000</v>
      </c>
      <c r="AC1735" s="5">
        <v>1.6059227378510894</v>
      </c>
      <c r="AD1735">
        <v>6.15</v>
      </c>
      <c r="AE1735">
        <v>1.98</v>
      </c>
      <c r="AF1735">
        <v>3.19</v>
      </c>
      <c r="AG1735" s="5">
        <v>-14.150640690285373</v>
      </c>
      <c r="AH1735" s="7"/>
      <c r="AI1735" s="8"/>
      <c r="AJ1735">
        <v>30357.360000000001</v>
      </c>
      <c r="AK1735">
        <v>30357360000</v>
      </c>
      <c r="AL1735">
        <f>IF(AJ1735&lt;29957,1,0)</f>
        <v>0</v>
      </c>
      <c r="AM1735">
        <f>IF(AND(AJ1735&gt;29957,AJ1735&lt;96525),1,0)</f>
        <v>1</v>
      </c>
      <c r="AN1735">
        <f>IF(AJ1735&gt;96525,1,0)</f>
        <v>0</v>
      </c>
      <c r="AO1735" s="9">
        <v>21</v>
      </c>
      <c r="AP1735" s="5">
        <v>1.3222192947339191</v>
      </c>
      <c r="AQ1735">
        <v>180850000</v>
      </c>
      <c r="AR1735" s="5">
        <v>97.4</v>
      </c>
      <c r="AT1735">
        <v>2792000</v>
      </c>
      <c r="AU1735">
        <v>183642000</v>
      </c>
      <c r="AV1735">
        <v>2.6</v>
      </c>
      <c r="AW1735">
        <v>60594.9</v>
      </c>
      <c r="AX1735">
        <v>60594900000</v>
      </c>
      <c r="CG1735" s="13"/>
    </row>
    <row r="1736" spans="1:85" x14ac:dyDescent="0.3">
      <c r="A1736">
        <v>2016</v>
      </c>
      <c r="B1736" t="s">
        <v>343</v>
      </c>
      <c r="C1736">
        <v>0</v>
      </c>
      <c r="D1736">
        <v>3</v>
      </c>
      <c r="E1736">
        <v>15</v>
      </c>
      <c r="L1736">
        <v>1</v>
      </c>
      <c r="M1736">
        <v>1</v>
      </c>
      <c r="N1736">
        <v>0</v>
      </c>
      <c r="O1736" s="11">
        <v>15</v>
      </c>
      <c r="P1736" s="11">
        <v>4</v>
      </c>
      <c r="Q1736" s="12">
        <v>26.67</v>
      </c>
      <c r="R1736" s="11">
        <v>4</v>
      </c>
      <c r="S1736" s="12">
        <v>26.67</v>
      </c>
      <c r="T1736" s="14">
        <v>7</v>
      </c>
      <c r="U1736" s="12">
        <v>46.67</v>
      </c>
      <c r="V1736" s="12">
        <v>73.48</v>
      </c>
      <c r="W1736" s="13">
        <v>5</v>
      </c>
      <c r="X1736" s="11"/>
      <c r="Y1736" s="11">
        <v>12.42</v>
      </c>
      <c r="Z1736" s="11">
        <v>5.23</v>
      </c>
      <c r="AA1736" s="11">
        <v>65520</v>
      </c>
      <c r="AB1736" s="13">
        <v>65520000000</v>
      </c>
      <c r="AC1736" s="5">
        <v>5.2326809320145573</v>
      </c>
      <c r="AD1736">
        <v>43.69</v>
      </c>
      <c r="AE1736">
        <v>12.33</v>
      </c>
      <c r="AF1736">
        <v>15.49</v>
      </c>
      <c r="AG1736" s="5">
        <v>12.546078320647707</v>
      </c>
      <c r="AH1736" s="7">
        <v>0.71790957366304975</v>
      </c>
      <c r="AI1736" s="8">
        <v>0.1332508603728392</v>
      </c>
      <c r="AJ1736">
        <v>91716.34</v>
      </c>
      <c r="AK1736">
        <v>91716340000</v>
      </c>
      <c r="AL1736">
        <f>IF(AJ1736&lt;29957,1,0)</f>
        <v>0</v>
      </c>
      <c r="AM1736">
        <f>IF(AND(AJ1736&gt;29957,AJ1736&lt;96525),1,0)</f>
        <v>1</v>
      </c>
      <c r="AN1736">
        <f>IF(AJ1736&gt;96525,1,0)</f>
        <v>0</v>
      </c>
      <c r="AO1736" s="9">
        <v>31</v>
      </c>
      <c r="AP1736" s="5">
        <v>1.4913616938342726</v>
      </c>
      <c r="AQ1736">
        <v>226040000</v>
      </c>
      <c r="AR1736" s="5">
        <v>14</v>
      </c>
      <c r="AT1736">
        <v>86410000</v>
      </c>
      <c r="AU1736">
        <v>312450000</v>
      </c>
      <c r="AV1736">
        <v>0</v>
      </c>
      <c r="AW1736">
        <v>68478.7</v>
      </c>
      <c r="AX1736">
        <v>68478700000</v>
      </c>
      <c r="CG1736" s="13"/>
    </row>
    <row r="1737" spans="1:85" x14ac:dyDescent="0.3">
      <c r="A1737">
        <v>2016</v>
      </c>
      <c r="B1737" t="s">
        <v>344</v>
      </c>
      <c r="C1737">
        <v>0</v>
      </c>
      <c r="D1737">
        <v>6</v>
      </c>
      <c r="E1737">
        <v>4</v>
      </c>
      <c r="L1737">
        <v>1</v>
      </c>
      <c r="M1737">
        <v>0</v>
      </c>
      <c r="N1737">
        <v>0</v>
      </c>
      <c r="O1737" s="11">
        <v>8</v>
      </c>
      <c r="P1737" s="11">
        <v>4</v>
      </c>
      <c r="Q1737" s="12">
        <v>50</v>
      </c>
      <c r="R1737" s="11">
        <v>3</v>
      </c>
      <c r="S1737" s="12">
        <v>37.5</v>
      </c>
      <c r="T1737" s="14">
        <v>1</v>
      </c>
      <c r="U1737" s="12">
        <v>12.5</v>
      </c>
      <c r="V1737" s="12">
        <v>75</v>
      </c>
      <c r="W1737" s="13">
        <v>4</v>
      </c>
      <c r="X1737" s="11"/>
      <c r="Y1737" s="11">
        <v>5.64</v>
      </c>
      <c r="Z1737" s="11">
        <v>7.65</v>
      </c>
      <c r="AA1737" s="11"/>
      <c r="AB1737" s="13"/>
      <c r="AC1737" s="5">
        <v>7.6474748515812054</v>
      </c>
      <c r="AD1737">
        <v>21.51</v>
      </c>
      <c r="AE1737">
        <v>10.78</v>
      </c>
      <c r="AF1737">
        <v>21.51</v>
      </c>
      <c r="AG1737" s="5">
        <v>6.9080654506113559</v>
      </c>
      <c r="AH1737" s="7"/>
      <c r="AI1737" s="8"/>
      <c r="AO1737" s="9">
        <v>56</v>
      </c>
      <c r="AP1737" s="5">
        <v>1.7481880270062005</v>
      </c>
      <c r="AQ1737">
        <v>171360685</v>
      </c>
      <c r="AT1737">
        <v>2425000</v>
      </c>
      <c r="AU1737">
        <v>173785685</v>
      </c>
      <c r="AV1737">
        <v>75</v>
      </c>
      <c r="CG1737" s="13"/>
    </row>
    <row r="1738" spans="1:85" x14ac:dyDescent="0.3">
      <c r="A1738">
        <v>2016</v>
      </c>
      <c r="B1738" t="s">
        <v>345</v>
      </c>
      <c r="C1738">
        <v>1</v>
      </c>
      <c r="M1738">
        <v>0</v>
      </c>
      <c r="N1738">
        <v>1</v>
      </c>
      <c r="O1738" s="11">
        <v>16</v>
      </c>
      <c r="P1738" s="11">
        <v>10</v>
      </c>
      <c r="Q1738" s="12">
        <v>62.5</v>
      </c>
      <c r="R1738" s="11">
        <v>4</v>
      </c>
      <c r="S1738" s="12">
        <v>25</v>
      </c>
      <c r="T1738" s="14">
        <v>2</v>
      </c>
      <c r="U1738" s="12">
        <v>12.5</v>
      </c>
      <c r="V1738" s="12">
        <v>73.349999999999994</v>
      </c>
      <c r="W1738" s="13">
        <v>4</v>
      </c>
      <c r="X1738" s="11"/>
      <c r="Y1738" s="11">
        <v>16.34</v>
      </c>
      <c r="Z1738" s="11">
        <v>3.38</v>
      </c>
      <c r="AA1738" s="11">
        <v>729248</v>
      </c>
      <c r="AB1738" s="13">
        <v>729248000000</v>
      </c>
      <c r="AC1738" s="5">
        <v>3.3815773608329822</v>
      </c>
      <c r="AD1738">
        <v>21.29</v>
      </c>
      <c r="AE1738">
        <v>13.41</v>
      </c>
      <c r="AF1738">
        <v>17.09</v>
      </c>
      <c r="AG1738" s="5">
        <v>9.1431102932406425</v>
      </c>
      <c r="AH1738" s="7"/>
      <c r="AI1738" s="8">
        <v>0.43361173991101393</v>
      </c>
      <c r="AJ1738">
        <v>1383178.21</v>
      </c>
      <c r="AK1738">
        <v>1383178210000</v>
      </c>
      <c r="AL1738">
        <f>IF(AJ1738&lt;29957,1,0)</f>
        <v>0</v>
      </c>
      <c r="AM1738">
        <f>IF(AND(AJ1738&gt;29957,AJ1738&lt;96525),1,0)</f>
        <v>0</v>
      </c>
      <c r="AN1738">
        <f>IF(AJ1738&gt;96525,1,0)</f>
        <v>1</v>
      </c>
      <c r="AO1738" s="9">
        <v>71</v>
      </c>
      <c r="AP1738" s="5">
        <v>1.851258348719075</v>
      </c>
      <c r="AQ1738">
        <v>347171471</v>
      </c>
      <c r="AR1738" s="5">
        <v>100</v>
      </c>
      <c r="AS1738">
        <v>119689294</v>
      </c>
      <c r="AT1738">
        <v>69428200</v>
      </c>
      <c r="AU1738">
        <v>416599671</v>
      </c>
      <c r="AV1738">
        <v>0</v>
      </c>
      <c r="AW1738">
        <v>550402</v>
      </c>
      <c r="AX1738">
        <v>550402000000</v>
      </c>
      <c r="CG1738" s="13"/>
    </row>
    <row r="1739" spans="1:85" x14ac:dyDescent="0.3">
      <c r="A1739">
        <v>2016</v>
      </c>
      <c r="B1739" t="s">
        <v>346</v>
      </c>
      <c r="C1739">
        <v>0</v>
      </c>
      <c r="D1739">
        <v>6</v>
      </c>
      <c r="E1739">
        <v>4</v>
      </c>
      <c r="L1739">
        <v>1</v>
      </c>
      <c r="M1739">
        <v>0</v>
      </c>
      <c r="N1739">
        <v>1</v>
      </c>
      <c r="O1739" s="11">
        <v>12</v>
      </c>
      <c r="P1739" s="11">
        <v>7</v>
      </c>
      <c r="Q1739" s="12">
        <v>58.33</v>
      </c>
      <c r="R1739" s="11">
        <v>1</v>
      </c>
      <c r="S1739" s="12">
        <v>8.33</v>
      </c>
      <c r="T1739" s="14">
        <v>4</v>
      </c>
      <c r="U1739" s="12">
        <v>33.33</v>
      </c>
      <c r="V1739" s="12">
        <v>74.19</v>
      </c>
      <c r="W1739" s="13">
        <v>5</v>
      </c>
      <c r="X1739" s="11"/>
      <c r="Y1739" s="11">
        <v>5.42</v>
      </c>
      <c r="Z1739" s="11">
        <v>9.2200000000000006</v>
      </c>
      <c r="AA1739" s="11">
        <v>85025.5</v>
      </c>
      <c r="AB1739" s="13">
        <v>85025500000</v>
      </c>
      <c r="AC1739" s="5">
        <v>9.2151578720859071</v>
      </c>
      <c r="AD1739">
        <v>6.28</v>
      </c>
      <c r="AE1739">
        <v>3.02</v>
      </c>
      <c r="AF1739">
        <v>3.83</v>
      </c>
      <c r="AG1739" s="5">
        <v>1.0492446074182187</v>
      </c>
      <c r="AH1739" s="7">
        <v>11.489439102492129</v>
      </c>
      <c r="AI1739" s="8"/>
      <c r="AJ1739">
        <v>168934.96</v>
      </c>
      <c r="AK1739">
        <v>168934960000</v>
      </c>
      <c r="AL1739">
        <f>IF(AJ1739&lt;29957,1,0)</f>
        <v>0</v>
      </c>
      <c r="AM1739">
        <f>IF(AND(AJ1739&gt;29957,AJ1739&lt;96525),1,0)</f>
        <v>0</v>
      </c>
      <c r="AN1739">
        <f>IF(AJ1739&gt;96525,1,0)</f>
        <v>1</v>
      </c>
      <c r="AO1739" s="9">
        <v>37</v>
      </c>
      <c r="AP1739" s="5">
        <v>1.5682017240669948</v>
      </c>
      <c r="AQ1739">
        <v>54160000</v>
      </c>
      <c r="AR1739" s="5">
        <v>72</v>
      </c>
      <c r="AS1739">
        <v>13200000</v>
      </c>
      <c r="AT1739">
        <v>7100000</v>
      </c>
      <c r="AU1739">
        <v>61260000</v>
      </c>
      <c r="AV1739">
        <v>0</v>
      </c>
      <c r="AW1739">
        <v>40146.1</v>
      </c>
      <c r="AX1739">
        <v>40146100000</v>
      </c>
      <c r="CG1739" s="13"/>
    </row>
    <row r="1740" spans="1:85" x14ac:dyDescent="0.3">
      <c r="A1740">
        <v>2016</v>
      </c>
      <c r="B1740" t="s">
        <v>347</v>
      </c>
      <c r="C1740">
        <v>1</v>
      </c>
      <c r="D1740">
        <v>4</v>
      </c>
      <c r="E1740">
        <v>7</v>
      </c>
      <c r="F1740">
        <v>40</v>
      </c>
      <c r="G1740">
        <v>40000000</v>
      </c>
      <c r="H1740">
        <v>32</v>
      </c>
      <c r="I1740">
        <v>32000000</v>
      </c>
      <c r="J1740">
        <v>8</v>
      </c>
      <c r="K1740">
        <v>8000000</v>
      </c>
      <c r="L1740">
        <v>1</v>
      </c>
      <c r="M1740">
        <v>0</v>
      </c>
      <c r="N1740">
        <v>1</v>
      </c>
      <c r="O1740" s="11">
        <v>10</v>
      </c>
      <c r="P1740" s="11">
        <v>4</v>
      </c>
      <c r="Q1740" s="12">
        <v>40</v>
      </c>
      <c r="R1740" s="11">
        <v>3</v>
      </c>
      <c r="S1740" s="12">
        <v>30</v>
      </c>
      <c r="T1740" s="14">
        <v>3</v>
      </c>
      <c r="U1740" s="12">
        <v>30</v>
      </c>
      <c r="V1740" s="12">
        <v>43.07</v>
      </c>
      <c r="W1740" s="13">
        <v>7</v>
      </c>
      <c r="X1740" s="11">
        <v>34.83</v>
      </c>
      <c r="Y1740" s="11">
        <v>13.43</v>
      </c>
      <c r="Z1740" s="11">
        <v>10.3</v>
      </c>
      <c r="AA1740" s="11">
        <v>81240</v>
      </c>
      <c r="AB1740" s="13">
        <v>81240000000</v>
      </c>
      <c r="AC1740" s="5">
        <v>10.299440982306075</v>
      </c>
      <c r="AD1740">
        <v>19.37</v>
      </c>
      <c r="AE1740">
        <v>10.53</v>
      </c>
      <c r="AF1740">
        <v>13.37</v>
      </c>
      <c r="AG1740" s="5">
        <v>19.644941335462864</v>
      </c>
      <c r="AH1740" s="7"/>
      <c r="AI1740" s="8">
        <v>6.5632968800807792</v>
      </c>
      <c r="AJ1740">
        <v>419956.2</v>
      </c>
      <c r="AK1740">
        <v>419956200000</v>
      </c>
      <c r="AL1740">
        <f>IF(AJ1740&lt;29957,1,0)</f>
        <v>0</v>
      </c>
      <c r="AM1740">
        <f>IF(AND(AJ1740&gt;29957,AJ1740&lt;96525),1,0)</f>
        <v>0</v>
      </c>
      <c r="AN1740">
        <f>IF(AJ1740&gt;96525,1,0)</f>
        <v>1</v>
      </c>
      <c r="AO1740" s="9">
        <v>34</v>
      </c>
      <c r="AP1740" s="5">
        <v>1.5314789170422551</v>
      </c>
      <c r="AQ1740">
        <v>100250000</v>
      </c>
      <c r="AS1740">
        <v>67860000</v>
      </c>
      <c r="AT1740">
        <v>38820000</v>
      </c>
      <c r="AU1740">
        <v>139070000</v>
      </c>
      <c r="AV1740">
        <v>17.940000000000001</v>
      </c>
      <c r="AW1740">
        <v>64586</v>
      </c>
      <c r="AX1740">
        <v>64586000000</v>
      </c>
      <c r="CG1740" s="13"/>
    </row>
    <row r="1741" spans="1:85" x14ac:dyDescent="0.3">
      <c r="A1741">
        <v>2016</v>
      </c>
      <c r="B1741" t="s">
        <v>348</v>
      </c>
      <c r="C1741">
        <v>1</v>
      </c>
      <c r="D1741">
        <v>4</v>
      </c>
      <c r="E1741">
        <v>11</v>
      </c>
      <c r="F1741">
        <v>1.2</v>
      </c>
      <c r="G1741">
        <v>1200000</v>
      </c>
      <c r="H1741">
        <v>1.2</v>
      </c>
      <c r="I1741">
        <v>1200000</v>
      </c>
      <c r="J1741">
        <v>0</v>
      </c>
      <c r="L1741">
        <v>1</v>
      </c>
      <c r="M1741">
        <v>1</v>
      </c>
      <c r="N1741">
        <v>1</v>
      </c>
      <c r="O1741" s="11">
        <v>11</v>
      </c>
      <c r="P1741" s="11">
        <v>6</v>
      </c>
      <c r="Q1741" s="12">
        <v>54.55</v>
      </c>
      <c r="R1741" s="11">
        <v>1</v>
      </c>
      <c r="S1741" s="12">
        <v>9.09</v>
      </c>
      <c r="T1741" s="14">
        <v>4</v>
      </c>
      <c r="U1741" s="12">
        <v>36.36</v>
      </c>
      <c r="V1741" s="12">
        <v>47.94</v>
      </c>
      <c r="W1741" s="13">
        <v>8</v>
      </c>
      <c r="X1741" s="11"/>
      <c r="Y1741" s="11">
        <v>8.94</v>
      </c>
      <c r="Z1741" s="11">
        <v>4.3600000000000003</v>
      </c>
      <c r="AA1741" s="11">
        <v>19534</v>
      </c>
      <c r="AB1741" s="13">
        <v>19534000000</v>
      </c>
      <c r="AC1741" s="5">
        <v>4.3561557244834042</v>
      </c>
      <c r="AD1741">
        <v>22.05</v>
      </c>
      <c r="AE1741">
        <v>13.52</v>
      </c>
      <c r="AF1741">
        <v>19.45</v>
      </c>
      <c r="AG1741" s="5">
        <v>11.746399665615378</v>
      </c>
      <c r="AH1741" s="7"/>
      <c r="AI1741" s="8">
        <v>0.27067188514807045</v>
      </c>
      <c r="AJ1741">
        <v>48525.22</v>
      </c>
      <c r="AK1741">
        <v>48525220000</v>
      </c>
      <c r="AL1741">
        <f>IF(AJ1741&lt;29957,1,0)</f>
        <v>0</v>
      </c>
      <c r="AM1741">
        <f>IF(AND(AJ1741&gt;29957,AJ1741&lt;96525),1,0)</f>
        <v>1</v>
      </c>
      <c r="AN1741">
        <f>IF(AJ1741&gt;96525,1,0)</f>
        <v>0</v>
      </c>
      <c r="AQ1741">
        <v>69620766</v>
      </c>
      <c r="AR1741" s="5">
        <v>41.5</v>
      </c>
      <c r="AS1741">
        <v>327933</v>
      </c>
      <c r="AT1741">
        <v>29540000</v>
      </c>
      <c r="AU1741">
        <v>99160766</v>
      </c>
      <c r="AV1741">
        <v>0</v>
      </c>
      <c r="AW1741">
        <v>30555.9</v>
      </c>
      <c r="AX1741">
        <v>30555900000</v>
      </c>
      <c r="CG1741" s="13"/>
    </row>
    <row r="1742" spans="1:85" x14ac:dyDescent="0.3">
      <c r="A1742">
        <v>2017</v>
      </c>
      <c r="B1742" t="s">
        <v>1</v>
      </c>
      <c r="C1742">
        <v>0</v>
      </c>
      <c r="D1742">
        <v>4</v>
      </c>
      <c r="E1742">
        <v>4</v>
      </c>
      <c r="F1742">
        <v>7.1</v>
      </c>
      <c r="G1742">
        <v>7100000</v>
      </c>
      <c r="H1742">
        <v>6.7</v>
      </c>
      <c r="I1742">
        <v>6700000</v>
      </c>
      <c r="J1742">
        <v>0.39999999999999947</v>
      </c>
      <c r="K1742">
        <v>399999.99999999948</v>
      </c>
      <c r="L1742">
        <v>1</v>
      </c>
      <c r="M1742">
        <v>0</v>
      </c>
      <c r="N1742">
        <v>0</v>
      </c>
      <c r="O1742" s="11">
        <v>12</v>
      </c>
      <c r="P1742" s="11">
        <v>3</v>
      </c>
      <c r="Q1742" s="12">
        <v>25</v>
      </c>
      <c r="R1742" s="11">
        <v>2</v>
      </c>
      <c r="S1742" s="12">
        <v>16.670000000000002</v>
      </c>
      <c r="T1742" s="14">
        <v>7</v>
      </c>
      <c r="U1742" s="12">
        <v>58.33</v>
      </c>
      <c r="V1742" s="12">
        <v>75</v>
      </c>
      <c r="W1742" s="13">
        <v>5</v>
      </c>
      <c r="X1742" s="11"/>
      <c r="Y1742" s="11">
        <v>9.34</v>
      </c>
      <c r="Z1742" s="11">
        <v>10.63</v>
      </c>
      <c r="AA1742" s="11"/>
      <c r="AB1742" s="13"/>
      <c r="AC1742" s="5">
        <v>10.625396086530872</v>
      </c>
      <c r="AD1742">
        <v>21.09</v>
      </c>
      <c r="AE1742">
        <v>13.4</v>
      </c>
      <c r="AF1742">
        <v>20.89</v>
      </c>
      <c r="AG1742" s="5">
        <v>10.527262507026419</v>
      </c>
      <c r="AH1742" s="7"/>
      <c r="AI1742" s="8"/>
      <c r="AJ1742" s="1"/>
      <c r="AO1742" s="9">
        <v>30</v>
      </c>
      <c r="AP1742" s="5">
        <v>1.4771212547196624</v>
      </c>
      <c r="AQ1742">
        <v>92688133</v>
      </c>
      <c r="AR1742" s="5">
        <v>100</v>
      </c>
      <c r="AT1742">
        <v>5049863</v>
      </c>
      <c r="AU1742">
        <v>97737996</v>
      </c>
      <c r="AV1742">
        <v>75</v>
      </c>
      <c r="CG1742" s="13"/>
    </row>
    <row r="1743" spans="1:85" x14ac:dyDescent="0.3">
      <c r="A1743">
        <v>2017</v>
      </c>
      <c r="B1743" t="s">
        <v>2</v>
      </c>
      <c r="C1743">
        <v>1</v>
      </c>
      <c r="D1743">
        <v>3</v>
      </c>
      <c r="E1743">
        <v>5</v>
      </c>
      <c r="L1743">
        <v>1</v>
      </c>
      <c r="M1743">
        <v>0</v>
      </c>
      <c r="N1743">
        <v>0</v>
      </c>
      <c r="O1743" s="11">
        <v>8</v>
      </c>
      <c r="P1743" s="11">
        <v>4</v>
      </c>
      <c r="Q1743" s="12">
        <v>50</v>
      </c>
      <c r="R1743" s="11">
        <v>4</v>
      </c>
      <c r="S1743" s="12">
        <v>50</v>
      </c>
      <c r="T1743" s="14">
        <v>0</v>
      </c>
      <c r="U1743" s="12">
        <v>0</v>
      </c>
      <c r="V1743" s="12">
        <v>63.41</v>
      </c>
      <c r="W1743" s="13">
        <v>7</v>
      </c>
      <c r="X1743" s="11">
        <v>1.29</v>
      </c>
      <c r="Y1743" s="11">
        <v>24.41</v>
      </c>
      <c r="Z1743" s="11"/>
      <c r="AA1743" s="11">
        <v>5181.1000000000004</v>
      </c>
      <c r="AB1743" s="13">
        <v>5181100000</v>
      </c>
      <c r="AD1743">
        <v>36.979999999999997</v>
      </c>
      <c r="AE1743">
        <v>31.04</v>
      </c>
      <c r="AF1743">
        <v>34.81</v>
      </c>
      <c r="AG1743" s="5">
        <v>94.292648843452326</v>
      </c>
      <c r="AH1743" s="7"/>
      <c r="AI1743" s="8"/>
      <c r="AJ1743" s="1"/>
      <c r="AO1743" s="9">
        <v>24</v>
      </c>
      <c r="AP1743" s="5">
        <v>1.3802112417116059</v>
      </c>
      <c r="AQ1743">
        <v>2203226</v>
      </c>
      <c r="AT1743">
        <v>74600</v>
      </c>
      <c r="AU1743">
        <v>2277826</v>
      </c>
      <c r="CG1743" s="13"/>
    </row>
    <row r="1744" spans="1:85" x14ac:dyDescent="0.3">
      <c r="A1744">
        <v>2017</v>
      </c>
      <c r="B1744" t="s">
        <v>3</v>
      </c>
      <c r="C1744">
        <v>0</v>
      </c>
      <c r="M1744">
        <v>0</v>
      </c>
      <c r="N1744">
        <v>0</v>
      </c>
      <c r="O1744" s="11">
        <v>8</v>
      </c>
      <c r="P1744" s="11">
        <v>3</v>
      </c>
      <c r="Q1744" s="12">
        <v>37.5</v>
      </c>
      <c r="R1744" s="11">
        <v>3</v>
      </c>
      <c r="S1744" s="12">
        <v>37.5</v>
      </c>
      <c r="T1744" s="14">
        <v>2</v>
      </c>
      <c r="U1744" s="12">
        <v>25</v>
      </c>
      <c r="V1744" s="12">
        <v>75</v>
      </c>
      <c r="W1744" s="13">
        <v>4</v>
      </c>
      <c r="X1744" s="11"/>
      <c r="Y1744" s="11">
        <v>3.55</v>
      </c>
      <c r="Z1744" s="11">
        <v>8.0299999999999994</v>
      </c>
      <c r="AA1744" s="11"/>
      <c r="AB1744" s="13"/>
      <c r="AC1744" s="5">
        <v>8.0320050451972378</v>
      </c>
      <c r="AD1744">
        <v>10.45</v>
      </c>
      <c r="AE1744">
        <v>3.56</v>
      </c>
      <c r="AF1744">
        <v>8.77</v>
      </c>
      <c r="AG1744" s="5">
        <v>5.914401374744827</v>
      </c>
      <c r="AH1744" s="7"/>
      <c r="AI1744" s="8"/>
      <c r="AJ1744">
        <v>221179.37</v>
      </c>
      <c r="AK1744">
        <v>221179370000</v>
      </c>
      <c r="AL1744">
        <f t="shared" ref="AL1744:AL1750" si="231">IF(AJ1744&lt;29957,1,0)</f>
        <v>0</v>
      </c>
      <c r="AM1744">
        <f t="shared" ref="AM1744:AM1750" si="232">IF(AND(AJ1744&gt;29957,AJ1744&lt;96525),1,0)</f>
        <v>0</v>
      </c>
      <c r="AN1744">
        <f t="shared" ref="AN1744:AN1750" si="233">IF(AJ1744&gt;96525,1,0)</f>
        <v>1</v>
      </c>
      <c r="AO1744" s="9">
        <v>68</v>
      </c>
      <c r="AP1744" s="5">
        <v>1.8325089127062362</v>
      </c>
      <c r="AQ1744">
        <v>59524202</v>
      </c>
      <c r="AT1744">
        <v>35597217</v>
      </c>
      <c r="AU1744">
        <v>95121419</v>
      </c>
      <c r="AW1744">
        <v>93751</v>
      </c>
      <c r="AX1744">
        <v>93751000000</v>
      </c>
      <c r="CG1744" s="13"/>
    </row>
    <row r="1745" spans="1:85" x14ac:dyDescent="0.3">
      <c r="A1745">
        <v>2017</v>
      </c>
      <c r="B1745" t="s">
        <v>4</v>
      </c>
      <c r="C1745">
        <v>0</v>
      </c>
      <c r="M1745">
        <v>1</v>
      </c>
      <c r="N1745">
        <v>1</v>
      </c>
      <c r="O1745" s="11">
        <v>16</v>
      </c>
      <c r="P1745" s="11">
        <v>6</v>
      </c>
      <c r="Q1745" s="12">
        <v>37.5</v>
      </c>
      <c r="R1745" s="11">
        <v>4</v>
      </c>
      <c r="S1745" s="12">
        <v>25</v>
      </c>
      <c r="T1745" s="14">
        <v>6</v>
      </c>
      <c r="U1745" s="12">
        <v>37.5</v>
      </c>
      <c r="V1745" s="12">
        <v>54.53</v>
      </c>
      <c r="W1745" s="13">
        <v>7</v>
      </c>
      <c r="X1745" s="11"/>
      <c r="Y1745" s="11">
        <v>5.0999999999999996</v>
      </c>
      <c r="Z1745" s="11">
        <v>3</v>
      </c>
      <c r="AA1745" s="11">
        <v>138059.20000000001</v>
      </c>
      <c r="AB1745" s="13">
        <v>138059200000</v>
      </c>
      <c r="AC1745" s="5">
        <v>3.0028449023051871</v>
      </c>
      <c r="AD1745">
        <v>7.45</v>
      </c>
      <c r="AE1745">
        <v>4.79</v>
      </c>
      <c r="AF1745">
        <v>7.45</v>
      </c>
      <c r="AG1745" s="5">
        <v>-6.0186997830704243</v>
      </c>
      <c r="AH1745" s="7"/>
      <c r="AI1745" s="8">
        <v>0.6479907220789749</v>
      </c>
      <c r="AJ1745">
        <v>249954.24</v>
      </c>
      <c r="AK1745">
        <v>249954240000</v>
      </c>
      <c r="AL1745">
        <f t="shared" si="231"/>
        <v>0</v>
      </c>
      <c r="AM1745">
        <f t="shared" si="232"/>
        <v>0</v>
      </c>
      <c r="AN1745">
        <f t="shared" si="233"/>
        <v>1</v>
      </c>
      <c r="AO1745" s="9">
        <v>81</v>
      </c>
      <c r="AP1745" s="5">
        <v>1.9084850188786497</v>
      </c>
      <c r="AQ1745">
        <v>41914000</v>
      </c>
      <c r="AS1745">
        <f>41526000+388000</f>
        <v>41914000</v>
      </c>
      <c r="AT1745">
        <v>88016000</v>
      </c>
      <c r="AU1745">
        <v>129930000</v>
      </c>
      <c r="AV1745">
        <v>4.4800000000000004</v>
      </c>
      <c r="AW1745">
        <v>140378.6</v>
      </c>
      <c r="AX1745">
        <v>140378600000</v>
      </c>
      <c r="CG1745" s="13"/>
    </row>
    <row r="1746" spans="1:85" x14ac:dyDescent="0.3">
      <c r="A1746">
        <v>2017</v>
      </c>
      <c r="B1746" t="s">
        <v>5</v>
      </c>
      <c r="C1746">
        <v>0</v>
      </c>
      <c r="D1746">
        <v>4</v>
      </c>
      <c r="E1746">
        <v>4</v>
      </c>
      <c r="F1746">
        <v>2.5</v>
      </c>
      <c r="G1746">
        <v>2500000</v>
      </c>
      <c r="H1746">
        <v>1.6</v>
      </c>
      <c r="I1746">
        <v>1600000</v>
      </c>
      <c r="J1746">
        <v>0.89999999999999991</v>
      </c>
      <c r="K1746">
        <v>899999.99999999988</v>
      </c>
      <c r="L1746">
        <v>1</v>
      </c>
      <c r="M1746">
        <v>0</v>
      </c>
      <c r="N1746">
        <v>0</v>
      </c>
      <c r="O1746" s="11">
        <v>10</v>
      </c>
      <c r="P1746" s="11">
        <v>4</v>
      </c>
      <c r="Q1746" s="12">
        <v>40</v>
      </c>
      <c r="R1746" s="11">
        <v>3</v>
      </c>
      <c r="S1746" s="12">
        <v>30</v>
      </c>
      <c r="T1746" s="14">
        <v>3</v>
      </c>
      <c r="U1746" s="12">
        <v>30</v>
      </c>
      <c r="V1746" s="12">
        <v>61.65</v>
      </c>
      <c r="W1746" s="13">
        <v>5</v>
      </c>
      <c r="X1746" s="11"/>
      <c r="Y1746" s="11">
        <v>18.87</v>
      </c>
      <c r="Z1746" s="11">
        <v>6.18</v>
      </c>
      <c r="AA1746" s="11">
        <v>32081</v>
      </c>
      <c r="AB1746" s="13">
        <v>32081000000</v>
      </c>
      <c r="AC1746" s="5">
        <v>6.1834573201969389</v>
      </c>
      <c r="AD1746">
        <v>18.100000000000001</v>
      </c>
      <c r="AE1746">
        <v>15.23</v>
      </c>
      <c r="AF1746">
        <v>17.010000000000002</v>
      </c>
      <c r="AG1746" s="5">
        <v>6.762800456436131</v>
      </c>
      <c r="AH1746" s="7"/>
      <c r="AI1746" s="8">
        <v>1.0774283079203908E-2</v>
      </c>
      <c r="AJ1746">
        <v>122248.63</v>
      </c>
      <c r="AK1746">
        <v>122248630000</v>
      </c>
      <c r="AL1746">
        <f t="shared" si="231"/>
        <v>0</v>
      </c>
      <c r="AM1746">
        <f t="shared" si="232"/>
        <v>0</v>
      </c>
      <c r="AN1746">
        <f t="shared" si="233"/>
        <v>1</v>
      </c>
      <c r="AO1746" s="9">
        <v>26</v>
      </c>
      <c r="AP1746" s="5">
        <v>1.414973347970818</v>
      </c>
      <c r="AQ1746">
        <v>17961000</v>
      </c>
      <c r="AR1746" s="5">
        <v>37.6</v>
      </c>
      <c r="AT1746">
        <v>1950000</v>
      </c>
      <c r="AU1746">
        <v>19911000</v>
      </c>
      <c r="AW1746">
        <v>24666.9</v>
      </c>
      <c r="AX1746">
        <v>24666900000</v>
      </c>
      <c r="CG1746" s="13"/>
    </row>
    <row r="1747" spans="1:85" x14ac:dyDescent="0.3">
      <c r="A1747">
        <v>2017</v>
      </c>
      <c r="B1747" t="s">
        <v>6</v>
      </c>
      <c r="C1747">
        <v>0</v>
      </c>
      <c r="D1747">
        <v>4</v>
      </c>
      <c r="E1747">
        <v>4</v>
      </c>
      <c r="F1747">
        <v>11.1</v>
      </c>
      <c r="G1747">
        <v>11100000</v>
      </c>
      <c r="H1747">
        <v>9.3000000000000007</v>
      </c>
      <c r="I1747">
        <v>9300000</v>
      </c>
      <c r="J1747">
        <v>1.7999999999999989</v>
      </c>
      <c r="K1747">
        <v>1799999.9999999988</v>
      </c>
      <c r="L1747">
        <v>1</v>
      </c>
      <c r="M1747">
        <v>1</v>
      </c>
      <c r="N1747">
        <v>0</v>
      </c>
      <c r="O1747" s="11">
        <v>10</v>
      </c>
      <c r="P1747" s="11">
        <v>4</v>
      </c>
      <c r="Q1747" s="12">
        <v>40</v>
      </c>
      <c r="R1747" s="11">
        <v>4</v>
      </c>
      <c r="S1747" s="12">
        <v>40</v>
      </c>
      <c r="T1747" s="14">
        <v>2</v>
      </c>
      <c r="U1747" s="12">
        <v>20</v>
      </c>
      <c r="V1747" s="12">
        <v>38.75</v>
      </c>
      <c r="W1747" s="13">
        <v>6</v>
      </c>
      <c r="X1747" s="11"/>
      <c r="Y1747" s="11">
        <v>3.5</v>
      </c>
      <c r="Z1747" s="11"/>
      <c r="AA1747" s="11">
        <v>20018.099999999999</v>
      </c>
      <c r="AB1747" s="13">
        <v>20018100000</v>
      </c>
      <c r="AD1747">
        <v>24.13</v>
      </c>
      <c r="AE1747">
        <v>8.1999999999999993</v>
      </c>
      <c r="AF1747">
        <v>12.19</v>
      </c>
      <c r="AG1747" s="5">
        <v>-6.0840033982373818</v>
      </c>
      <c r="AH1747" s="7"/>
      <c r="AI1747" s="8">
        <v>0.16538553790275606</v>
      </c>
      <c r="AJ1747">
        <v>21591.89</v>
      </c>
      <c r="AK1747">
        <v>21591890000</v>
      </c>
      <c r="AL1747">
        <f t="shared" si="231"/>
        <v>1</v>
      </c>
      <c r="AM1747">
        <f t="shared" si="232"/>
        <v>0</v>
      </c>
      <c r="AN1747">
        <f t="shared" si="233"/>
        <v>0</v>
      </c>
      <c r="AO1747" s="9">
        <v>31</v>
      </c>
      <c r="AP1747" s="5">
        <v>1.4913616938342726</v>
      </c>
      <c r="AQ1747">
        <v>39900000</v>
      </c>
      <c r="AT1747">
        <v>1700000</v>
      </c>
      <c r="AU1747">
        <v>41600000</v>
      </c>
      <c r="AV1747">
        <v>0</v>
      </c>
      <c r="AW1747">
        <v>54723.8</v>
      </c>
      <c r="AX1747">
        <v>54723800000</v>
      </c>
      <c r="CG1747" s="13"/>
    </row>
    <row r="1748" spans="1:85" x14ac:dyDescent="0.3">
      <c r="A1748">
        <v>2017</v>
      </c>
      <c r="B1748" t="s">
        <v>7</v>
      </c>
      <c r="C1748">
        <v>0</v>
      </c>
      <c r="D1748">
        <v>9</v>
      </c>
      <c r="E1748">
        <v>4</v>
      </c>
      <c r="L1748">
        <v>1</v>
      </c>
      <c r="M1748">
        <v>0</v>
      </c>
      <c r="N1748">
        <v>0</v>
      </c>
      <c r="O1748" s="11">
        <v>18</v>
      </c>
      <c r="P1748" s="11">
        <v>8</v>
      </c>
      <c r="Q1748" s="12">
        <v>44.44</v>
      </c>
      <c r="R1748" s="11">
        <v>10</v>
      </c>
      <c r="S1748" s="12">
        <v>55.56</v>
      </c>
      <c r="T1748" s="14">
        <v>0</v>
      </c>
      <c r="U1748" s="12">
        <v>0</v>
      </c>
      <c r="V1748" s="12">
        <v>54.55</v>
      </c>
      <c r="W1748" s="13">
        <v>6</v>
      </c>
      <c r="X1748" s="11"/>
      <c r="Y1748" s="11">
        <v>10.28</v>
      </c>
      <c r="Z1748" s="11">
        <v>4.8</v>
      </c>
      <c r="AA1748" s="11">
        <v>35009.800000000003</v>
      </c>
      <c r="AB1748" s="13">
        <v>35009800000</v>
      </c>
      <c r="AC1748" s="5">
        <v>4.7987839884222048</v>
      </c>
      <c r="AD1748">
        <v>24.88</v>
      </c>
      <c r="AE1748">
        <v>10.06</v>
      </c>
      <c r="AF1748">
        <v>11.89</v>
      </c>
      <c r="AG1748" s="5">
        <v>5.1599192505063476</v>
      </c>
      <c r="AH1748" s="7">
        <v>0.35990107464310339</v>
      </c>
      <c r="AI1748" s="8">
        <v>0.16730023592812099</v>
      </c>
      <c r="AJ1748">
        <v>56248.36</v>
      </c>
      <c r="AK1748">
        <v>56248360000</v>
      </c>
      <c r="AL1748">
        <f t="shared" si="231"/>
        <v>0</v>
      </c>
      <c r="AM1748">
        <f t="shared" si="232"/>
        <v>1</v>
      </c>
      <c r="AN1748">
        <f t="shared" si="233"/>
        <v>0</v>
      </c>
      <c r="AO1748" s="9">
        <v>33</v>
      </c>
      <c r="AP1748" s="5">
        <v>1.5185139398778873</v>
      </c>
      <c r="AQ1748">
        <v>119500000</v>
      </c>
      <c r="AR1748" s="5">
        <v>40.700000000000003</v>
      </c>
      <c r="AT1748">
        <v>900000</v>
      </c>
      <c r="AU1748">
        <v>120400000</v>
      </c>
      <c r="AW1748">
        <v>38057.800000000003</v>
      </c>
      <c r="AX1748">
        <v>38057800000</v>
      </c>
      <c r="CG1748" s="13"/>
    </row>
    <row r="1749" spans="1:85" x14ac:dyDescent="0.3">
      <c r="A1749">
        <v>2017</v>
      </c>
      <c r="B1749" t="s">
        <v>8</v>
      </c>
      <c r="C1749">
        <v>1</v>
      </c>
      <c r="D1749">
        <v>3</v>
      </c>
      <c r="E1749">
        <v>4</v>
      </c>
      <c r="L1749">
        <v>0</v>
      </c>
      <c r="M1749">
        <v>0</v>
      </c>
      <c r="N1749">
        <v>0</v>
      </c>
      <c r="O1749" s="11">
        <v>14</v>
      </c>
      <c r="P1749" s="11">
        <v>7</v>
      </c>
      <c r="Q1749" s="12">
        <v>50</v>
      </c>
      <c r="R1749" s="11">
        <v>5</v>
      </c>
      <c r="S1749" s="12">
        <v>35.71</v>
      </c>
      <c r="T1749" s="14">
        <v>2</v>
      </c>
      <c r="U1749" s="12">
        <v>14.29</v>
      </c>
      <c r="V1749" s="12">
        <v>60.89</v>
      </c>
      <c r="W1749" s="13">
        <v>5</v>
      </c>
      <c r="X1749" s="11">
        <v>29.16</v>
      </c>
      <c r="Y1749" s="11">
        <v>40.1</v>
      </c>
      <c r="Z1749" s="11">
        <v>4.21</v>
      </c>
      <c r="AA1749" s="11">
        <v>452536.8</v>
      </c>
      <c r="AB1749" s="13">
        <v>452536800000</v>
      </c>
      <c r="AC1749" s="5">
        <v>4.2118318361472085</v>
      </c>
      <c r="AD1749">
        <v>25.26</v>
      </c>
      <c r="AE1749">
        <v>9.16</v>
      </c>
      <c r="AF1749">
        <v>10.31</v>
      </c>
      <c r="AG1749" s="5">
        <v>15.975374150996089</v>
      </c>
      <c r="AH1749" s="7"/>
      <c r="AI1749" s="8">
        <v>0.10524902281726228</v>
      </c>
      <c r="AJ1749">
        <v>555947</v>
      </c>
      <c r="AK1749">
        <v>555947000000</v>
      </c>
      <c r="AL1749">
        <f t="shared" si="231"/>
        <v>0</v>
      </c>
      <c r="AM1749">
        <f t="shared" si="232"/>
        <v>0</v>
      </c>
      <c r="AN1749">
        <f t="shared" si="233"/>
        <v>1</v>
      </c>
      <c r="AO1749" s="9">
        <v>19</v>
      </c>
      <c r="AP1749" s="5">
        <v>1.2787536009528289</v>
      </c>
      <c r="AQ1749">
        <v>185501000</v>
      </c>
      <c r="AT1749">
        <v>4880000</v>
      </c>
      <c r="AU1749">
        <v>190381000</v>
      </c>
      <c r="AV1749">
        <v>11.55</v>
      </c>
      <c r="AW1749">
        <v>85033.4</v>
      </c>
      <c r="AX1749">
        <v>85033400000</v>
      </c>
      <c r="CG1749" s="13"/>
    </row>
    <row r="1750" spans="1:85" x14ac:dyDescent="0.3">
      <c r="A1750">
        <v>2017</v>
      </c>
      <c r="B1750" t="s">
        <v>9</v>
      </c>
      <c r="C1750">
        <v>0</v>
      </c>
      <c r="D1750">
        <v>3</v>
      </c>
      <c r="E1750">
        <v>4</v>
      </c>
      <c r="L1750">
        <v>0</v>
      </c>
      <c r="M1750">
        <v>1</v>
      </c>
      <c r="N1750">
        <v>0</v>
      </c>
      <c r="O1750" s="11">
        <v>8</v>
      </c>
      <c r="P1750" s="11">
        <v>4</v>
      </c>
      <c r="Q1750" s="12">
        <v>50</v>
      </c>
      <c r="R1750" s="11">
        <v>3</v>
      </c>
      <c r="S1750" s="12">
        <v>37.5</v>
      </c>
      <c r="T1750" s="14">
        <v>1</v>
      </c>
      <c r="U1750" s="12">
        <v>12.5</v>
      </c>
      <c r="V1750" s="12">
        <v>64.89</v>
      </c>
      <c r="W1750" s="13">
        <v>4</v>
      </c>
      <c r="X1750" s="11">
        <v>45</v>
      </c>
      <c r="Y1750" s="11">
        <v>-10.7</v>
      </c>
      <c r="Z1750" s="11">
        <v>3.29</v>
      </c>
      <c r="AA1750" s="11">
        <v>790837.5</v>
      </c>
      <c r="AB1750" s="13">
        <v>790837500000</v>
      </c>
      <c r="AC1750" s="5">
        <v>3.2920791277879036</v>
      </c>
      <c r="AD1750">
        <v>-46.91</v>
      </c>
      <c r="AE1750">
        <v>-3.03</v>
      </c>
      <c r="AF1750">
        <v>-4.24</v>
      </c>
      <c r="AG1750" s="5">
        <v>-10.378922146202363</v>
      </c>
      <c r="AH1750" s="7">
        <v>1.4141365039452201E-3</v>
      </c>
      <c r="AI1750" s="8"/>
      <c r="AJ1750">
        <v>105201.81</v>
      </c>
      <c r="AK1750">
        <v>105201810000</v>
      </c>
      <c r="AL1750">
        <f t="shared" si="231"/>
        <v>0</v>
      </c>
      <c r="AM1750">
        <f t="shared" si="232"/>
        <v>0</v>
      </c>
      <c r="AN1750">
        <f t="shared" si="233"/>
        <v>1</v>
      </c>
      <c r="AO1750" s="9">
        <v>21</v>
      </c>
      <c r="AP1750" s="5">
        <v>1.3222192947339191</v>
      </c>
      <c r="AQ1750">
        <v>27338000</v>
      </c>
      <c r="AT1750">
        <v>640000</v>
      </c>
      <c r="AU1750">
        <v>27978000</v>
      </c>
      <c r="AV1750">
        <v>21.45</v>
      </c>
      <c r="AW1750">
        <v>206250.1</v>
      </c>
      <c r="AX1750">
        <v>206250100000</v>
      </c>
      <c r="CG1750" s="13"/>
    </row>
    <row r="1751" spans="1:85" x14ac:dyDescent="0.3">
      <c r="A1751">
        <v>2017</v>
      </c>
      <c r="B1751" t="s">
        <v>10</v>
      </c>
      <c r="C1751">
        <v>1</v>
      </c>
      <c r="M1751">
        <v>0</v>
      </c>
      <c r="N1751">
        <v>0</v>
      </c>
      <c r="O1751" s="11"/>
      <c r="P1751" s="11"/>
      <c r="Q1751" s="12"/>
      <c r="R1751" s="11"/>
      <c r="S1751" s="12"/>
      <c r="T1751" s="14">
        <v>0</v>
      </c>
      <c r="U1751" s="12"/>
      <c r="V1751" s="12" t="s">
        <v>366</v>
      </c>
      <c r="W1751" s="13"/>
      <c r="X1751" s="11"/>
      <c r="Y1751" s="11"/>
      <c r="Z1751" s="11"/>
      <c r="AA1751" s="11">
        <v>132350.1</v>
      </c>
      <c r="AB1751" s="13">
        <v>132350100000</v>
      </c>
      <c r="AG1751" s="5"/>
      <c r="AH1751" s="7"/>
      <c r="AI1751" s="8"/>
      <c r="AO1751" s="9">
        <v>4</v>
      </c>
      <c r="AP1751" s="5">
        <v>0.60205999132796229</v>
      </c>
      <c r="AV1751">
        <v>8.59</v>
      </c>
      <c r="CG1751" s="13"/>
    </row>
    <row r="1752" spans="1:85" x14ac:dyDescent="0.3">
      <c r="A1752">
        <v>2017</v>
      </c>
      <c r="B1752" t="s">
        <v>11</v>
      </c>
      <c r="C1752">
        <v>1</v>
      </c>
      <c r="M1752">
        <v>0</v>
      </c>
      <c r="N1752">
        <v>0</v>
      </c>
      <c r="O1752" s="11">
        <v>8</v>
      </c>
      <c r="P1752" s="11">
        <v>3</v>
      </c>
      <c r="Q1752" s="12">
        <v>37.5</v>
      </c>
      <c r="R1752" s="11">
        <v>4</v>
      </c>
      <c r="S1752" s="12">
        <v>50</v>
      </c>
      <c r="T1752" s="14">
        <v>1</v>
      </c>
      <c r="U1752" s="12">
        <v>12.5</v>
      </c>
      <c r="V1752" s="12">
        <v>59.38</v>
      </c>
      <c r="W1752" s="13">
        <v>6</v>
      </c>
      <c r="X1752" s="11"/>
      <c r="Y1752" s="11">
        <v>0.82</v>
      </c>
      <c r="Z1752" s="11"/>
      <c r="AA1752" s="11"/>
      <c r="AB1752" s="13"/>
      <c r="AD1752">
        <v>5.89</v>
      </c>
      <c r="AE1752">
        <v>1.1399999999999999</v>
      </c>
      <c r="AF1752">
        <v>1.91</v>
      </c>
      <c r="AG1752" s="5">
        <v>9.9694600740261254</v>
      </c>
      <c r="AH1752" s="7"/>
      <c r="AI1752" s="8"/>
      <c r="AO1752" s="9">
        <v>10</v>
      </c>
      <c r="AP1752" s="5">
        <v>1</v>
      </c>
      <c r="AV1752">
        <v>0</v>
      </c>
      <c r="CG1752" s="13"/>
    </row>
    <row r="1753" spans="1:85" x14ac:dyDescent="0.3">
      <c r="A1753">
        <v>2017</v>
      </c>
      <c r="B1753" t="s">
        <v>12</v>
      </c>
      <c r="C1753">
        <v>0</v>
      </c>
      <c r="M1753">
        <v>0</v>
      </c>
      <c r="N1753">
        <v>0</v>
      </c>
      <c r="O1753" s="11"/>
      <c r="P1753" s="11"/>
      <c r="Q1753" s="12"/>
      <c r="R1753" s="11"/>
      <c r="S1753" s="12"/>
      <c r="T1753" s="14">
        <v>0</v>
      </c>
      <c r="U1753" s="12"/>
      <c r="V1753" s="12" t="s">
        <v>366</v>
      </c>
      <c r="W1753" s="13"/>
      <c r="X1753" s="11"/>
      <c r="Y1753" s="11">
        <v>26.3</v>
      </c>
      <c r="Z1753" s="11"/>
      <c r="AA1753" s="11">
        <v>5830.4</v>
      </c>
      <c r="AB1753" s="13">
        <v>5830400000</v>
      </c>
      <c r="AD1753">
        <v>24.23</v>
      </c>
      <c r="AE1753">
        <v>17.68</v>
      </c>
      <c r="AF1753">
        <v>20.09</v>
      </c>
      <c r="AG1753" s="5">
        <v>13.055902253169545</v>
      </c>
      <c r="AH1753" s="7"/>
      <c r="AI1753" s="8"/>
      <c r="AO1753" s="9">
        <v>28</v>
      </c>
      <c r="AP1753" s="5">
        <v>1.447158031342219</v>
      </c>
      <c r="AR1753" s="5">
        <v>3.1</v>
      </c>
      <c r="AV1753">
        <v>35.67</v>
      </c>
      <c r="CG1753" s="13"/>
    </row>
    <row r="1754" spans="1:85" x14ac:dyDescent="0.3">
      <c r="A1754">
        <v>2017</v>
      </c>
      <c r="B1754" t="s">
        <v>13</v>
      </c>
      <c r="C1754">
        <v>1</v>
      </c>
      <c r="D1754">
        <v>5</v>
      </c>
      <c r="E1754">
        <v>3</v>
      </c>
      <c r="L1754">
        <v>1</v>
      </c>
      <c r="M1754">
        <v>1</v>
      </c>
      <c r="N1754">
        <v>1</v>
      </c>
      <c r="O1754" s="11">
        <v>12</v>
      </c>
      <c r="P1754" s="11">
        <v>5</v>
      </c>
      <c r="Q1754" s="12">
        <v>41.67</v>
      </c>
      <c r="R1754" s="11">
        <v>4</v>
      </c>
      <c r="S1754" s="12">
        <v>33.33</v>
      </c>
      <c r="T1754" s="14">
        <v>3</v>
      </c>
      <c r="U1754" s="12">
        <v>25</v>
      </c>
      <c r="V1754" s="12">
        <v>61.5</v>
      </c>
      <c r="W1754" s="13">
        <v>5</v>
      </c>
      <c r="X1754" s="11"/>
      <c r="Y1754" s="11">
        <v>3.37</v>
      </c>
      <c r="Z1754" s="11">
        <v>9.3000000000000007</v>
      </c>
      <c r="AA1754" s="11">
        <v>20362.5</v>
      </c>
      <c r="AB1754" s="13">
        <v>20362500000</v>
      </c>
      <c r="AC1754" s="5">
        <v>9.3021032504780106</v>
      </c>
      <c r="AD1754">
        <v>18.82</v>
      </c>
      <c r="AE1754">
        <v>9.0299999999999994</v>
      </c>
      <c r="AF1754">
        <v>14.08</v>
      </c>
      <c r="AG1754" s="5">
        <v>77.582436450059191</v>
      </c>
      <c r="AH1754" s="7"/>
      <c r="AI1754" s="8">
        <v>1.0686234349119276E-2</v>
      </c>
      <c r="AJ1754">
        <v>43086</v>
      </c>
      <c r="AK1754">
        <v>43086000000</v>
      </c>
      <c r="AL1754">
        <f>IF(AJ1754&lt;29957,1,0)</f>
        <v>0</v>
      </c>
      <c r="AM1754">
        <f>IF(AND(AJ1754&gt;29957,AJ1754&lt;96525),1,0)</f>
        <v>1</v>
      </c>
      <c r="AN1754">
        <f>IF(AJ1754&gt;96525,1,0)</f>
        <v>0</v>
      </c>
      <c r="AO1754" s="9">
        <v>61</v>
      </c>
      <c r="AP1754" s="5">
        <v>1.7853298350107669</v>
      </c>
      <c r="AQ1754">
        <v>66000000</v>
      </c>
      <c r="AR1754" s="5">
        <v>3.4</v>
      </c>
      <c r="AS1754">
        <v>33000000</v>
      </c>
      <c r="AT1754">
        <v>1198000</v>
      </c>
      <c r="AU1754">
        <v>67198000</v>
      </c>
      <c r="AV1754">
        <v>61.5</v>
      </c>
      <c r="AW1754">
        <v>47909.599999999999</v>
      </c>
      <c r="AX1754">
        <v>47909600000</v>
      </c>
      <c r="CG1754" s="13"/>
    </row>
    <row r="1755" spans="1:85" x14ac:dyDescent="0.3">
      <c r="A1755">
        <v>2017</v>
      </c>
      <c r="B1755" t="s">
        <v>14</v>
      </c>
      <c r="C1755">
        <v>0</v>
      </c>
      <c r="D1755">
        <v>4</v>
      </c>
      <c r="E1755">
        <v>5</v>
      </c>
      <c r="L1755">
        <v>1</v>
      </c>
      <c r="M1755">
        <v>0</v>
      </c>
      <c r="N1755">
        <v>0</v>
      </c>
      <c r="O1755" s="11">
        <v>12</v>
      </c>
      <c r="P1755" s="11">
        <v>5</v>
      </c>
      <c r="Q1755" s="12">
        <v>41.67</v>
      </c>
      <c r="R1755" s="11">
        <v>6</v>
      </c>
      <c r="S1755" s="12">
        <v>50</v>
      </c>
      <c r="T1755" s="14">
        <v>1</v>
      </c>
      <c r="U1755" s="12">
        <v>8.33</v>
      </c>
      <c r="V1755" s="12">
        <v>73.78</v>
      </c>
      <c r="W1755" s="13">
        <v>5</v>
      </c>
      <c r="X1755" s="11">
        <v>6.91</v>
      </c>
      <c r="Y1755" s="11">
        <v>25.22</v>
      </c>
      <c r="Z1755" s="11">
        <v>10.3</v>
      </c>
      <c r="AA1755" s="11">
        <v>18646.2</v>
      </c>
      <c r="AB1755" s="13">
        <v>18646200000</v>
      </c>
      <c r="AC1755" s="5">
        <v>10.302843918257114</v>
      </c>
      <c r="AD1755">
        <v>37.03</v>
      </c>
      <c r="AE1755">
        <v>30.37</v>
      </c>
      <c r="AF1755">
        <v>35.74</v>
      </c>
      <c r="AG1755" s="5">
        <v>14.420619994626641</v>
      </c>
      <c r="AH1755" s="7">
        <v>7.510341519953637</v>
      </c>
      <c r="AI1755" s="8">
        <v>0.17885334026098595</v>
      </c>
      <c r="AJ1755">
        <v>156895.31</v>
      </c>
      <c r="AK1755">
        <v>156895310000</v>
      </c>
      <c r="AL1755">
        <f>IF(AJ1755&lt;29957,1,0)</f>
        <v>0</v>
      </c>
      <c r="AM1755">
        <f>IF(AND(AJ1755&gt;29957,AJ1755&lt;96525),1,0)</f>
        <v>0</v>
      </c>
      <c r="AN1755">
        <f>IF(AJ1755&gt;96525,1,0)</f>
        <v>1</v>
      </c>
      <c r="AO1755" s="9">
        <v>38</v>
      </c>
      <c r="AP1755" s="5">
        <v>1.5797835966168099</v>
      </c>
      <c r="AQ1755">
        <v>94395970</v>
      </c>
      <c r="AT1755">
        <v>15000000</v>
      </c>
      <c r="AU1755">
        <v>109395970</v>
      </c>
      <c r="AV1755">
        <v>0</v>
      </c>
      <c r="AW1755">
        <v>21308.6</v>
      </c>
      <c r="AX1755">
        <v>21308600000</v>
      </c>
      <c r="CG1755" s="13"/>
    </row>
    <row r="1756" spans="1:85" x14ac:dyDescent="0.3">
      <c r="A1756">
        <v>2017</v>
      </c>
      <c r="B1756" t="s">
        <v>15</v>
      </c>
      <c r="C1756">
        <v>0</v>
      </c>
      <c r="D1756">
        <v>7</v>
      </c>
      <c r="E1756">
        <v>4</v>
      </c>
      <c r="F1756">
        <v>12</v>
      </c>
      <c r="G1756">
        <v>12000000</v>
      </c>
      <c r="H1756">
        <v>6</v>
      </c>
      <c r="I1756">
        <v>6000000</v>
      </c>
      <c r="J1756">
        <v>6</v>
      </c>
      <c r="K1756">
        <v>6000000</v>
      </c>
      <c r="L1756">
        <v>1</v>
      </c>
      <c r="M1756">
        <v>1</v>
      </c>
      <c r="N1756">
        <v>0</v>
      </c>
      <c r="O1756" s="11">
        <v>12</v>
      </c>
      <c r="P1756" s="11">
        <v>5</v>
      </c>
      <c r="Q1756" s="12">
        <v>41.67</v>
      </c>
      <c r="R1756" s="11">
        <v>4</v>
      </c>
      <c r="S1756" s="12">
        <v>33.33</v>
      </c>
      <c r="T1756" s="14">
        <v>3</v>
      </c>
      <c r="U1756" s="12">
        <v>25</v>
      </c>
      <c r="V1756" s="12">
        <v>72.959999999999994</v>
      </c>
      <c r="W1756" s="13">
        <v>4</v>
      </c>
      <c r="X1756" s="11"/>
      <c r="Y1756" s="11">
        <v>6</v>
      </c>
      <c r="Z1756" s="11">
        <v>8.85</v>
      </c>
      <c r="AA1756" s="11">
        <v>30158</v>
      </c>
      <c r="AB1756" s="13">
        <v>30158000000</v>
      </c>
      <c r="AC1756" s="5">
        <v>8.8539547933238509</v>
      </c>
      <c r="AD1756">
        <v>18.41</v>
      </c>
      <c r="AE1756">
        <v>6.61</v>
      </c>
      <c r="AF1756">
        <v>18.36</v>
      </c>
      <c r="AG1756" s="5">
        <v>-0.84142982535791022</v>
      </c>
      <c r="AH1756" s="7"/>
      <c r="AI1756" s="8"/>
      <c r="AO1756" s="9">
        <v>63</v>
      </c>
      <c r="AP1756" s="5">
        <v>1.7993405494535815</v>
      </c>
      <c r="AQ1756">
        <v>49600000</v>
      </c>
      <c r="AT1756">
        <v>7380000</v>
      </c>
      <c r="AU1756">
        <v>56980000</v>
      </c>
      <c r="AV1756">
        <v>72.959999999999994</v>
      </c>
      <c r="CG1756" s="13"/>
    </row>
    <row r="1757" spans="1:85" x14ac:dyDescent="0.3">
      <c r="A1757">
        <v>2017</v>
      </c>
      <c r="B1757" t="s">
        <v>16</v>
      </c>
      <c r="C1757">
        <v>0</v>
      </c>
      <c r="D1757">
        <v>4</v>
      </c>
      <c r="E1757">
        <v>4</v>
      </c>
      <c r="L1757">
        <v>1</v>
      </c>
      <c r="M1757">
        <v>0</v>
      </c>
      <c r="N1757">
        <v>1</v>
      </c>
      <c r="O1757" s="11">
        <v>10</v>
      </c>
      <c r="P1757" s="11">
        <v>5</v>
      </c>
      <c r="Q1757" s="12">
        <v>50</v>
      </c>
      <c r="R1757" s="11">
        <v>5</v>
      </c>
      <c r="S1757" s="12">
        <v>50</v>
      </c>
      <c r="T1757" s="14">
        <v>0</v>
      </c>
      <c r="U1757" s="12">
        <v>0</v>
      </c>
      <c r="V1757" s="12">
        <v>72.680000000000007</v>
      </c>
      <c r="W1757" s="13">
        <v>4</v>
      </c>
      <c r="X1757" s="11"/>
      <c r="Y1757" s="11">
        <v>12.95</v>
      </c>
      <c r="Z1757" s="11"/>
      <c r="AA1757" s="11">
        <v>27523.5</v>
      </c>
      <c r="AB1757" s="13">
        <v>27523500000</v>
      </c>
      <c r="AD1757">
        <v>23.22</v>
      </c>
      <c r="AE1757">
        <v>15.59</v>
      </c>
      <c r="AF1757">
        <v>21.81</v>
      </c>
      <c r="AG1757" s="5">
        <v>-0.98610856669972879</v>
      </c>
      <c r="AH1757" s="7">
        <v>16.75949673978231</v>
      </c>
      <c r="AI1757" s="8"/>
      <c r="AJ1757">
        <v>112185.82</v>
      </c>
      <c r="AK1757">
        <v>112185820000</v>
      </c>
      <c r="AL1757">
        <f>IF(AJ1757&lt;29957,1,0)</f>
        <v>0</v>
      </c>
      <c r="AM1757">
        <f>IF(AND(AJ1757&gt;29957,AJ1757&lt;96525),1,0)</f>
        <v>0</v>
      </c>
      <c r="AN1757">
        <f>IF(AJ1757&gt;96525,1,0)</f>
        <v>1</v>
      </c>
      <c r="AO1757" s="9">
        <v>7</v>
      </c>
      <c r="AP1757" s="5">
        <v>0.8450980400142567</v>
      </c>
      <c r="AQ1757">
        <v>4733000</v>
      </c>
      <c r="AR1757" s="5">
        <v>3.7</v>
      </c>
      <c r="AS1757">
        <v>2050000</v>
      </c>
      <c r="AT1757">
        <v>48000</v>
      </c>
      <c r="AU1757">
        <v>4781000</v>
      </c>
      <c r="AW1757">
        <v>31308.3</v>
      </c>
      <c r="AX1757">
        <v>31308300000</v>
      </c>
      <c r="CG1757" s="13"/>
    </row>
    <row r="1758" spans="1:85" x14ac:dyDescent="0.3">
      <c r="A1758">
        <v>2017</v>
      </c>
      <c r="B1758" t="s">
        <v>17</v>
      </c>
      <c r="C1758">
        <v>0</v>
      </c>
      <c r="M1758">
        <v>0</v>
      </c>
      <c r="N1758">
        <v>0</v>
      </c>
      <c r="O1758" s="11"/>
      <c r="P1758" s="11"/>
      <c r="Q1758" s="12"/>
      <c r="R1758" s="11"/>
      <c r="S1758" s="12"/>
      <c r="T1758" s="14">
        <v>0</v>
      </c>
      <c r="U1758" s="12"/>
      <c r="V1758" s="12" t="s">
        <v>366</v>
      </c>
      <c r="W1758" s="13"/>
      <c r="X1758" s="11"/>
      <c r="Y1758" s="11">
        <v>15.2</v>
      </c>
      <c r="Z1758" s="11"/>
      <c r="AA1758" s="11">
        <v>66935.5</v>
      </c>
      <c r="AB1758" s="13">
        <v>66935500000</v>
      </c>
      <c r="AD1758">
        <v>21.67</v>
      </c>
      <c r="AE1758">
        <v>14.81</v>
      </c>
      <c r="AF1758">
        <v>18.72</v>
      </c>
      <c r="AG1758" s="5">
        <v>16.156348037900862</v>
      </c>
      <c r="AH1758" s="7"/>
      <c r="AI1758" s="8"/>
      <c r="AO1758" s="9">
        <v>44</v>
      </c>
      <c r="AP1758" s="5">
        <v>1.6434526764861872</v>
      </c>
      <c r="AV1758">
        <v>0</v>
      </c>
      <c r="CG1758" s="13"/>
    </row>
    <row r="1759" spans="1:85" x14ac:dyDescent="0.3">
      <c r="A1759">
        <v>2017</v>
      </c>
      <c r="B1759" t="s">
        <v>18</v>
      </c>
      <c r="C1759">
        <v>1</v>
      </c>
      <c r="D1759">
        <v>3</v>
      </c>
      <c r="E1759">
        <v>6</v>
      </c>
      <c r="L1759">
        <v>1</v>
      </c>
      <c r="M1759">
        <v>0</v>
      </c>
      <c r="N1759">
        <v>0</v>
      </c>
      <c r="O1759" s="11">
        <v>10</v>
      </c>
      <c r="P1759" s="11">
        <v>4</v>
      </c>
      <c r="Q1759" s="12">
        <v>40</v>
      </c>
      <c r="R1759" s="11">
        <v>4</v>
      </c>
      <c r="S1759" s="12">
        <v>40</v>
      </c>
      <c r="T1759" s="14">
        <v>2</v>
      </c>
      <c r="U1759" s="12">
        <v>20</v>
      </c>
      <c r="V1759" s="12">
        <v>68.03</v>
      </c>
      <c r="W1759" s="13">
        <v>7</v>
      </c>
      <c r="X1759" s="11"/>
      <c r="Y1759" s="11">
        <v>3.94</v>
      </c>
      <c r="Z1759" s="11">
        <v>3.08</v>
      </c>
      <c r="AA1759" s="11">
        <v>33996.400000000001</v>
      </c>
      <c r="AB1759" s="13">
        <v>33996400000</v>
      </c>
      <c r="AC1759" s="5">
        <v>3.0810760255436924</v>
      </c>
      <c r="AD1759">
        <v>12.38</v>
      </c>
      <c r="AE1759">
        <v>6.7</v>
      </c>
      <c r="AF1759">
        <v>9.4600000000000009</v>
      </c>
      <c r="AG1759" s="5">
        <v>-1.0242574222322991</v>
      </c>
      <c r="AH1759" s="7"/>
      <c r="AI1759" s="8"/>
      <c r="AJ1759">
        <v>45339.38</v>
      </c>
      <c r="AK1759">
        <v>45339380000</v>
      </c>
      <c r="AL1759">
        <f>IF(AJ1759&lt;29957,1,0)</f>
        <v>0</v>
      </c>
      <c r="AM1759">
        <f>IF(AND(AJ1759&gt;29957,AJ1759&lt;96525),1,0)</f>
        <v>1</v>
      </c>
      <c r="AN1759">
        <f>IF(AJ1759&gt;96525,1,0)</f>
        <v>0</v>
      </c>
      <c r="AO1759" s="9">
        <v>24</v>
      </c>
      <c r="AP1759" s="5">
        <v>1.3802112417116059</v>
      </c>
      <c r="AQ1759">
        <v>115102724</v>
      </c>
      <c r="AT1759">
        <v>13520000</v>
      </c>
      <c r="AU1759">
        <v>128622724</v>
      </c>
      <c r="AV1759">
        <v>0</v>
      </c>
      <c r="AW1759">
        <v>55833.8</v>
      </c>
      <c r="AX1759">
        <v>55833800000</v>
      </c>
      <c r="CG1759" s="13"/>
    </row>
    <row r="1760" spans="1:85" x14ac:dyDescent="0.3">
      <c r="A1760">
        <v>2017</v>
      </c>
      <c r="B1760" t="s">
        <v>19</v>
      </c>
      <c r="C1760">
        <v>0</v>
      </c>
      <c r="D1760">
        <v>4</v>
      </c>
      <c r="E1760">
        <v>5</v>
      </c>
      <c r="F1760">
        <v>7.7</v>
      </c>
      <c r="G1760">
        <v>7700000</v>
      </c>
      <c r="H1760">
        <v>7</v>
      </c>
      <c r="I1760">
        <v>7000000</v>
      </c>
      <c r="J1760">
        <v>0.70000000000000018</v>
      </c>
      <c r="K1760">
        <v>700000.00000000023</v>
      </c>
      <c r="L1760">
        <v>1</v>
      </c>
      <c r="M1760">
        <v>1</v>
      </c>
      <c r="N1760">
        <v>0</v>
      </c>
      <c r="O1760" s="11">
        <v>12</v>
      </c>
      <c r="P1760" s="11">
        <v>4</v>
      </c>
      <c r="Q1760" s="12">
        <v>33.33</v>
      </c>
      <c r="R1760" s="11">
        <v>3</v>
      </c>
      <c r="S1760" s="12">
        <v>25</v>
      </c>
      <c r="T1760" s="14">
        <v>5</v>
      </c>
      <c r="U1760" s="12">
        <v>41.67</v>
      </c>
      <c r="V1760" s="12">
        <v>52.06</v>
      </c>
      <c r="W1760" s="13">
        <v>5</v>
      </c>
      <c r="X1760" s="11">
        <v>1.32</v>
      </c>
      <c r="Y1760" s="11">
        <v>7.72</v>
      </c>
      <c r="Z1760" s="11">
        <v>5.86</v>
      </c>
      <c r="AA1760" s="11"/>
      <c r="AB1760" s="13"/>
      <c r="AC1760" s="5">
        <v>5.8629209249251018</v>
      </c>
      <c r="AD1760">
        <v>19.760000000000002</v>
      </c>
      <c r="AE1760">
        <v>14.15</v>
      </c>
      <c r="AF1760">
        <v>19.170000000000002</v>
      </c>
      <c r="AG1760" s="5">
        <v>15.238891962273831</v>
      </c>
      <c r="AH1760" s="7"/>
      <c r="AI1760" s="8"/>
      <c r="AO1760" s="9">
        <v>32</v>
      </c>
      <c r="AP1760" s="5">
        <v>1.5051499783199058</v>
      </c>
      <c r="AQ1760">
        <v>397256000</v>
      </c>
      <c r="AT1760">
        <v>231298000</v>
      </c>
      <c r="AU1760">
        <v>628554000</v>
      </c>
      <c r="AV1760">
        <v>31.52</v>
      </c>
      <c r="CG1760" s="13"/>
    </row>
    <row r="1761" spans="1:85" x14ac:dyDescent="0.3">
      <c r="A1761">
        <v>2017</v>
      </c>
      <c r="B1761" t="s">
        <v>20</v>
      </c>
      <c r="C1761">
        <v>0</v>
      </c>
      <c r="D1761">
        <v>4</v>
      </c>
      <c r="E1761">
        <v>6</v>
      </c>
      <c r="L1761">
        <v>1</v>
      </c>
      <c r="M1761">
        <v>1</v>
      </c>
      <c r="N1761">
        <v>1</v>
      </c>
      <c r="O1761" s="11">
        <v>15</v>
      </c>
      <c r="P1761" s="11">
        <v>5</v>
      </c>
      <c r="Q1761" s="12">
        <v>33.33</v>
      </c>
      <c r="R1761" s="11">
        <v>3</v>
      </c>
      <c r="S1761" s="12">
        <v>20</v>
      </c>
      <c r="T1761" s="14">
        <v>7</v>
      </c>
      <c r="U1761" s="12">
        <v>46.67</v>
      </c>
      <c r="V1761" s="12">
        <v>63.11</v>
      </c>
      <c r="W1761" s="13">
        <v>6</v>
      </c>
      <c r="X1761" s="11"/>
      <c r="Y1761" s="11">
        <v>5.63</v>
      </c>
      <c r="Z1761" s="11">
        <v>2.4</v>
      </c>
      <c r="AA1761" s="11">
        <v>335081.7</v>
      </c>
      <c r="AB1761" s="13">
        <v>335081700000</v>
      </c>
      <c r="AC1761" s="5">
        <v>2.3969411350767786</v>
      </c>
      <c r="AD1761">
        <v>7.62</v>
      </c>
      <c r="AE1761">
        <v>5.49</v>
      </c>
      <c r="AF1761">
        <v>7.6</v>
      </c>
      <c r="AG1761" s="5">
        <v>111.79450314297179</v>
      </c>
      <c r="AH1761" s="7"/>
      <c r="AI1761" s="8">
        <v>0.33525320058271346</v>
      </c>
      <c r="AJ1761">
        <v>409638.61</v>
      </c>
      <c r="AK1761">
        <v>409638610000</v>
      </c>
      <c r="AL1761">
        <f>IF(AJ1761&lt;29957,1,0)</f>
        <v>0</v>
      </c>
      <c r="AM1761">
        <f>IF(AND(AJ1761&gt;29957,AJ1761&lt;96525),1,0)</f>
        <v>0</v>
      </c>
      <c r="AN1761">
        <f>IF(AJ1761&gt;96525,1,0)</f>
        <v>1</v>
      </c>
      <c r="AO1761" s="9">
        <v>36</v>
      </c>
      <c r="AP1761" s="5">
        <v>1.556302500767287</v>
      </c>
      <c r="AQ1761">
        <v>93035000</v>
      </c>
      <c r="AS1761">
        <v>93035000</v>
      </c>
      <c r="AT1761">
        <v>87936000</v>
      </c>
      <c r="AU1761">
        <v>180971000</v>
      </c>
      <c r="AV1761">
        <v>63.62</v>
      </c>
      <c r="AW1761">
        <v>250050.3</v>
      </c>
      <c r="AX1761">
        <v>250050300000</v>
      </c>
      <c r="CG1761" s="13"/>
    </row>
    <row r="1762" spans="1:85" x14ac:dyDescent="0.3">
      <c r="A1762">
        <v>2017</v>
      </c>
      <c r="B1762" t="s">
        <v>21</v>
      </c>
      <c r="C1762">
        <v>1</v>
      </c>
      <c r="D1762">
        <v>4</v>
      </c>
      <c r="E1762">
        <v>5</v>
      </c>
      <c r="F1762">
        <v>14.1</v>
      </c>
      <c r="G1762">
        <v>14100000</v>
      </c>
      <c r="H1762">
        <v>9.5</v>
      </c>
      <c r="I1762">
        <v>9500000</v>
      </c>
      <c r="J1762">
        <v>4.5999999999999996</v>
      </c>
      <c r="K1762">
        <v>4600000</v>
      </c>
      <c r="L1762">
        <v>1</v>
      </c>
      <c r="M1762">
        <v>0</v>
      </c>
      <c r="N1762">
        <v>0</v>
      </c>
      <c r="O1762" s="11">
        <v>15</v>
      </c>
      <c r="P1762" s="11">
        <v>8</v>
      </c>
      <c r="Q1762" s="12">
        <v>53.33</v>
      </c>
      <c r="R1762" s="11">
        <v>7</v>
      </c>
      <c r="S1762" s="12">
        <v>46.67</v>
      </c>
      <c r="T1762" s="14">
        <v>0</v>
      </c>
      <c r="U1762" s="12">
        <v>0</v>
      </c>
      <c r="V1762" s="12">
        <v>34.35</v>
      </c>
      <c r="W1762" s="13">
        <v>5</v>
      </c>
      <c r="X1762" s="11">
        <v>67.23</v>
      </c>
      <c r="Y1762" s="11">
        <v>1.28</v>
      </c>
      <c r="Z1762" s="11">
        <v>4.53</v>
      </c>
      <c r="AA1762" s="11">
        <v>86812.9</v>
      </c>
      <c r="AB1762" s="13">
        <v>86812900000</v>
      </c>
      <c r="AC1762" s="5">
        <v>4.5292517283738025</v>
      </c>
      <c r="AD1762">
        <v>2.57</v>
      </c>
      <c r="AE1762">
        <v>1.1399999999999999</v>
      </c>
      <c r="AF1762">
        <v>1.41</v>
      </c>
      <c r="AG1762" s="5">
        <v>16.738647005628636</v>
      </c>
      <c r="AH1762" s="7"/>
      <c r="AI1762" s="8">
        <v>1.237644574501958</v>
      </c>
      <c r="AJ1762">
        <v>164153.78</v>
      </c>
      <c r="AK1762">
        <v>164153780000</v>
      </c>
      <c r="AL1762">
        <f>IF(AJ1762&lt;29957,1,0)</f>
        <v>0</v>
      </c>
      <c r="AM1762">
        <f>IF(AND(AJ1762&gt;29957,AJ1762&lt;96525),1,0)</f>
        <v>0</v>
      </c>
      <c r="AN1762">
        <f>IF(AJ1762&gt;96525,1,0)</f>
        <v>1</v>
      </c>
      <c r="AO1762" s="9">
        <v>38</v>
      </c>
      <c r="AP1762" s="5">
        <v>1.5797835966168099</v>
      </c>
      <c r="AQ1762">
        <v>300680000</v>
      </c>
      <c r="AT1762">
        <v>13550000</v>
      </c>
      <c r="AU1762">
        <v>314230000</v>
      </c>
      <c r="AV1762">
        <v>0</v>
      </c>
      <c r="AW1762">
        <v>82434.600000000006</v>
      </c>
      <c r="AX1762">
        <v>82434600000</v>
      </c>
      <c r="CG1762" s="13"/>
    </row>
    <row r="1763" spans="1:85" x14ac:dyDescent="0.3">
      <c r="A1763">
        <v>2017</v>
      </c>
      <c r="B1763" t="s">
        <v>22</v>
      </c>
      <c r="C1763">
        <v>0</v>
      </c>
      <c r="D1763">
        <v>4</v>
      </c>
      <c r="E1763">
        <v>4</v>
      </c>
      <c r="F1763">
        <v>58.1</v>
      </c>
      <c r="G1763">
        <v>58100000</v>
      </c>
      <c r="H1763">
        <v>51.8</v>
      </c>
      <c r="I1763">
        <v>51800000</v>
      </c>
      <c r="J1763">
        <v>6.3000000000000043</v>
      </c>
      <c r="K1763">
        <v>6300000.0000000047</v>
      </c>
      <c r="L1763">
        <v>1</v>
      </c>
      <c r="M1763">
        <v>1</v>
      </c>
      <c r="N1763">
        <v>0</v>
      </c>
      <c r="O1763" s="11">
        <v>18</v>
      </c>
      <c r="P1763" s="11">
        <v>8</v>
      </c>
      <c r="Q1763" s="12">
        <v>44.44</v>
      </c>
      <c r="R1763" s="11">
        <v>6</v>
      </c>
      <c r="S1763" s="12">
        <v>33.33</v>
      </c>
      <c r="T1763" s="14">
        <v>4</v>
      </c>
      <c r="U1763" s="12">
        <v>22.22</v>
      </c>
      <c r="V1763" s="12">
        <v>44.15</v>
      </c>
      <c r="W1763" s="13">
        <v>7</v>
      </c>
      <c r="X1763" s="11">
        <v>13.8</v>
      </c>
      <c r="Y1763" s="11">
        <v>7.79</v>
      </c>
      <c r="Z1763" s="11">
        <v>1.99</v>
      </c>
      <c r="AA1763" s="11">
        <v>169935.3</v>
      </c>
      <c r="AB1763" s="13">
        <v>169935300000</v>
      </c>
      <c r="AC1763" s="5">
        <v>1.9927432539313954</v>
      </c>
      <c r="AD1763">
        <v>16.04</v>
      </c>
      <c r="AE1763">
        <v>7.41</v>
      </c>
      <c r="AF1763">
        <v>11.81</v>
      </c>
      <c r="AG1763" s="5">
        <v>10.279352182336146</v>
      </c>
      <c r="AH1763" s="7">
        <v>1.3982855876889517</v>
      </c>
      <c r="AI1763" s="8">
        <v>0.77107369473462972</v>
      </c>
      <c r="AJ1763">
        <v>94118.68</v>
      </c>
      <c r="AK1763">
        <v>94118680000</v>
      </c>
      <c r="AL1763">
        <f>IF(AJ1763&lt;29957,1,0)</f>
        <v>0</v>
      </c>
      <c r="AM1763">
        <f>IF(AND(AJ1763&gt;29957,AJ1763&lt;96525),1,0)</f>
        <v>1</v>
      </c>
      <c r="AN1763">
        <f>IF(AJ1763&gt;96525,1,0)</f>
        <v>0</v>
      </c>
      <c r="AO1763" s="9">
        <v>45</v>
      </c>
      <c r="AP1763" s="5">
        <v>1.6532125137753435</v>
      </c>
      <c r="AQ1763">
        <v>796250000</v>
      </c>
      <c r="AT1763">
        <v>67500000</v>
      </c>
      <c r="AU1763">
        <v>863750000</v>
      </c>
      <c r="AV1763">
        <v>0.39</v>
      </c>
      <c r="AW1763">
        <v>149696.4</v>
      </c>
      <c r="AX1763">
        <v>149696400000</v>
      </c>
      <c r="CG1763" s="13"/>
    </row>
    <row r="1764" spans="1:85" x14ac:dyDescent="0.3">
      <c r="A1764">
        <v>2017</v>
      </c>
      <c r="B1764" t="s">
        <v>23</v>
      </c>
      <c r="C1764">
        <v>0</v>
      </c>
      <c r="D1764">
        <v>4</v>
      </c>
      <c r="E1764">
        <v>6</v>
      </c>
      <c r="L1764">
        <v>1</v>
      </c>
      <c r="M1764">
        <v>1</v>
      </c>
      <c r="N1764">
        <v>1</v>
      </c>
      <c r="O1764" s="11">
        <v>15</v>
      </c>
      <c r="P1764" s="11">
        <v>8</v>
      </c>
      <c r="Q1764" s="12">
        <v>53.33</v>
      </c>
      <c r="R1764" s="11">
        <v>3</v>
      </c>
      <c r="S1764" s="12">
        <v>20</v>
      </c>
      <c r="T1764" s="14">
        <v>4</v>
      </c>
      <c r="U1764" s="12">
        <v>26.67</v>
      </c>
      <c r="V1764" s="12">
        <v>50.38</v>
      </c>
      <c r="W1764" s="13">
        <v>6</v>
      </c>
      <c r="X1764" s="11">
        <v>9.06</v>
      </c>
      <c r="Y1764" s="11">
        <v>6.2</v>
      </c>
      <c r="Z1764" s="11">
        <v>3.93</v>
      </c>
      <c r="AA1764" s="11">
        <v>278265.5</v>
      </c>
      <c r="AB1764" s="13">
        <v>278265500000</v>
      </c>
      <c r="AC1764" s="5">
        <v>3.9325581492641786</v>
      </c>
      <c r="AD1764">
        <v>24.21</v>
      </c>
      <c r="AE1764">
        <v>6.05</v>
      </c>
      <c r="AF1764">
        <v>8.31</v>
      </c>
      <c r="AG1764" s="5">
        <v>6.7082508790882196</v>
      </c>
      <c r="AH1764" s="7"/>
      <c r="AI1764" s="8"/>
      <c r="AO1764" s="9">
        <v>69</v>
      </c>
      <c r="AP1764" s="5">
        <v>1.8388490907372552</v>
      </c>
      <c r="AQ1764">
        <v>180890061</v>
      </c>
      <c r="AR1764" s="5">
        <v>0.7</v>
      </c>
      <c r="AS1764">
        <v>128956666</v>
      </c>
      <c r="AT1764">
        <v>117420000</v>
      </c>
      <c r="AU1764">
        <v>298310061</v>
      </c>
      <c r="AV1764">
        <v>50.38</v>
      </c>
      <c r="CG1764" s="13"/>
    </row>
    <row r="1765" spans="1:85" x14ac:dyDescent="0.3">
      <c r="A1765">
        <v>2017</v>
      </c>
      <c r="B1765" t="s">
        <v>24</v>
      </c>
      <c r="C1765">
        <v>0</v>
      </c>
      <c r="D1765">
        <v>4</v>
      </c>
      <c r="E1765">
        <v>6</v>
      </c>
      <c r="F1765">
        <v>14.4</v>
      </c>
      <c r="G1765">
        <v>14400000</v>
      </c>
      <c r="H1765">
        <v>11.5</v>
      </c>
      <c r="I1765">
        <v>11500000</v>
      </c>
      <c r="J1765">
        <v>2.9000000000000004</v>
      </c>
      <c r="K1765">
        <v>2900000.0000000005</v>
      </c>
      <c r="L1765">
        <v>1</v>
      </c>
      <c r="M1765">
        <v>0</v>
      </c>
      <c r="N1765">
        <v>0</v>
      </c>
      <c r="O1765" s="11">
        <v>11</v>
      </c>
      <c r="P1765" s="11">
        <v>5</v>
      </c>
      <c r="Q1765" s="12">
        <v>45.45</v>
      </c>
      <c r="R1765" s="11">
        <v>5</v>
      </c>
      <c r="S1765" s="12">
        <v>45.45</v>
      </c>
      <c r="T1765" s="14">
        <v>1</v>
      </c>
      <c r="U1765" s="12">
        <v>9.09</v>
      </c>
      <c r="V1765" s="12">
        <v>56.69</v>
      </c>
      <c r="W1765" s="13">
        <v>6</v>
      </c>
      <c r="X1765" s="11"/>
      <c r="Y1765" s="11">
        <v>-3.3</v>
      </c>
      <c r="Z1765" s="11">
        <v>2.14</v>
      </c>
      <c r="AA1765" s="11">
        <v>109739.5</v>
      </c>
      <c r="AB1765" s="13">
        <v>109739500000</v>
      </c>
      <c r="AC1765" s="5">
        <v>2.1401414733119433</v>
      </c>
      <c r="AD1765">
        <v>-6.82</v>
      </c>
      <c r="AE1765">
        <v>-0.76</v>
      </c>
      <c r="AF1765">
        <v>-1.51</v>
      </c>
      <c r="AG1765" s="5">
        <v>32.25081717738378</v>
      </c>
      <c r="AH1765" s="7"/>
      <c r="AI1765" s="8"/>
      <c r="AJ1765">
        <v>29588.23</v>
      </c>
      <c r="AK1765">
        <v>29588230000</v>
      </c>
      <c r="AL1765">
        <f>IF(AJ1765&lt;29957,1,0)</f>
        <v>1</v>
      </c>
      <c r="AM1765">
        <f>IF(AND(AJ1765&gt;29957,AJ1765&lt;96525),1,0)</f>
        <v>0</v>
      </c>
      <c r="AN1765">
        <f>IF(AJ1765&gt;96525,1,0)</f>
        <v>0</v>
      </c>
      <c r="AO1765" s="9">
        <v>24</v>
      </c>
      <c r="AP1765" s="5">
        <v>1.3802112417116059</v>
      </c>
      <c r="AQ1765">
        <v>112787360</v>
      </c>
      <c r="AR1765" s="5">
        <v>50.7</v>
      </c>
      <c r="AT1765">
        <v>1880000</v>
      </c>
      <c r="AU1765">
        <v>114667360</v>
      </c>
      <c r="AV1765">
        <v>0</v>
      </c>
      <c r="AW1765">
        <v>35101.4</v>
      </c>
      <c r="AX1765">
        <v>35101400000</v>
      </c>
      <c r="CG1765" s="13"/>
    </row>
    <row r="1766" spans="1:85" x14ac:dyDescent="0.3">
      <c r="A1766">
        <v>2017</v>
      </c>
      <c r="B1766" t="s">
        <v>25</v>
      </c>
      <c r="C1766">
        <v>0</v>
      </c>
      <c r="D1766">
        <v>5</v>
      </c>
      <c r="E1766">
        <v>5</v>
      </c>
      <c r="L1766">
        <v>1</v>
      </c>
      <c r="M1766">
        <v>1</v>
      </c>
      <c r="N1766">
        <v>1</v>
      </c>
      <c r="O1766" s="11">
        <v>15</v>
      </c>
      <c r="P1766" s="11">
        <v>7</v>
      </c>
      <c r="Q1766" s="12">
        <v>46.67</v>
      </c>
      <c r="R1766" s="11">
        <v>2</v>
      </c>
      <c r="S1766" s="12">
        <v>13.33</v>
      </c>
      <c r="T1766" s="14">
        <v>6</v>
      </c>
      <c r="U1766" s="12">
        <v>40</v>
      </c>
      <c r="V1766" s="12">
        <v>52.79</v>
      </c>
      <c r="W1766" s="13">
        <v>8</v>
      </c>
      <c r="X1766" s="11">
        <v>13.23</v>
      </c>
      <c r="Y1766" s="11">
        <v>10.029999999999999</v>
      </c>
      <c r="Z1766" s="11">
        <v>14.51</v>
      </c>
      <c r="AA1766" s="11">
        <v>125594.2</v>
      </c>
      <c r="AB1766" s="13">
        <v>125594200000</v>
      </c>
      <c r="AC1766" s="5">
        <v>14.512640293883731</v>
      </c>
      <c r="AD1766">
        <v>26.06</v>
      </c>
      <c r="AE1766">
        <v>16.68</v>
      </c>
      <c r="AF1766">
        <v>24.6</v>
      </c>
      <c r="AG1766" s="5">
        <v>6.9210032486986508</v>
      </c>
      <c r="AH1766" s="7">
        <v>0.3960803558707594</v>
      </c>
      <c r="AI1766" s="8">
        <v>2.7254929897048656</v>
      </c>
      <c r="AJ1766">
        <v>854693.19</v>
      </c>
      <c r="AK1766">
        <v>854693190000</v>
      </c>
      <c r="AL1766">
        <f>IF(AJ1766&lt;29957,1,0)</f>
        <v>0</v>
      </c>
      <c r="AM1766">
        <f>IF(AND(AJ1766&gt;29957,AJ1766&lt;96525),1,0)</f>
        <v>0</v>
      </c>
      <c r="AN1766">
        <f>IF(AJ1766&gt;96525,1,0)</f>
        <v>1</v>
      </c>
      <c r="AO1766" s="9">
        <v>72</v>
      </c>
      <c r="AP1766" s="5">
        <v>1.8573324964312683</v>
      </c>
      <c r="AQ1766">
        <v>129440708</v>
      </c>
      <c r="AS1766">
        <v>97205442</v>
      </c>
      <c r="AT1766">
        <v>45080919</v>
      </c>
      <c r="AU1766">
        <v>174521627</v>
      </c>
      <c r="AV1766">
        <v>0</v>
      </c>
      <c r="AW1766">
        <v>197813.8</v>
      </c>
      <c r="AX1766">
        <v>197813800000</v>
      </c>
      <c r="CG1766" s="13"/>
    </row>
    <row r="1767" spans="1:85" x14ac:dyDescent="0.3">
      <c r="A1767">
        <v>2017</v>
      </c>
      <c r="B1767" t="s">
        <v>26</v>
      </c>
      <c r="C1767">
        <v>1</v>
      </c>
      <c r="M1767">
        <v>0</v>
      </c>
      <c r="N1767">
        <v>0</v>
      </c>
      <c r="O1767" s="11"/>
      <c r="P1767" s="11"/>
      <c r="Q1767" s="12"/>
      <c r="R1767" s="11"/>
      <c r="S1767" s="12"/>
      <c r="T1767" s="14">
        <v>0</v>
      </c>
      <c r="U1767" s="12"/>
      <c r="V1767" s="12" t="s">
        <v>366</v>
      </c>
      <c r="W1767" s="13"/>
      <c r="X1767" s="11"/>
      <c r="Y1767" s="11">
        <v>-76.180000000000007</v>
      </c>
      <c r="Z1767" s="11"/>
      <c r="AA1767" s="11"/>
      <c r="AB1767" s="13"/>
      <c r="AD1767">
        <v>-13.55</v>
      </c>
      <c r="AE1767">
        <v>-9.6300000000000008</v>
      </c>
      <c r="AF1767">
        <v>-10.8</v>
      </c>
      <c r="AG1767" s="5">
        <v>100.71398349904803</v>
      </c>
      <c r="AH1767" s="7"/>
      <c r="AI1767" s="8"/>
      <c r="AO1767" s="9">
        <v>9</v>
      </c>
      <c r="AP1767" s="5">
        <v>0.95424250943932487</v>
      </c>
      <c r="CG1767" s="13"/>
    </row>
    <row r="1768" spans="1:85" x14ac:dyDescent="0.3">
      <c r="A1768">
        <v>2017</v>
      </c>
      <c r="B1768" t="s">
        <v>27</v>
      </c>
      <c r="C1768">
        <v>0</v>
      </c>
      <c r="D1768">
        <v>4</v>
      </c>
      <c r="E1768">
        <v>4</v>
      </c>
      <c r="F1768">
        <v>1.6</v>
      </c>
      <c r="G1768">
        <v>1600000</v>
      </c>
      <c r="H1768">
        <v>1</v>
      </c>
      <c r="I1768">
        <v>1000000</v>
      </c>
      <c r="J1768">
        <v>0.60000000000000009</v>
      </c>
      <c r="K1768">
        <v>600000.00000000012</v>
      </c>
      <c r="L1768">
        <v>1</v>
      </c>
      <c r="M1768">
        <v>1</v>
      </c>
      <c r="N1768">
        <v>0</v>
      </c>
      <c r="O1768" s="11">
        <v>9</v>
      </c>
      <c r="P1768" s="11">
        <v>2</v>
      </c>
      <c r="Q1768" s="12">
        <v>22.22</v>
      </c>
      <c r="R1768" s="11">
        <v>4</v>
      </c>
      <c r="S1768" s="12">
        <v>44.44</v>
      </c>
      <c r="T1768" s="14">
        <v>3</v>
      </c>
      <c r="U1768" s="12">
        <v>33.33</v>
      </c>
      <c r="V1768" s="12">
        <v>59.34</v>
      </c>
      <c r="W1768" s="13">
        <v>7</v>
      </c>
      <c r="X1768" s="11">
        <v>5.27</v>
      </c>
      <c r="Y1768" s="11">
        <v>6.9</v>
      </c>
      <c r="Z1768" s="11">
        <v>7.86</v>
      </c>
      <c r="AA1768" s="11">
        <v>14878.8</v>
      </c>
      <c r="AB1768" s="13">
        <v>14878800000</v>
      </c>
      <c r="AC1768" s="5">
        <v>7.8549914753144723</v>
      </c>
      <c r="AD1768">
        <v>18.670000000000002</v>
      </c>
      <c r="AE1768">
        <v>10.54</v>
      </c>
      <c r="AF1768">
        <v>13.96</v>
      </c>
      <c r="AG1768" s="5">
        <v>13.486868428212464</v>
      </c>
      <c r="AH1768" s="7">
        <v>3.61961171437973E-2</v>
      </c>
      <c r="AI1768" s="8"/>
      <c r="AJ1768">
        <v>47295.82</v>
      </c>
      <c r="AK1768">
        <v>47295820000</v>
      </c>
      <c r="AL1768">
        <f>IF(AJ1768&lt;29957,1,0)</f>
        <v>0</v>
      </c>
      <c r="AM1768">
        <f>IF(AND(AJ1768&gt;29957,AJ1768&lt;96525),1,0)</f>
        <v>1</v>
      </c>
      <c r="AN1768">
        <f>IF(AJ1768&gt;96525,1,0)</f>
        <v>0</v>
      </c>
      <c r="AO1768" s="9">
        <v>21</v>
      </c>
      <c r="AP1768" s="5">
        <v>1.3222192947339191</v>
      </c>
      <c r="AQ1768">
        <v>51229000</v>
      </c>
      <c r="AR1768" s="5">
        <v>3.7</v>
      </c>
      <c r="AT1768">
        <v>825000</v>
      </c>
      <c r="AU1768">
        <v>52054000</v>
      </c>
      <c r="AV1768">
        <v>4.97</v>
      </c>
      <c r="AW1768">
        <v>24347.3</v>
      </c>
      <c r="AX1768">
        <v>24347300000</v>
      </c>
      <c r="CG1768" s="13"/>
    </row>
    <row r="1769" spans="1:85" x14ac:dyDescent="0.3">
      <c r="A1769">
        <v>2017</v>
      </c>
      <c r="B1769" t="s">
        <v>28</v>
      </c>
      <c r="C1769">
        <v>0</v>
      </c>
      <c r="D1769">
        <v>3</v>
      </c>
      <c r="E1769">
        <v>4</v>
      </c>
      <c r="F1769">
        <v>12.8</v>
      </c>
      <c r="G1769">
        <v>12800000</v>
      </c>
      <c r="H1769">
        <v>7.5</v>
      </c>
      <c r="I1769">
        <v>7500000</v>
      </c>
      <c r="J1769">
        <v>5.3000000000000007</v>
      </c>
      <c r="K1769">
        <v>5300000.0000000009</v>
      </c>
      <c r="L1769">
        <v>0</v>
      </c>
      <c r="M1769">
        <v>0</v>
      </c>
      <c r="N1769">
        <v>1</v>
      </c>
      <c r="O1769" s="11">
        <v>14</v>
      </c>
      <c r="P1769" s="11">
        <v>7</v>
      </c>
      <c r="Q1769" s="12">
        <v>50</v>
      </c>
      <c r="R1769" s="11">
        <v>5</v>
      </c>
      <c r="S1769" s="12">
        <v>35.71</v>
      </c>
      <c r="T1769" s="14">
        <v>2</v>
      </c>
      <c r="U1769" s="12">
        <v>14.29</v>
      </c>
      <c r="V1769" s="12">
        <v>44.48</v>
      </c>
      <c r="W1769" s="13">
        <v>5</v>
      </c>
      <c r="X1769" s="11">
        <v>13.11</v>
      </c>
      <c r="Y1769" s="11">
        <v>9.31</v>
      </c>
      <c r="Z1769" s="11">
        <v>3.69</v>
      </c>
      <c r="AA1769" s="11">
        <v>28567.4</v>
      </c>
      <c r="AB1769" s="13">
        <v>28567400000</v>
      </c>
      <c r="AC1769" s="5">
        <v>3.6935777325848593</v>
      </c>
      <c r="AD1769">
        <v>15.58</v>
      </c>
      <c r="AE1769">
        <v>10.28</v>
      </c>
      <c r="AF1769">
        <v>13.73</v>
      </c>
      <c r="AG1769" s="5">
        <v>8.7496052932444375</v>
      </c>
      <c r="AH1769" s="7">
        <v>0.63411964168902779</v>
      </c>
      <c r="AI1769" s="8"/>
      <c r="AJ1769">
        <v>61634.12</v>
      </c>
      <c r="AK1769">
        <v>61634120000</v>
      </c>
      <c r="AL1769">
        <f>IF(AJ1769&lt;29957,1,0)</f>
        <v>0</v>
      </c>
      <c r="AM1769">
        <f>IF(AND(AJ1769&gt;29957,AJ1769&lt;96525),1,0)</f>
        <v>1</v>
      </c>
      <c r="AN1769">
        <f>IF(AJ1769&gt;96525,1,0)</f>
        <v>0</v>
      </c>
      <c r="AO1769" s="9">
        <v>42</v>
      </c>
      <c r="AP1769" s="5">
        <v>1.6232492903979003</v>
      </c>
      <c r="AQ1769">
        <v>125244513</v>
      </c>
      <c r="AR1769" s="5">
        <v>7.7</v>
      </c>
      <c r="AS1769">
        <v>70724943</v>
      </c>
      <c r="AT1769">
        <v>9352000</v>
      </c>
      <c r="AU1769">
        <v>134596513</v>
      </c>
      <c r="AV1769">
        <v>0</v>
      </c>
      <c r="AW1769">
        <v>33384.6</v>
      </c>
      <c r="AX1769">
        <v>33384600000</v>
      </c>
      <c r="CG1769" s="13"/>
    </row>
    <row r="1770" spans="1:85" x14ac:dyDescent="0.3">
      <c r="A1770">
        <v>2017</v>
      </c>
      <c r="B1770" t="s">
        <v>29</v>
      </c>
      <c r="C1770">
        <v>0</v>
      </c>
      <c r="D1770">
        <v>4</v>
      </c>
      <c r="E1770">
        <v>5</v>
      </c>
      <c r="L1770">
        <v>1</v>
      </c>
      <c r="M1770">
        <v>0</v>
      </c>
      <c r="N1770">
        <v>0</v>
      </c>
      <c r="O1770" s="11">
        <v>12</v>
      </c>
      <c r="P1770" s="11">
        <v>4</v>
      </c>
      <c r="Q1770" s="12">
        <v>33.33</v>
      </c>
      <c r="R1770" s="11">
        <v>6</v>
      </c>
      <c r="S1770" s="12">
        <v>50</v>
      </c>
      <c r="T1770" s="14">
        <v>2</v>
      </c>
      <c r="U1770" s="12">
        <v>16.670000000000002</v>
      </c>
      <c r="V1770" s="12">
        <v>51.94</v>
      </c>
      <c r="W1770" s="13">
        <v>6</v>
      </c>
      <c r="X1770" s="11">
        <v>1.39</v>
      </c>
      <c r="Y1770" s="11">
        <v>15.1</v>
      </c>
      <c r="Z1770" s="11">
        <v>4.6900000000000004</v>
      </c>
      <c r="AA1770" s="11">
        <v>163852.70000000001</v>
      </c>
      <c r="AB1770" s="13">
        <v>163852700000</v>
      </c>
      <c r="AC1770" s="5">
        <v>4.6892144984789521</v>
      </c>
      <c r="AD1770">
        <v>27.55</v>
      </c>
      <c r="AE1770">
        <v>14.03</v>
      </c>
      <c r="AF1770">
        <v>18.309999999999999</v>
      </c>
      <c r="AG1770" s="5">
        <v>8.1511479879674198</v>
      </c>
      <c r="AH1770" s="7">
        <v>3.2877004511620851</v>
      </c>
      <c r="AI1770" s="8"/>
      <c r="AJ1770">
        <v>391654</v>
      </c>
      <c r="AK1770">
        <v>391654000000</v>
      </c>
      <c r="AL1770">
        <f>IF(AJ1770&lt;29957,1,0)</f>
        <v>0</v>
      </c>
      <c r="AM1770">
        <f>IF(AND(AJ1770&gt;29957,AJ1770&lt;96525),1,0)</f>
        <v>0</v>
      </c>
      <c r="AN1770">
        <f>IF(AJ1770&gt;96525,1,0)</f>
        <v>1</v>
      </c>
      <c r="AO1770" s="9">
        <v>31</v>
      </c>
      <c r="AP1770" s="5">
        <v>1.4913616938342726</v>
      </c>
      <c r="AQ1770">
        <v>201854141</v>
      </c>
      <c r="AT1770">
        <v>1825000</v>
      </c>
      <c r="AU1770">
        <v>203679141</v>
      </c>
      <c r="AV1770">
        <v>3.07</v>
      </c>
      <c r="AW1770">
        <v>165056.20000000001</v>
      </c>
      <c r="AX1770">
        <v>165056200000</v>
      </c>
      <c r="CG1770" s="13"/>
    </row>
    <row r="1771" spans="1:85" x14ac:dyDescent="0.3">
      <c r="A1771">
        <v>2017</v>
      </c>
      <c r="B1771" t="s">
        <v>30</v>
      </c>
      <c r="C1771">
        <v>0</v>
      </c>
      <c r="D1771">
        <v>4</v>
      </c>
      <c r="E1771">
        <v>4</v>
      </c>
      <c r="F1771">
        <v>4.2</v>
      </c>
      <c r="G1771">
        <v>4200000</v>
      </c>
      <c r="H1771">
        <v>2.4</v>
      </c>
      <c r="I1771">
        <v>2400000</v>
      </c>
      <c r="J1771">
        <v>1.8000000000000003</v>
      </c>
      <c r="K1771">
        <v>1800000.0000000002</v>
      </c>
      <c r="L1771">
        <v>1</v>
      </c>
      <c r="M1771">
        <v>0</v>
      </c>
      <c r="N1771">
        <v>0</v>
      </c>
      <c r="O1771" s="11">
        <v>13</v>
      </c>
      <c r="P1771" s="11">
        <v>6</v>
      </c>
      <c r="Q1771" s="12">
        <v>46.15</v>
      </c>
      <c r="R1771" s="11">
        <v>2</v>
      </c>
      <c r="S1771" s="12">
        <v>15.38</v>
      </c>
      <c r="T1771" s="14">
        <v>5</v>
      </c>
      <c r="U1771" s="12">
        <v>38.46</v>
      </c>
      <c r="V1771" s="12">
        <v>43.94</v>
      </c>
      <c r="W1771" s="13">
        <v>9</v>
      </c>
      <c r="X1771" s="11"/>
      <c r="Y1771" s="11">
        <v>8.58</v>
      </c>
      <c r="Z1771" s="11">
        <v>5.84</v>
      </c>
      <c r="AA1771" s="11">
        <v>10686.6</v>
      </c>
      <c r="AB1771" s="13">
        <v>10686600000</v>
      </c>
      <c r="AC1771" s="5">
        <v>5.8420473526617478</v>
      </c>
      <c r="AD1771">
        <v>39.25</v>
      </c>
      <c r="AE1771">
        <v>26.83</v>
      </c>
      <c r="AF1771">
        <v>38.26</v>
      </c>
      <c r="AG1771" s="5">
        <v>29.630694207667602</v>
      </c>
      <c r="AH1771" s="7"/>
      <c r="AI1771" s="8">
        <v>4.5876119186157643E-3</v>
      </c>
      <c r="AJ1771">
        <v>22255.72</v>
      </c>
      <c r="AK1771">
        <v>22255720000</v>
      </c>
      <c r="AL1771">
        <f>IF(AJ1771&lt;29957,1,0)</f>
        <v>1</v>
      </c>
      <c r="AM1771">
        <f>IF(AND(AJ1771&gt;29957,AJ1771&lt;96525),1,0)</f>
        <v>0</v>
      </c>
      <c r="AN1771">
        <f>IF(AJ1771&gt;96525,1,0)</f>
        <v>0</v>
      </c>
      <c r="AO1771" s="9">
        <v>24</v>
      </c>
      <c r="AP1771" s="5">
        <v>1.3802112417116059</v>
      </c>
      <c r="AQ1771">
        <v>265767000</v>
      </c>
      <c r="AR1771" s="5">
        <v>11.6</v>
      </c>
      <c r="AT1771">
        <v>930000</v>
      </c>
      <c r="AU1771">
        <v>266697000</v>
      </c>
      <c r="AW1771">
        <v>33929</v>
      </c>
      <c r="AX1771">
        <v>33929000000</v>
      </c>
      <c r="CG1771" s="13"/>
    </row>
    <row r="1772" spans="1:85" x14ac:dyDescent="0.3">
      <c r="A1772">
        <v>2017</v>
      </c>
      <c r="B1772" t="s">
        <v>31</v>
      </c>
      <c r="C1772">
        <v>1</v>
      </c>
      <c r="M1772">
        <v>0</v>
      </c>
      <c r="N1772">
        <v>0</v>
      </c>
      <c r="O1772" s="11"/>
      <c r="P1772" s="11"/>
      <c r="Q1772" s="12"/>
      <c r="R1772" s="11"/>
      <c r="S1772" s="12"/>
      <c r="T1772" s="14">
        <v>0</v>
      </c>
      <c r="U1772" s="12"/>
      <c r="V1772" s="12" t="s">
        <v>366</v>
      </c>
      <c r="W1772" s="13"/>
      <c r="X1772" s="11"/>
      <c r="Y1772" s="11">
        <v>3.84</v>
      </c>
      <c r="Z1772" s="11"/>
      <c r="AA1772" s="11">
        <v>58224.5</v>
      </c>
      <c r="AB1772" s="13">
        <v>58224500000</v>
      </c>
      <c r="AD1772">
        <v>18.43</v>
      </c>
      <c r="AE1772">
        <v>11.07</v>
      </c>
      <c r="AF1772">
        <v>12.27</v>
      </c>
      <c r="AG1772" s="5">
        <v>38.636824637799997</v>
      </c>
      <c r="AH1772" s="7"/>
      <c r="AI1772" s="8"/>
      <c r="AO1772" s="9">
        <v>17</v>
      </c>
      <c r="AP1772" s="5">
        <v>1.2304489213782739</v>
      </c>
      <c r="AV1772">
        <v>0</v>
      </c>
      <c r="CG1772" s="13"/>
    </row>
    <row r="1773" spans="1:85" x14ac:dyDescent="0.3">
      <c r="A1773">
        <v>2017</v>
      </c>
      <c r="B1773" t="s">
        <v>32</v>
      </c>
      <c r="C1773">
        <v>0</v>
      </c>
      <c r="D1773">
        <v>3</v>
      </c>
      <c r="E1773">
        <v>4</v>
      </c>
      <c r="F1773">
        <v>15.8</v>
      </c>
      <c r="G1773">
        <v>15800000</v>
      </c>
      <c r="H1773">
        <v>15.8</v>
      </c>
      <c r="I1773">
        <v>15800000</v>
      </c>
      <c r="J1773">
        <v>0</v>
      </c>
      <c r="L1773">
        <v>1</v>
      </c>
      <c r="M1773">
        <v>0</v>
      </c>
      <c r="N1773">
        <v>0</v>
      </c>
      <c r="O1773" s="11">
        <v>18</v>
      </c>
      <c r="P1773" s="11">
        <v>9</v>
      </c>
      <c r="Q1773" s="12">
        <v>50</v>
      </c>
      <c r="R1773" s="11">
        <v>4</v>
      </c>
      <c r="S1773" s="12">
        <v>22.22</v>
      </c>
      <c r="T1773" s="14">
        <v>5</v>
      </c>
      <c r="U1773" s="12">
        <v>27.78</v>
      </c>
      <c r="V1773" s="12"/>
      <c r="W1773" s="13">
        <v>8</v>
      </c>
      <c r="X1773" s="11"/>
      <c r="Y1773" s="11">
        <v>15.5</v>
      </c>
      <c r="Z1773" s="11">
        <v>4.7699999999999996</v>
      </c>
      <c r="AA1773" s="11">
        <v>218242.5</v>
      </c>
      <c r="AB1773" s="13">
        <v>218242500000</v>
      </c>
      <c r="AC1773" s="5">
        <v>4.7657431377991379</v>
      </c>
      <c r="AD1773">
        <v>23.57</v>
      </c>
      <c r="AE1773">
        <v>19.170000000000002</v>
      </c>
      <c r="AF1773">
        <v>23.39</v>
      </c>
      <c r="AG1773" s="5">
        <v>-3.2976604495360684</v>
      </c>
      <c r="AH1773" s="7">
        <v>1.4379369986493653</v>
      </c>
      <c r="AI1773" s="8">
        <v>1.7102270121730161</v>
      </c>
      <c r="AJ1773">
        <v>761671.87</v>
      </c>
      <c r="AK1773">
        <v>761671870000</v>
      </c>
      <c r="AL1773">
        <f>IF(AJ1773&lt;29957,1,0)</f>
        <v>0</v>
      </c>
      <c r="AM1773">
        <f>IF(AND(AJ1773&gt;29957,AJ1773&lt;96525),1,0)</f>
        <v>0</v>
      </c>
      <c r="AN1773">
        <f>IF(AJ1773&gt;96525,1,0)</f>
        <v>1</v>
      </c>
      <c r="AO1773" s="9">
        <v>10</v>
      </c>
      <c r="AP1773" s="5">
        <v>1</v>
      </c>
      <c r="AQ1773">
        <v>541556703</v>
      </c>
      <c r="AR1773" s="5">
        <v>5.3</v>
      </c>
      <c r="AT1773">
        <v>22750000</v>
      </c>
      <c r="AU1773">
        <v>564306703</v>
      </c>
      <c r="AV1773">
        <v>0</v>
      </c>
      <c r="AW1773">
        <v>255925.3</v>
      </c>
      <c r="AX1773">
        <v>255925300000</v>
      </c>
      <c r="CG1773" s="13"/>
    </row>
    <row r="1774" spans="1:85" x14ac:dyDescent="0.3">
      <c r="A1774">
        <v>2017</v>
      </c>
      <c r="B1774" t="s">
        <v>33</v>
      </c>
      <c r="C1774">
        <v>0</v>
      </c>
      <c r="D1774">
        <v>3</v>
      </c>
      <c r="E1774">
        <v>4</v>
      </c>
      <c r="L1774">
        <v>1</v>
      </c>
      <c r="M1774">
        <v>0</v>
      </c>
      <c r="N1774">
        <v>0</v>
      </c>
      <c r="O1774" s="11">
        <v>9</v>
      </c>
      <c r="P1774" s="11">
        <v>3</v>
      </c>
      <c r="Q1774" s="12">
        <v>33.33</v>
      </c>
      <c r="R1774" s="11">
        <v>4</v>
      </c>
      <c r="S1774" s="12">
        <v>44.44</v>
      </c>
      <c r="T1774" s="14">
        <v>2</v>
      </c>
      <c r="U1774" s="12">
        <v>22.22</v>
      </c>
      <c r="V1774" s="12"/>
      <c r="W1774" s="13">
        <v>4</v>
      </c>
      <c r="X1774" s="11"/>
      <c r="Y1774" s="11"/>
      <c r="Z1774" s="11"/>
      <c r="AA1774" s="11">
        <v>5896.8</v>
      </c>
      <c r="AB1774" s="13">
        <v>5896800000</v>
      </c>
      <c r="AE1774">
        <v>37.76</v>
      </c>
      <c r="AF1774">
        <v>43.64</v>
      </c>
      <c r="AG1774" s="5">
        <v>-0.30509152745824425</v>
      </c>
      <c r="AH1774" s="7">
        <v>5.0168063011087144E-2</v>
      </c>
      <c r="AI1774" s="8">
        <v>7.710831284804093</v>
      </c>
      <c r="AJ1774">
        <v>54788.88</v>
      </c>
      <c r="AK1774">
        <v>54788880000</v>
      </c>
      <c r="AL1774">
        <f>IF(AJ1774&lt;29957,1,0)</f>
        <v>0</v>
      </c>
      <c r="AM1774">
        <f>IF(AND(AJ1774&gt;29957,AJ1774&lt;96525),1,0)</f>
        <v>1</v>
      </c>
      <c r="AN1774">
        <f>IF(AJ1774&gt;96525,1,0)</f>
        <v>0</v>
      </c>
      <c r="AO1774" s="9">
        <v>11</v>
      </c>
      <c r="AP1774" s="5">
        <v>1.0413926851582249</v>
      </c>
      <c r="AQ1774">
        <v>45207000</v>
      </c>
      <c r="AT1774">
        <v>675000</v>
      </c>
      <c r="AU1774">
        <v>45882000</v>
      </c>
      <c r="AW1774">
        <v>8288.7000000000007</v>
      </c>
      <c r="AX1774">
        <v>8288700000.000001</v>
      </c>
      <c r="CG1774" s="13"/>
    </row>
    <row r="1775" spans="1:85" x14ac:dyDescent="0.3">
      <c r="A1775">
        <v>2017</v>
      </c>
      <c r="B1775" t="s">
        <v>34</v>
      </c>
      <c r="C1775">
        <v>0</v>
      </c>
      <c r="D1775">
        <v>3</v>
      </c>
      <c r="E1775">
        <v>5</v>
      </c>
      <c r="F1775">
        <v>14.9</v>
      </c>
      <c r="G1775">
        <v>14900000</v>
      </c>
      <c r="H1775">
        <v>13.9</v>
      </c>
      <c r="I1775">
        <v>13900000</v>
      </c>
      <c r="J1775">
        <v>1</v>
      </c>
      <c r="K1775">
        <v>1000000</v>
      </c>
      <c r="L1775">
        <v>1</v>
      </c>
      <c r="M1775">
        <v>0</v>
      </c>
      <c r="N1775">
        <v>1</v>
      </c>
      <c r="O1775" s="11">
        <v>12</v>
      </c>
      <c r="P1775" s="11">
        <v>7</v>
      </c>
      <c r="Q1775" s="12">
        <v>58.33</v>
      </c>
      <c r="R1775" s="11">
        <v>4</v>
      </c>
      <c r="S1775" s="12">
        <v>33.33</v>
      </c>
      <c r="T1775" s="14">
        <v>1</v>
      </c>
      <c r="U1775" s="12">
        <v>8.33</v>
      </c>
      <c r="V1775" s="12"/>
      <c r="W1775" s="13">
        <v>7</v>
      </c>
      <c r="X1775" s="11"/>
      <c r="Y1775" s="11">
        <v>2.25</v>
      </c>
      <c r="Z1775" s="11">
        <v>3.64</v>
      </c>
      <c r="AA1775" s="11">
        <v>31102.3</v>
      </c>
      <c r="AB1775" s="13">
        <v>31102300000</v>
      </c>
      <c r="AC1775" s="5">
        <v>3.6384240351074228</v>
      </c>
      <c r="AD1775">
        <v>12.05</v>
      </c>
      <c r="AE1775">
        <v>3.19</v>
      </c>
      <c r="AF1775">
        <v>6.2</v>
      </c>
      <c r="AG1775" s="5">
        <v>-7.1020757321443559</v>
      </c>
      <c r="AH1775" s="7"/>
      <c r="AI1775" s="8"/>
      <c r="AO1775" s="9">
        <v>79</v>
      </c>
      <c r="AP1775" s="5">
        <v>1.8976270912904412</v>
      </c>
      <c r="AQ1775">
        <v>121949000</v>
      </c>
      <c r="AS1775">
        <v>65682000</v>
      </c>
      <c r="AT1775">
        <v>8400000</v>
      </c>
      <c r="AU1775">
        <v>130349000</v>
      </c>
      <c r="AV1775">
        <v>0</v>
      </c>
      <c r="CG1775" s="13"/>
    </row>
    <row r="1776" spans="1:85" x14ac:dyDescent="0.3">
      <c r="A1776">
        <v>2017</v>
      </c>
      <c r="B1776" t="s">
        <v>35</v>
      </c>
      <c r="C1776">
        <v>0</v>
      </c>
      <c r="D1776">
        <v>3</v>
      </c>
      <c r="E1776">
        <v>4</v>
      </c>
      <c r="F1776">
        <v>7.8</v>
      </c>
      <c r="G1776">
        <v>7800000</v>
      </c>
      <c r="H1776">
        <v>5</v>
      </c>
      <c r="I1776">
        <v>5000000</v>
      </c>
      <c r="J1776">
        <v>2.8</v>
      </c>
      <c r="K1776">
        <v>2800000</v>
      </c>
      <c r="L1776">
        <v>0</v>
      </c>
      <c r="M1776">
        <v>0</v>
      </c>
      <c r="N1776">
        <v>0</v>
      </c>
      <c r="O1776" s="11">
        <v>11</v>
      </c>
      <c r="P1776" s="11">
        <v>5</v>
      </c>
      <c r="Q1776" s="12">
        <v>45.45</v>
      </c>
      <c r="R1776" s="11">
        <v>4</v>
      </c>
      <c r="S1776" s="12">
        <v>36.36</v>
      </c>
      <c r="T1776" s="14">
        <v>2</v>
      </c>
      <c r="U1776" s="12">
        <v>18.18</v>
      </c>
      <c r="V1776" s="12">
        <v>58.3</v>
      </c>
      <c r="W1776" s="13">
        <v>9</v>
      </c>
      <c r="X1776" s="11"/>
      <c r="Y1776" s="11">
        <v>17.760000000000002</v>
      </c>
      <c r="Z1776" s="11">
        <v>3.77</v>
      </c>
      <c r="AA1776" s="11">
        <v>57971.6</v>
      </c>
      <c r="AB1776" s="13">
        <v>57971600000</v>
      </c>
      <c r="AC1776" s="5">
        <v>3.7728633230894113</v>
      </c>
      <c r="AD1776">
        <v>22.67</v>
      </c>
      <c r="AE1776">
        <v>12.76</v>
      </c>
      <c r="AF1776">
        <v>14.91</v>
      </c>
      <c r="AG1776" s="5">
        <v>14.915822049819727</v>
      </c>
      <c r="AH1776" s="7">
        <v>0.38517397641867562</v>
      </c>
      <c r="AI1776" s="8">
        <v>3.9541177373145229</v>
      </c>
      <c r="AJ1776">
        <v>106566.1</v>
      </c>
      <c r="AK1776">
        <v>106566100000</v>
      </c>
      <c r="AL1776">
        <f t="shared" ref="AL1776:AL1788" si="234">IF(AJ1776&lt;29957,1,0)</f>
        <v>0</v>
      </c>
      <c r="AM1776">
        <f t="shared" ref="AM1776:AM1788" si="235">IF(AND(AJ1776&gt;29957,AJ1776&lt;96525),1,0)</f>
        <v>0</v>
      </c>
      <c r="AN1776">
        <f t="shared" ref="AN1776:AN1788" si="236">IF(AJ1776&gt;96525,1,0)</f>
        <v>1</v>
      </c>
      <c r="AO1776" s="9">
        <v>56</v>
      </c>
      <c r="AP1776" s="5">
        <v>1.7481880270062005</v>
      </c>
      <c r="AQ1776">
        <v>669962000</v>
      </c>
      <c r="AT1776">
        <v>1220000</v>
      </c>
      <c r="AU1776">
        <v>671182000</v>
      </c>
      <c r="AV1776">
        <v>0</v>
      </c>
      <c r="AW1776">
        <v>44609.7</v>
      </c>
      <c r="AX1776">
        <v>44609700000</v>
      </c>
      <c r="CG1776" s="13"/>
    </row>
    <row r="1777" spans="1:85" x14ac:dyDescent="0.3">
      <c r="A1777">
        <v>2017</v>
      </c>
      <c r="B1777" t="s">
        <v>36</v>
      </c>
      <c r="C1777">
        <v>0</v>
      </c>
      <c r="F1777">
        <v>6.7</v>
      </c>
      <c r="G1777">
        <v>6700000</v>
      </c>
      <c r="H1777">
        <v>3.9</v>
      </c>
      <c r="I1777">
        <v>3900000</v>
      </c>
      <c r="J1777">
        <v>2.8000000000000003</v>
      </c>
      <c r="K1777">
        <v>2800000.0000000005</v>
      </c>
      <c r="M1777">
        <v>0</v>
      </c>
      <c r="N1777">
        <v>0</v>
      </c>
      <c r="O1777" s="11">
        <v>13</v>
      </c>
      <c r="P1777" s="11">
        <v>6</v>
      </c>
      <c r="Q1777" s="12">
        <v>46.15</v>
      </c>
      <c r="R1777" s="11">
        <v>6</v>
      </c>
      <c r="S1777" s="12">
        <v>46.15</v>
      </c>
      <c r="T1777" s="14">
        <v>1</v>
      </c>
      <c r="U1777" s="12">
        <v>7.69</v>
      </c>
      <c r="V1777" s="12">
        <v>40.81</v>
      </c>
      <c r="W1777" s="13">
        <v>5</v>
      </c>
      <c r="X1777" s="11"/>
      <c r="Y1777" s="11">
        <v>16.690000000000001</v>
      </c>
      <c r="Z1777" s="11">
        <v>2.2200000000000002</v>
      </c>
      <c r="AA1777" s="11">
        <v>43232.5</v>
      </c>
      <c r="AB1777" s="13">
        <v>43232500000</v>
      </c>
      <c r="AC1777" s="5">
        <v>2.2163768547501768</v>
      </c>
      <c r="AD1777">
        <v>43.74</v>
      </c>
      <c r="AE1777">
        <v>15.09</v>
      </c>
      <c r="AF1777">
        <v>19.559999999999999</v>
      </c>
      <c r="AG1777" s="5">
        <v>26.78328255955973</v>
      </c>
      <c r="AH1777" s="7"/>
      <c r="AI1777" s="8"/>
      <c r="AJ1777">
        <v>30687.56</v>
      </c>
      <c r="AK1777">
        <v>30687560000</v>
      </c>
      <c r="AL1777">
        <f t="shared" si="234"/>
        <v>0</v>
      </c>
      <c r="AM1777">
        <f t="shared" si="235"/>
        <v>1</v>
      </c>
      <c r="AN1777">
        <f t="shared" si="236"/>
        <v>0</v>
      </c>
      <c r="AO1777" s="9">
        <v>93</v>
      </c>
      <c r="AP1777" s="5">
        <v>1.968482948553935</v>
      </c>
      <c r="AQ1777">
        <v>42606496</v>
      </c>
      <c r="AT1777">
        <v>9890000</v>
      </c>
      <c r="AU1777">
        <v>52496496</v>
      </c>
      <c r="AV1777">
        <v>0</v>
      </c>
      <c r="AW1777">
        <v>43614.5</v>
      </c>
      <c r="AX1777">
        <v>43614500000</v>
      </c>
      <c r="CG1777" s="13"/>
    </row>
    <row r="1778" spans="1:85" x14ac:dyDescent="0.3">
      <c r="A1778">
        <v>2017</v>
      </c>
      <c r="B1778" t="s">
        <v>37</v>
      </c>
      <c r="C1778">
        <v>1</v>
      </c>
      <c r="M1778">
        <v>0</v>
      </c>
      <c r="N1778">
        <v>0</v>
      </c>
      <c r="O1778" s="11"/>
      <c r="P1778" s="11"/>
      <c r="Q1778" s="12"/>
      <c r="R1778" s="11"/>
      <c r="S1778" s="12"/>
      <c r="T1778" s="14">
        <v>0</v>
      </c>
      <c r="U1778" s="12"/>
      <c r="V1778" s="12">
        <v>52.96</v>
      </c>
      <c r="W1778" s="13"/>
      <c r="X1778" s="11"/>
      <c r="Y1778" s="11">
        <v>6.21</v>
      </c>
      <c r="Z1778" s="11">
        <v>5.51</v>
      </c>
      <c r="AA1778" s="11">
        <v>19317.2</v>
      </c>
      <c r="AB1778" s="13">
        <v>19317200000</v>
      </c>
      <c r="AC1778" s="5">
        <v>5.5081954073615158</v>
      </c>
      <c r="AD1778">
        <v>12.45</v>
      </c>
      <c r="AE1778">
        <v>8.64</v>
      </c>
      <c r="AF1778">
        <v>12.45</v>
      </c>
      <c r="AG1778" s="5">
        <v>1.9715706194445268</v>
      </c>
      <c r="AH1778" s="7">
        <v>0.23798780512152953</v>
      </c>
      <c r="AI1778" s="8">
        <v>0.96193393043249098</v>
      </c>
      <c r="AJ1778">
        <v>57888.800000000003</v>
      </c>
      <c r="AK1778">
        <v>57888800000</v>
      </c>
      <c r="AL1778">
        <f t="shared" si="234"/>
        <v>0</v>
      </c>
      <c r="AM1778">
        <f t="shared" si="235"/>
        <v>1</v>
      </c>
      <c r="AN1778">
        <f t="shared" si="236"/>
        <v>0</v>
      </c>
      <c r="AO1778" s="9">
        <v>86</v>
      </c>
      <c r="AP1778" s="5">
        <v>1.9344984512435675</v>
      </c>
      <c r="AV1778">
        <v>52.96</v>
      </c>
      <c r="AW1778">
        <v>26412.1</v>
      </c>
      <c r="AX1778">
        <v>26412100000</v>
      </c>
      <c r="CG1778" s="13"/>
    </row>
    <row r="1779" spans="1:85" x14ac:dyDescent="0.3">
      <c r="A1779">
        <v>2017</v>
      </c>
      <c r="B1779" t="s">
        <v>38</v>
      </c>
      <c r="C1779">
        <v>0</v>
      </c>
      <c r="D1779">
        <v>5</v>
      </c>
      <c r="E1779">
        <v>4</v>
      </c>
      <c r="F1779">
        <v>6.9</v>
      </c>
      <c r="G1779">
        <v>6900000</v>
      </c>
      <c r="H1779">
        <v>5</v>
      </c>
      <c r="I1779">
        <v>5000000</v>
      </c>
      <c r="J1779">
        <v>1.9000000000000004</v>
      </c>
      <c r="K1779">
        <v>1900000.0000000005</v>
      </c>
      <c r="L1779">
        <v>1</v>
      </c>
      <c r="M1779">
        <v>0</v>
      </c>
      <c r="N1779">
        <v>1</v>
      </c>
      <c r="O1779" s="11">
        <v>13</v>
      </c>
      <c r="P1779" s="11">
        <v>5</v>
      </c>
      <c r="Q1779" s="12">
        <v>38.46</v>
      </c>
      <c r="R1779" s="11">
        <v>5</v>
      </c>
      <c r="S1779" s="12">
        <v>38.46</v>
      </c>
      <c r="T1779" s="14">
        <v>3</v>
      </c>
      <c r="U1779" s="12">
        <v>23.08</v>
      </c>
      <c r="V1779" s="12">
        <v>74.989999999999995</v>
      </c>
      <c r="W1779" s="13">
        <v>6</v>
      </c>
      <c r="X1779" s="11"/>
      <c r="Y1779" s="11">
        <v>8.2200000000000006</v>
      </c>
      <c r="Z1779" s="11">
        <v>12.29</v>
      </c>
      <c r="AA1779" s="11">
        <v>40668.5</v>
      </c>
      <c r="AB1779" s="13">
        <v>40668500000</v>
      </c>
      <c r="AC1779" s="5">
        <v>12.289340245878602</v>
      </c>
      <c r="AD1779">
        <v>24.24</v>
      </c>
      <c r="AE1779">
        <v>12.08</v>
      </c>
      <c r="AF1779">
        <v>19.87</v>
      </c>
      <c r="AG1779" s="5">
        <v>7.8268945418832798</v>
      </c>
      <c r="AH1779" s="7">
        <v>0.25740280569058205</v>
      </c>
      <c r="AI1779" s="8">
        <v>4.2847667039570734</v>
      </c>
      <c r="AJ1779">
        <v>204434.16</v>
      </c>
      <c r="AK1779">
        <v>204434160000</v>
      </c>
      <c r="AL1779">
        <f t="shared" si="234"/>
        <v>0</v>
      </c>
      <c r="AM1779">
        <f t="shared" si="235"/>
        <v>0</v>
      </c>
      <c r="AN1779">
        <f t="shared" si="236"/>
        <v>1</v>
      </c>
      <c r="AO1779" s="9">
        <v>94</v>
      </c>
      <c r="AP1779" s="5">
        <v>1.9731278535996983</v>
      </c>
      <c r="AQ1779">
        <v>44905883</v>
      </c>
      <c r="AS1779">
        <v>20118544</v>
      </c>
      <c r="AT1779">
        <v>4333000</v>
      </c>
      <c r="AU1779">
        <v>49238883</v>
      </c>
      <c r="AV1779">
        <v>14.49</v>
      </c>
      <c r="AW1779">
        <v>52821.2</v>
      </c>
      <c r="AX1779">
        <v>52821200000</v>
      </c>
      <c r="CG1779" s="13"/>
    </row>
    <row r="1780" spans="1:85" x14ac:dyDescent="0.3">
      <c r="A1780">
        <v>2017</v>
      </c>
      <c r="B1780" t="s">
        <v>39</v>
      </c>
      <c r="C1780">
        <v>0</v>
      </c>
      <c r="D1780">
        <v>4</v>
      </c>
      <c r="E1780">
        <v>5</v>
      </c>
      <c r="F1780">
        <v>45.1</v>
      </c>
      <c r="G1780">
        <v>45100000</v>
      </c>
      <c r="H1780">
        <v>45.1</v>
      </c>
      <c r="I1780">
        <v>45100000</v>
      </c>
      <c r="J1780">
        <v>0</v>
      </c>
      <c r="L1780">
        <v>1</v>
      </c>
      <c r="M1780">
        <v>0</v>
      </c>
      <c r="N1780">
        <v>0</v>
      </c>
      <c r="O1780" s="11">
        <v>15</v>
      </c>
      <c r="P1780" s="11">
        <v>7</v>
      </c>
      <c r="Q1780" s="12">
        <v>46.67</v>
      </c>
      <c r="R1780" s="11">
        <v>6</v>
      </c>
      <c r="S1780" s="12">
        <v>40</v>
      </c>
      <c r="T1780" s="14">
        <v>2</v>
      </c>
      <c r="U1780" s="12">
        <v>13.33</v>
      </c>
      <c r="V1780" s="12">
        <v>45.74</v>
      </c>
      <c r="W1780" s="13">
        <v>5</v>
      </c>
      <c r="X1780" s="11"/>
      <c r="Y1780" s="11">
        <v>8.39</v>
      </c>
      <c r="Z1780" s="11">
        <v>5.73</v>
      </c>
      <c r="AA1780" s="11">
        <v>88993.5</v>
      </c>
      <c r="AB1780" s="13">
        <v>88993500000</v>
      </c>
      <c r="AC1780" s="5">
        <v>5.7324386058646759</v>
      </c>
      <c r="AD1780">
        <v>14.96</v>
      </c>
      <c r="AE1780">
        <v>6.52</v>
      </c>
      <c r="AF1780">
        <v>8.0299999999999994</v>
      </c>
      <c r="AG1780" s="5">
        <v>-5.7634743366370529</v>
      </c>
      <c r="AH1780" s="7">
        <v>0.47115840712390289</v>
      </c>
      <c r="AI1780" s="8"/>
      <c r="AJ1780">
        <v>211039.69</v>
      </c>
      <c r="AK1780">
        <v>211039690000</v>
      </c>
      <c r="AL1780">
        <f t="shared" si="234"/>
        <v>0</v>
      </c>
      <c r="AM1780">
        <f t="shared" si="235"/>
        <v>0</v>
      </c>
      <c r="AN1780">
        <f t="shared" si="236"/>
        <v>1</v>
      </c>
      <c r="AO1780" s="9">
        <v>56</v>
      </c>
      <c r="AP1780" s="5">
        <v>1.7481880270062005</v>
      </c>
      <c r="AQ1780">
        <v>332427660</v>
      </c>
      <c r="AR1780" s="5">
        <v>100</v>
      </c>
      <c r="AT1780">
        <v>10025000</v>
      </c>
      <c r="AU1780">
        <v>342452660</v>
      </c>
      <c r="AV1780">
        <v>0</v>
      </c>
      <c r="AW1780">
        <v>84150.7</v>
      </c>
      <c r="AX1780">
        <v>84150700000</v>
      </c>
      <c r="CG1780" s="13"/>
    </row>
    <row r="1781" spans="1:85" x14ac:dyDescent="0.3">
      <c r="A1781">
        <v>2017</v>
      </c>
      <c r="B1781" t="s">
        <v>40</v>
      </c>
      <c r="C1781">
        <v>1</v>
      </c>
      <c r="D1781">
        <v>5</v>
      </c>
      <c r="E1781">
        <v>5</v>
      </c>
      <c r="L1781">
        <v>1</v>
      </c>
      <c r="M1781">
        <v>0</v>
      </c>
      <c r="N1781">
        <v>1</v>
      </c>
      <c r="O1781" s="11">
        <v>16</v>
      </c>
      <c r="P1781" s="11">
        <v>7</v>
      </c>
      <c r="Q1781" s="12">
        <v>43.75</v>
      </c>
      <c r="R1781" s="11">
        <v>3</v>
      </c>
      <c r="S1781" s="12">
        <v>18.75</v>
      </c>
      <c r="T1781" s="14">
        <v>6</v>
      </c>
      <c r="U1781" s="12">
        <v>37.5</v>
      </c>
      <c r="V1781" s="12">
        <v>67.14</v>
      </c>
      <c r="W1781" s="13">
        <v>4</v>
      </c>
      <c r="X1781" s="11"/>
      <c r="Y1781" s="11">
        <v>2.3199999999999998</v>
      </c>
      <c r="Z1781" s="11">
        <v>1.38</v>
      </c>
      <c r="AA1781" s="11">
        <v>2445796</v>
      </c>
      <c r="AB1781" s="13">
        <v>2445796000000</v>
      </c>
      <c r="AC1781" s="5">
        <v>1.382613164840917</v>
      </c>
      <c r="AD1781">
        <v>3.09</v>
      </c>
      <c r="AE1781">
        <v>0.95</v>
      </c>
      <c r="AF1781">
        <v>1.28</v>
      </c>
      <c r="AG1781" s="5">
        <v>-1.102016842066007</v>
      </c>
      <c r="AH1781" s="7"/>
      <c r="AI1781" s="8">
        <v>0.75417704096543037</v>
      </c>
      <c r="AJ1781">
        <v>1221805.3400000001</v>
      </c>
      <c r="AK1781">
        <v>1221805340000</v>
      </c>
      <c r="AL1781">
        <f t="shared" si="234"/>
        <v>0</v>
      </c>
      <c r="AM1781">
        <f t="shared" si="235"/>
        <v>0</v>
      </c>
      <c r="AN1781">
        <f t="shared" si="236"/>
        <v>1</v>
      </c>
      <c r="AO1781" s="9">
        <v>22</v>
      </c>
      <c r="AP1781" s="5">
        <v>1.3424226808222062</v>
      </c>
      <c r="AQ1781">
        <v>480782108</v>
      </c>
      <c r="AS1781">
        <v>124020000</v>
      </c>
      <c r="AT1781">
        <v>110296592</v>
      </c>
      <c r="AU1781">
        <v>591078700</v>
      </c>
      <c r="AV1781">
        <v>21.66</v>
      </c>
      <c r="AW1781">
        <v>836879</v>
      </c>
      <c r="AX1781">
        <v>836879000000</v>
      </c>
      <c r="CG1781" s="13"/>
    </row>
    <row r="1782" spans="1:85" x14ac:dyDescent="0.3">
      <c r="A1782">
        <v>2017</v>
      </c>
      <c r="B1782" t="s">
        <v>41</v>
      </c>
      <c r="C1782">
        <v>1</v>
      </c>
      <c r="D1782">
        <v>3</v>
      </c>
      <c r="E1782">
        <v>4</v>
      </c>
      <c r="L1782">
        <v>1</v>
      </c>
      <c r="M1782">
        <v>0</v>
      </c>
      <c r="N1782">
        <v>1</v>
      </c>
      <c r="O1782" s="11">
        <v>14</v>
      </c>
      <c r="P1782" s="11">
        <v>6</v>
      </c>
      <c r="Q1782" s="12">
        <v>42.86</v>
      </c>
      <c r="R1782" s="11">
        <v>4</v>
      </c>
      <c r="S1782" s="12">
        <v>28.57</v>
      </c>
      <c r="T1782" s="14">
        <v>4</v>
      </c>
      <c r="U1782" s="12">
        <v>28.57</v>
      </c>
      <c r="V1782" s="12">
        <v>71.959999999999994</v>
      </c>
      <c r="W1782" s="13">
        <v>4</v>
      </c>
      <c r="X1782" s="11"/>
      <c r="Y1782" s="11">
        <v>23.18</v>
      </c>
      <c r="Z1782" s="11"/>
      <c r="AA1782" s="11">
        <v>212488</v>
      </c>
      <c r="AB1782" s="13">
        <v>212488000000</v>
      </c>
      <c r="AD1782">
        <v>9.33</v>
      </c>
      <c r="AE1782">
        <v>7.11</v>
      </c>
      <c r="AF1782">
        <v>9.26</v>
      </c>
      <c r="AG1782" s="5">
        <v>9.4705215623481998</v>
      </c>
      <c r="AH1782" s="7"/>
      <c r="AI1782" s="8"/>
      <c r="AJ1782">
        <v>635247.94999999995</v>
      </c>
      <c r="AK1782">
        <v>635247950000</v>
      </c>
      <c r="AL1782">
        <f t="shared" si="234"/>
        <v>0</v>
      </c>
      <c r="AM1782">
        <f t="shared" si="235"/>
        <v>0</v>
      </c>
      <c r="AN1782">
        <f t="shared" si="236"/>
        <v>1</v>
      </c>
      <c r="AO1782" s="9">
        <v>11</v>
      </c>
      <c r="AP1782" s="5">
        <v>1.0413926851582249</v>
      </c>
      <c r="AQ1782">
        <v>120491629</v>
      </c>
      <c r="AR1782" s="5">
        <v>32</v>
      </c>
      <c r="AS1782">
        <v>51926804</v>
      </c>
      <c r="AT1782">
        <v>61426804</v>
      </c>
      <c r="AU1782">
        <v>181918433</v>
      </c>
      <c r="AV1782">
        <v>0</v>
      </c>
      <c r="AW1782">
        <v>66212</v>
      </c>
      <c r="AX1782">
        <v>66212000000</v>
      </c>
      <c r="CG1782" s="13"/>
    </row>
    <row r="1783" spans="1:85" x14ac:dyDescent="0.3">
      <c r="A1783">
        <v>2017</v>
      </c>
      <c r="B1783" t="s">
        <v>42</v>
      </c>
      <c r="C1783">
        <v>0</v>
      </c>
      <c r="D1783">
        <v>4</v>
      </c>
      <c r="E1783">
        <v>4</v>
      </c>
      <c r="L1783">
        <v>1</v>
      </c>
      <c r="M1783">
        <v>0</v>
      </c>
      <c r="N1783">
        <v>1</v>
      </c>
      <c r="O1783" s="11">
        <v>14</v>
      </c>
      <c r="P1783" s="11">
        <v>8</v>
      </c>
      <c r="Q1783" s="12">
        <v>57.14</v>
      </c>
      <c r="R1783" s="11">
        <v>5</v>
      </c>
      <c r="S1783" s="12">
        <v>35.71</v>
      </c>
      <c r="T1783" s="14">
        <v>1</v>
      </c>
      <c r="U1783" s="12">
        <v>7.14</v>
      </c>
      <c r="V1783" s="12">
        <v>60.68</v>
      </c>
      <c r="W1783" s="13">
        <v>6</v>
      </c>
      <c r="X1783" s="11">
        <v>0.04</v>
      </c>
      <c r="Y1783" s="11">
        <v>15.49</v>
      </c>
      <c r="Z1783" s="11">
        <v>3.46</v>
      </c>
      <c r="AA1783" s="11">
        <v>94948</v>
      </c>
      <c r="AB1783" s="13">
        <v>94948000000</v>
      </c>
      <c r="AC1783" s="5">
        <v>3.4625852420415275</v>
      </c>
      <c r="AD1783">
        <v>13.71</v>
      </c>
      <c r="AE1783">
        <v>7.23</v>
      </c>
      <c r="AF1783">
        <v>9.0500000000000007</v>
      </c>
      <c r="AG1783" s="5">
        <v>15.920780372450489</v>
      </c>
      <c r="AH1783" s="7">
        <v>13.542941656466748</v>
      </c>
      <c r="AI1783" s="8"/>
      <c r="AJ1783">
        <v>189970</v>
      </c>
      <c r="AK1783">
        <v>189970000000</v>
      </c>
      <c r="AL1783">
        <f t="shared" si="234"/>
        <v>0</v>
      </c>
      <c r="AM1783">
        <f t="shared" si="235"/>
        <v>0</v>
      </c>
      <c r="AN1783">
        <f t="shared" si="236"/>
        <v>1</v>
      </c>
      <c r="AO1783" s="9">
        <v>39</v>
      </c>
      <c r="AP1783" s="5">
        <v>1.5910646070264991</v>
      </c>
      <c r="AQ1783">
        <v>107260000</v>
      </c>
      <c r="AR1783" s="5">
        <v>100</v>
      </c>
      <c r="AS1783">
        <v>36340000</v>
      </c>
      <c r="AT1783">
        <v>18780000</v>
      </c>
      <c r="AU1783">
        <v>126040000</v>
      </c>
      <c r="AV1783">
        <v>20.8</v>
      </c>
      <c r="AW1783">
        <v>41297</v>
      </c>
      <c r="AX1783">
        <v>41297000000</v>
      </c>
      <c r="CG1783" s="13"/>
    </row>
    <row r="1784" spans="1:85" x14ac:dyDescent="0.3">
      <c r="A1784">
        <v>2017</v>
      </c>
      <c r="B1784" t="s">
        <v>43</v>
      </c>
      <c r="C1784">
        <v>0</v>
      </c>
      <c r="D1784">
        <v>4</v>
      </c>
      <c r="E1784">
        <v>4</v>
      </c>
      <c r="L1784">
        <v>1</v>
      </c>
      <c r="M1784">
        <v>0</v>
      </c>
      <c r="N1784">
        <v>0</v>
      </c>
      <c r="O1784" s="11">
        <v>11</v>
      </c>
      <c r="P1784" s="11">
        <v>6</v>
      </c>
      <c r="Q1784" s="12">
        <v>54.55</v>
      </c>
      <c r="R1784" s="11">
        <v>4</v>
      </c>
      <c r="S1784" s="12">
        <v>36.36</v>
      </c>
      <c r="T1784" s="14">
        <v>1</v>
      </c>
      <c r="U1784" s="12">
        <v>9.09</v>
      </c>
      <c r="V1784" s="12">
        <v>62.9</v>
      </c>
      <c r="W1784" s="13">
        <v>7</v>
      </c>
      <c r="X1784" s="11"/>
      <c r="Y1784" s="11">
        <v>3.98</v>
      </c>
      <c r="Z1784" s="11">
        <v>1.79</v>
      </c>
      <c r="AA1784" s="11">
        <v>105493.1</v>
      </c>
      <c r="AB1784" s="13">
        <v>105493100000</v>
      </c>
      <c r="AC1784" s="5">
        <v>1.7946822076577846</v>
      </c>
      <c r="AD1784">
        <v>6.52</v>
      </c>
      <c r="AE1784">
        <v>2.5</v>
      </c>
      <c r="AF1784">
        <v>3.45</v>
      </c>
      <c r="AG1784" s="5">
        <v>32.589726484322881</v>
      </c>
      <c r="AH1784" s="7"/>
      <c r="AI1784" s="8">
        <v>0.40150539365641608</v>
      </c>
      <c r="AJ1784">
        <v>48559.57</v>
      </c>
      <c r="AK1784">
        <v>48559570000</v>
      </c>
      <c r="AL1784">
        <f t="shared" si="234"/>
        <v>0</v>
      </c>
      <c r="AM1784">
        <f t="shared" si="235"/>
        <v>1</v>
      </c>
      <c r="AN1784">
        <f t="shared" si="236"/>
        <v>0</v>
      </c>
      <c r="AO1784" s="9">
        <v>98</v>
      </c>
      <c r="AP1784" s="5">
        <v>1.9912260756924949</v>
      </c>
      <c r="AQ1784">
        <v>67223000</v>
      </c>
      <c r="AR1784" s="5">
        <v>58.4</v>
      </c>
      <c r="AT1784">
        <v>6800000</v>
      </c>
      <c r="AU1784">
        <v>74023000</v>
      </c>
      <c r="AV1784">
        <v>0</v>
      </c>
      <c r="AW1784">
        <v>59358.2</v>
      </c>
      <c r="AX1784">
        <v>59358200000</v>
      </c>
      <c r="CG1784" s="13"/>
    </row>
    <row r="1785" spans="1:85" x14ac:dyDescent="0.3">
      <c r="A1785">
        <v>2017</v>
      </c>
      <c r="B1785" t="s">
        <v>44</v>
      </c>
      <c r="C1785">
        <v>0</v>
      </c>
      <c r="D1785">
        <v>4</v>
      </c>
      <c r="E1785">
        <v>5</v>
      </c>
      <c r="F1785">
        <v>3.1</v>
      </c>
      <c r="G1785">
        <v>3100000</v>
      </c>
      <c r="H1785">
        <v>2.5</v>
      </c>
      <c r="I1785">
        <v>2500000</v>
      </c>
      <c r="J1785">
        <v>0.60000000000000009</v>
      </c>
      <c r="K1785">
        <v>600000.00000000012</v>
      </c>
      <c r="L1785">
        <v>1</v>
      </c>
      <c r="M1785">
        <v>0</v>
      </c>
      <c r="N1785">
        <v>0</v>
      </c>
      <c r="O1785" s="11">
        <v>11</v>
      </c>
      <c r="P1785" s="11">
        <v>4</v>
      </c>
      <c r="Q1785" s="12">
        <v>36.36</v>
      </c>
      <c r="R1785" s="11">
        <v>5</v>
      </c>
      <c r="S1785" s="12">
        <v>45.45</v>
      </c>
      <c r="T1785" s="14">
        <v>2</v>
      </c>
      <c r="U1785" s="12">
        <v>18.18</v>
      </c>
      <c r="V1785" s="12">
        <v>60.16</v>
      </c>
      <c r="W1785" s="13">
        <v>4</v>
      </c>
      <c r="X1785" s="11"/>
      <c r="Y1785" s="11">
        <v>12.39</v>
      </c>
      <c r="Z1785" s="11">
        <v>3.71</v>
      </c>
      <c r="AA1785" s="11">
        <v>10243.6</v>
      </c>
      <c r="AB1785" s="13">
        <v>10243600000</v>
      </c>
      <c r="AC1785" s="5">
        <v>3.7064625218769942</v>
      </c>
      <c r="AD1785">
        <v>10.33</v>
      </c>
      <c r="AE1785">
        <v>5.77</v>
      </c>
      <c r="AF1785">
        <v>7.61</v>
      </c>
      <c r="AG1785" s="5">
        <v>-25.850562205295613</v>
      </c>
      <c r="AH1785" s="7"/>
      <c r="AI1785" s="8">
        <v>9.0495524140292521E-2</v>
      </c>
      <c r="AJ1785">
        <v>16065.09</v>
      </c>
      <c r="AK1785">
        <v>16065090000</v>
      </c>
      <c r="AL1785">
        <f t="shared" si="234"/>
        <v>1</v>
      </c>
      <c r="AM1785">
        <f t="shared" si="235"/>
        <v>0</v>
      </c>
      <c r="AN1785">
        <f t="shared" si="236"/>
        <v>0</v>
      </c>
      <c r="AO1785" s="9">
        <v>33</v>
      </c>
      <c r="AP1785" s="5">
        <v>1.5185139398778873</v>
      </c>
      <c r="AQ1785">
        <v>24482000</v>
      </c>
      <c r="AT1785">
        <v>260000</v>
      </c>
      <c r="AU1785">
        <v>24742000</v>
      </c>
      <c r="AW1785">
        <v>3725.2</v>
      </c>
      <c r="AX1785">
        <v>3725200000</v>
      </c>
      <c r="CG1785" s="13"/>
    </row>
    <row r="1786" spans="1:85" x14ac:dyDescent="0.3">
      <c r="A1786">
        <v>2017</v>
      </c>
      <c r="B1786" t="s">
        <v>45</v>
      </c>
      <c r="C1786">
        <v>1</v>
      </c>
      <c r="F1786">
        <v>13</v>
      </c>
      <c r="G1786">
        <v>13000000</v>
      </c>
      <c r="H1786">
        <v>7.3</v>
      </c>
      <c r="I1786">
        <v>7300000</v>
      </c>
      <c r="J1786">
        <v>5.7</v>
      </c>
      <c r="K1786">
        <v>5700000</v>
      </c>
      <c r="M1786">
        <v>0</v>
      </c>
      <c r="N1786">
        <v>0</v>
      </c>
      <c r="O1786" s="11">
        <v>10</v>
      </c>
      <c r="P1786" s="11"/>
      <c r="Q1786" s="12">
        <v>0</v>
      </c>
      <c r="R1786" s="11"/>
      <c r="S1786" s="12">
        <v>0</v>
      </c>
      <c r="T1786" s="14">
        <v>10</v>
      </c>
      <c r="U1786" s="12">
        <v>100</v>
      </c>
      <c r="V1786" s="12">
        <v>75</v>
      </c>
      <c r="W1786" s="13"/>
      <c r="X1786" s="11"/>
      <c r="Y1786" s="11">
        <v>5.16</v>
      </c>
      <c r="Z1786" s="11">
        <v>23.67</v>
      </c>
      <c r="AA1786" s="11">
        <v>20100.5</v>
      </c>
      <c r="AB1786" s="13">
        <v>20100500000</v>
      </c>
      <c r="AC1786" s="5">
        <v>23.667332882025597</v>
      </c>
      <c r="AD1786">
        <v>35.200000000000003</v>
      </c>
      <c r="AE1786">
        <v>7.38</v>
      </c>
      <c r="AF1786">
        <v>16.66</v>
      </c>
      <c r="AG1786" s="5">
        <v>4.8993770029083628</v>
      </c>
      <c r="AH1786" s="7"/>
      <c r="AI1786" s="8"/>
      <c r="AJ1786">
        <v>104057.67</v>
      </c>
      <c r="AK1786">
        <v>104057670000</v>
      </c>
      <c r="AL1786">
        <f t="shared" si="234"/>
        <v>0</v>
      </c>
      <c r="AM1786">
        <f t="shared" si="235"/>
        <v>0</v>
      </c>
      <c r="AN1786">
        <f t="shared" si="236"/>
        <v>1</v>
      </c>
      <c r="AO1786" s="9">
        <v>26</v>
      </c>
      <c r="AP1786" s="5">
        <v>1.414973347970818</v>
      </c>
      <c r="AV1786">
        <v>75</v>
      </c>
      <c r="AW1786">
        <v>28018.5</v>
      </c>
      <c r="AX1786">
        <v>28018500000</v>
      </c>
      <c r="CG1786" s="13"/>
    </row>
    <row r="1787" spans="1:85" x14ac:dyDescent="0.3">
      <c r="A1787">
        <v>2017</v>
      </c>
      <c r="B1787" t="s">
        <v>46</v>
      </c>
      <c r="C1787">
        <v>0</v>
      </c>
      <c r="D1787">
        <v>5</v>
      </c>
      <c r="E1787">
        <v>5</v>
      </c>
      <c r="F1787">
        <v>15.3</v>
      </c>
      <c r="G1787">
        <v>15300000</v>
      </c>
      <c r="H1787">
        <v>12.8</v>
      </c>
      <c r="I1787">
        <v>12800000</v>
      </c>
      <c r="J1787">
        <v>2.5</v>
      </c>
      <c r="K1787">
        <v>2500000</v>
      </c>
      <c r="L1787">
        <v>1</v>
      </c>
      <c r="M1787">
        <v>0</v>
      </c>
      <c r="N1787">
        <v>0</v>
      </c>
      <c r="O1787" s="11">
        <v>13</v>
      </c>
      <c r="P1787" s="11">
        <v>5</v>
      </c>
      <c r="Q1787" s="12">
        <v>38.46</v>
      </c>
      <c r="R1787" s="11">
        <v>6</v>
      </c>
      <c r="S1787" s="12">
        <v>46.15</v>
      </c>
      <c r="T1787" s="14">
        <v>2</v>
      </c>
      <c r="U1787" s="12">
        <v>15.38</v>
      </c>
      <c r="V1787" s="12">
        <v>39.090000000000003</v>
      </c>
      <c r="W1787" s="13">
        <v>7</v>
      </c>
      <c r="X1787" s="11"/>
      <c r="Y1787" s="11">
        <v>1.98</v>
      </c>
      <c r="Z1787" s="11">
        <v>7.21</v>
      </c>
      <c r="AA1787" s="11">
        <v>28520.1</v>
      </c>
      <c r="AB1787" s="13">
        <v>28520100000</v>
      </c>
      <c r="AC1787" s="5">
        <v>7.2102471627631193</v>
      </c>
      <c r="AD1787">
        <v>12.62</v>
      </c>
      <c r="AE1787">
        <v>3.16</v>
      </c>
      <c r="AF1787">
        <v>8.8800000000000008</v>
      </c>
      <c r="AG1787" s="5">
        <v>15.484906939706597</v>
      </c>
      <c r="AH1787" s="7">
        <v>0.93986031809606618</v>
      </c>
      <c r="AI1787" s="8">
        <v>2.5112248450823462</v>
      </c>
      <c r="AJ1787">
        <v>45502.8</v>
      </c>
      <c r="AK1787">
        <v>45502800000</v>
      </c>
      <c r="AL1787">
        <f t="shared" si="234"/>
        <v>0</v>
      </c>
      <c r="AM1787">
        <f t="shared" si="235"/>
        <v>1</v>
      </c>
      <c r="AN1787">
        <f t="shared" si="236"/>
        <v>0</v>
      </c>
      <c r="AO1787" s="9">
        <v>68</v>
      </c>
      <c r="AP1787" s="5">
        <v>1.8325089127062362</v>
      </c>
      <c r="AQ1787">
        <v>118111000</v>
      </c>
      <c r="AT1787">
        <v>17930000</v>
      </c>
      <c r="AU1787">
        <v>136041000</v>
      </c>
      <c r="AV1787">
        <v>0.56999999999999995</v>
      </c>
      <c r="AW1787">
        <v>47132.1</v>
      </c>
      <c r="AX1787">
        <v>47132100000</v>
      </c>
      <c r="CG1787" s="13"/>
    </row>
    <row r="1788" spans="1:85" x14ac:dyDescent="0.3">
      <c r="A1788">
        <v>2017</v>
      </c>
      <c r="B1788" t="s">
        <v>47</v>
      </c>
      <c r="C1788">
        <v>0</v>
      </c>
      <c r="D1788">
        <v>4</v>
      </c>
      <c r="E1788">
        <v>6</v>
      </c>
      <c r="L1788">
        <v>1</v>
      </c>
      <c r="M1788">
        <v>0</v>
      </c>
      <c r="N1788">
        <v>0</v>
      </c>
      <c r="O1788" s="11">
        <v>15</v>
      </c>
      <c r="P1788" s="11">
        <v>4</v>
      </c>
      <c r="Q1788" s="12">
        <v>26.67</v>
      </c>
      <c r="R1788" s="11">
        <v>4</v>
      </c>
      <c r="S1788" s="12">
        <v>26.67</v>
      </c>
      <c r="T1788" s="14">
        <v>7</v>
      </c>
      <c r="U1788" s="12">
        <v>46.67</v>
      </c>
      <c r="V1788" s="12">
        <v>53.68</v>
      </c>
      <c r="W1788" s="13">
        <v>5</v>
      </c>
      <c r="X1788" s="11">
        <v>0.56999999999999995</v>
      </c>
      <c r="Y1788" s="11">
        <v>-6.67</v>
      </c>
      <c r="Z1788" s="11">
        <v>5.12</v>
      </c>
      <c r="AA1788" s="11">
        <v>38953.800000000003</v>
      </c>
      <c r="AB1788" s="13">
        <v>38953800000</v>
      </c>
      <c r="AC1788" s="5">
        <v>5.1202970991936558</v>
      </c>
      <c r="AD1788">
        <v>-43.91</v>
      </c>
      <c r="AE1788">
        <v>-3.72</v>
      </c>
      <c r="AF1788">
        <v>-4.9000000000000004</v>
      </c>
      <c r="AG1788" s="5">
        <v>5.8025749311110957</v>
      </c>
      <c r="AH1788" s="7"/>
      <c r="AI1788" s="8"/>
      <c r="AJ1788">
        <v>35953.46</v>
      </c>
      <c r="AK1788">
        <v>35953460000</v>
      </c>
      <c r="AL1788">
        <f t="shared" si="234"/>
        <v>0</v>
      </c>
      <c r="AM1788">
        <f t="shared" si="235"/>
        <v>1</v>
      </c>
      <c r="AN1788">
        <f t="shared" si="236"/>
        <v>0</v>
      </c>
      <c r="AO1788" s="9">
        <v>4</v>
      </c>
      <c r="AP1788" s="5">
        <v>0.60205999132796229</v>
      </c>
      <c r="AQ1788">
        <v>78601346</v>
      </c>
      <c r="AR1788" s="5">
        <v>54.7</v>
      </c>
      <c r="AT1788">
        <v>8370000</v>
      </c>
      <c r="AU1788">
        <v>86971346</v>
      </c>
      <c r="AV1788">
        <v>30.7</v>
      </c>
      <c r="AW1788">
        <v>103158.1</v>
      </c>
      <c r="AX1788">
        <v>103158100000</v>
      </c>
      <c r="CG1788" s="13"/>
    </row>
    <row r="1789" spans="1:85" x14ac:dyDescent="0.3">
      <c r="A1789">
        <v>2017</v>
      </c>
      <c r="B1789" t="s">
        <v>48</v>
      </c>
      <c r="C1789">
        <v>0</v>
      </c>
      <c r="M1789">
        <v>0</v>
      </c>
      <c r="N1789">
        <v>0</v>
      </c>
      <c r="O1789" s="11"/>
      <c r="P1789" s="11"/>
      <c r="Q1789" s="12"/>
      <c r="R1789" s="11"/>
      <c r="S1789" s="12"/>
      <c r="T1789" s="14">
        <v>0</v>
      </c>
      <c r="U1789" s="12"/>
      <c r="V1789" s="12">
        <v>70.489999999999995</v>
      </c>
      <c r="W1789" s="13">
        <v>8</v>
      </c>
      <c r="X1789" s="11"/>
      <c r="Y1789" s="11">
        <v>11.66</v>
      </c>
      <c r="Z1789" s="11">
        <v>7.89</v>
      </c>
      <c r="AA1789" s="11">
        <v>142088</v>
      </c>
      <c r="AB1789" s="13">
        <v>142088000000</v>
      </c>
      <c r="AC1789" s="5">
        <v>7.8910813598675649</v>
      </c>
      <c r="AD1789">
        <v>15.02</v>
      </c>
      <c r="AE1789">
        <v>10.06</v>
      </c>
      <c r="AF1789">
        <v>14.98</v>
      </c>
      <c r="AG1789" s="5">
        <v>7.839408448528844</v>
      </c>
      <c r="AH1789" s="7"/>
      <c r="AI1789" s="8"/>
      <c r="AO1789" s="9">
        <v>66</v>
      </c>
      <c r="AP1789" s="5">
        <v>1.8195439355418683</v>
      </c>
      <c r="AV1789">
        <v>69</v>
      </c>
      <c r="CG1789" s="13"/>
    </row>
    <row r="1790" spans="1:85" x14ac:dyDescent="0.3">
      <c r="A1790">
        <v>2017</v>
      </c>
      <c r="B1790" t="s">
        <v>49</v>
      </c>
      <c r="C1790">
        <v>0</v>
      </c>
      <c r="D1790">
        <v>4</v>
      </c>
      <c r="E1790">
        <v>5</v>
      </c>
      <c r="F1790">
        <v>10.7</v>
      </c>
      <c r="G1790">
        <v>10700000</v>
      </c>
      <c r="H1790">
        <v>10.7</v>
      </c>
      <c r="I1790">
        <v>10700000</v>
      </c>
      <c r="J1790">
        <v>0</v>
      </c>
      <c r="L1790">
        <v>1</v>
      </c>
      <c r="M1790">
        <v>0</v>
      </c>
      <c r="N1790">
        <v>0</v>
      </c>
      <c r="O1790" s="11">
        <v>12</v>
      </c>
      <c r="P1790" s="11">
        <v>6</v>
      </c>
      <c r="Q1790" s="12">
        <v>50</v>
      </c>
      <c r="R1790" s="11">
        <v>4</v>
      </c>
      <c r="S1790" s="12">
        <v>33.33</v>
      </c>
      <c r="T1790" s="14">
        <v>2</v>
      </c>
      <c r="U1790" s="12">
        <v>16.670000000000002</v>
      </c>
      <c r="V1790" s="12">
        <v>56.09</v>
      </c>
      <c r="W1790" s="13">
        <v>5</v>
      </c>
      <c r="X1790" s="11"/>
      <c r="Y1790" s="11">
        <v>8.34</v>
      </c>
      <c r="Z1790" s="11">
        <v>1.55</v>
      </c>
      <c r="AA1790" s="11">
        <v>63581</v>
      </c>
      <c r="AB1790" s="13">
        <v>63581000000</v>
      </c>
      <c r="AC1790" s="5">
        <v>1.5534012826217745</v>
      </c>
      <c r="AD1790">
        <v>9.75</v>
      </c>
      <c r="AE1790">
        <v>2.78</v>
      </c>
      <c r="AF1790">
        <v>3.99</v>
      </c>
      <c r="AG1790" s="5">
        <v>-0.6761796341367633</v>
      </c>
      <c r="AH1790" s="7"/>
      <c r="AI1790" s="8">
        <v>1.6950408568577273</v>
      </c>
      <c r="AJ1790">
        <v>17056.759999999998</v>
      </c>
      <c r="AK1790">
        <v>17056759999.999998</v>
      </c>
      <c r="AL1790">
        <f>IF(AJ1790&lt;29957,1,0)</f>
        <v>1</v>
      </c>
      <c r="AM1790">
        <f>IF(AND(AJ1790&gt;29957,AJ1790&lt;96525),1,0)</f>
        <v>0</v>
      </c>
      <c r="AN1790">
        <f>IF(AJ1790&gt;96525,1,0)</f>
        <v>0</v>
      </c>
      <c r="AO1790" s="9">
        <v>22</v>
      </c>
      <c r="AP1790" s="5">
        <v>1.3424226808222062</v>
      </c>
      <c r="AQ1790">
        <v>133595443</v>
      </c>
      <c r="AT1790">
        <v>8558000</v>
      </c>
      <c r="AU1790">
        <v>142153443</v>
      </c>
      <c r="AW1790">
        <v>18972</v>
      </c>
      <c r="AX1790">
        <v>18972000000</v>
      </c>
      <c r="CG1790" s="13"/>
    </row>
    <row r="1791" spans="1:85" x14ac:dyDescent="0.3">
      <c r="A1791">
        <v>2017</v>
      </c>
      <c r="B1791" t="s">
        <v>50</v>
      </c>
      <c r="C1791">
        <v>0</v>
      </c>
      <c r="D1791">
        <v>6</v>
      </c>
      <c r="E1791">
        <v>6</v>
      </c>
      <c r="F1791">
        <v>16.399999999999999</v>
      </c>
      <c r="G1791">
        <v>16399999.999999998</v>
      </c>
      <c r="H1791">
        <v>13.9</v>
      </c>
      <c r="I1791">
        <v>13900000</v>
      </c>
      <c r="J1791">
        <v>2.4999999999999982</v>
      </c>
      <c r="K1791">
        <v>2499999.9999999981</v>
      </c>
      <c r="L1791">
        <v>1</v>
      </c>
      <c r="M1791">
        <v>0</v>
      </c>
      <c r="N1791">
        <v>0</v>
      </c>
      <c r="O1791" s="11">
        <v>15</v>
      </c>
      <c r="P1791" s="11">
        <v>7</v>
      </c>
      <c r="Q1791" s="12">
        <v>46.67</v>
      </c>
      <c r="R1791" s="11">
        <v>3</v>
      </c>
      <c r="S1791" s="12">
        <v>20</v>
      </c>
      <c r="T1791" s="14">
        <v>5</v>
      </c>
      <c r="U1791" s="12">
        <v>33.33</v>
      </c>
      <c r="V1791" s="12">
        <v>50.73</v>
      </c>
      <c r="W1791" s="13">
        <v>7</v>
      </c>
      <c r="X1791" s="11"/>
      <c r="Y1791" s="11">
        <v>9.3000000000000007</v>
      </c>
      <c r="Z1791" s="11">
        <v>15.68</v>
      </c>
      <c r="AA1791" s="11">
        <v>41632.9</v>
      </c>
      <c r="AB1791" s="13">
        <v>41632900000</v>
      </c>
      <c r="AC1791" s="5">
        <v>15.681353418773577</v>
      </c>
      <c r="AD1791">
        <v>36.75</v>
      </c>
      <c r="AE1791">
        <v>22.88</v>
      </c>
      <c r="AF1791">
        <v>34.75</v>
      </c>
      <c r="AG1791" s="5">
        <v>8.0756067548776365</v>
      </c>
      <c r="AH1791" s="7">
        <v>0.280507316905663</v>
      </c>
      <c r="AI1791" s="8">
        <v>3.4561205644914645</v>
      </c>
      <c r="AJ1791">
        <v>346358.35</v>
      </c>
      <c r="AK1791">
        <v>346358350000</v>
      </c>
      <c r="AL1791">
        <f>IF(AJ1791&lt;29957,1,0)</f>
        <v>0</v>
      </c>
      <c r="AM1791">
        <f>IF(AND(AJ1791&gt;29957,AJ1791&lt;96525),1,0)</f>
        <v>0</v>
      </c>
      <c r="AN1791">
        <f>IF(AJ1791&gt;96525,1,0)</f>
        <v>1</v>
      </c>
      <c r="AO1791" s="9">
        <v>99</v>
      </c>
      <c r="AP1791" s="5">
        <v>1.9956351945975497</v>
      </c>
      <c r="AQ1791">
        <v>93095676</v>
      </c>
      <c r="AR1791" s="5">
        <v>54.7</v>
      </c>
      <c r="AT1791">
        <v>79710000</v>
      </c>
      <c r="AU1791">
        <v>172805676</v>
      </c>
      <c r="AV1791">
        <v>50.72</v>
      </c>
      <c r="AW1791">
        <v>99898.3</v>
      </c>
      <c r="AX1791">
        <v>99898300000</v>
      </c>
      <c r="CG1791" s="13"/>
    </row>
    <row r="1792" spans="1:85" x14ac:dyDescent="0.3">
      <c r="A1792">
        <v>2017</v>
      </c>
      <c r="B1792" t="s">
        <v>51</v>
      </c>
      <c r="C1792">
        <v>0</v>
      </c>
      <c r="D1792">
        <v>9</v>
      </c>
      <c r="E1792">
        <v>4</v>
      </c>
      <c r="F1792">
        <v>2.9</v>
      </c>
      <c r="G1792">
        <v>2900000</v>
      </c>
      <c r="H1792">
        <v>2.2999999999999998</v>
      </c>
      <c r="I1792">
        <v>2300000</v>
      </c>
      <c r="J1792">
        <v>0.60000000000000009</v>
      </c>
      <c r="K1792">
        <v>600000.00000000012</v>
      </c>
      <c r="L1792">
        <v>1</v>
      </c>
      <c r="M1792">
        <v>0</v>
      </c>
      <c r="N1792">
        <v>0</v>
      </c>
      <c r="O1792" s="11">
        <v>12</v>
      </c>
      <c r="P1792" s="11">
        <v>6</v>
      </c>
      <c r="Q1792" s="12">
        <v>50</v>
      </c>
      <c r="R1792" s="11">
        <v>4</v>
      </c>
      <c r="S1792" s="12">
        <v>33.33</v>
      </c>
      <c r="T1792" s="14">
        <v>2</v>
      </c>
      <c r="U1792" s="12">
        <v>16.670000000000002</v>
      </c>
      <c r="V1792" s="12">
        <v>44.78</v>
      </c>
      <c r="W1792" s="13">
        <v>5</v>
      </c>
      <c r="X1792" s="11"/>
      <c r="Y1792" s="11">
        <v>13.58</v>
      </c>
      <c r="Z1792" s="11">
        <v>8.51</v>
      </c>
      <c r="AA1792" s="11">
        <v>8486.9</v>
      </c>
      <c r="AB1792" s="13">
        <v>8486900000</v>
      </c>
      <c r="AC1792" s="5">
        <v>8.5102694212060008</v>
      </c>
      <c r="AD1792">
        <v>23.47</v>
      </c>
      <c r="AE1792">
        <v>16.190000000000001</v>
      </c>
      <c r="AF1792">
        <v>17.920000000000002</v>
      </c>
      <c r="AG1792" s="5">
        <v>5.098328732533008</v>
      </c>
      <c r="AH1792" s="7"/>
      <c r="AI1792" s="8"/>
      <c r="AJ1792">
        <v>35312.26</v>
      </c>
      <c r="AK1792">
        <v>35312260000</v>
      </c>
      <c r="AL1792">
        <f>IF(AJ1792&lt;29957,1,0)</f>
        <v>0</v>
      </c>
      <c r="AM1792">
        <f>IF(AND(AJ1792&gt;29957,AJ1792&lt;96525),1,0)</f>
        <v>1</v>
      </c>
      <c r="AN1792">
        <f>IF(AJ1792&gt;96525,1,0)</f>
        <v>0</v>
      </c>
      <c r="AO1792" s="9">
        <v>56</v>
      </c>
      <c r="AP1792" s="5">
        <v>1.7481880270062005</v>
      </c>
      <c r="AQ1792">
        <v>130356292</v>
      </c>
      <c r="AR1792" s="5">
        <v>5.4</v>
      </c>
      <c r="AT1792">
        <v>16655000</v>
      </c>
      <c r="AU1792">
        <v>147011292</v>
      </c>
      <c r="AV1792">
        <v>0</v>
      </c>
      <c r="AW1792">
        <v>11377.8</v>
      </c>
      <c r="AX1792">
        <v>11377800000</v>
      </c>
      <c r="CG1792" s="13"/>
    </row>
    <row r="1793" spans="1:85" x14ac:dyDescent="0.3">
      <c r="A1793">
        <v>2017</v>
      </c>
      <c r="B1793" t="s">
        <v>52</v>
      </c>
      <c r="C1793">
        <v>0</v>
      </c>
      <c r="D1793">
        <v>4</v>
      </c>
      <c r="E1793">
        <v>3</v>
      </c>
      <c r="L1793">
        <v>1</v>
      </c>
      <c r="M1793">
        <v>0</v>
      </c>
      <c r="N1793">
        <v>1</v>
      </c>
      <c r="O1793" s="11">
        <v>14</v>
      </c>
      <c r="P1793" s="11">
        <v>6</v>
      </c>
      <c r="Q1793" s="12">
        <v>42.86</v>
      </c>
      <c r="R1793" s="11">
        <v>5</v>
      </c>
      <c r="S1793" s="12">
        <v>35.71</v>
      </c>
      <c r="T1793" s="14">
        <v>3</v>
      </c>
      <c r="U1793" s="12">
        <v>21.43</v>
      </c>
      <c r="V1793" s="12">
        <v>34.380000000000003</v>
      </c>
      <c r="W1793" s="13">
        <v>6</v>
      </c>
      <c r="X1793" s="11">
        <v>80.17</v>
      </c>
      <c r="Y1793" s="11">
        <v>2.46</v>
      </c>
      <c r="Z1793" s="11">
        <v>1.1599999999999999</v>
      </c>
      <c r="AA1793" s="11">
        <v>103688.6</v>
      </c>
      <c r="AB1793" s="13">
        <v>103688600000</v>
      </c>
      <c r="AC1793" s="5">
        <v>1.1589552732638226</v>
      </c>
      <c r="AD1793">
        <v>3.41</v>
      </c>
      <c r="AE1793">
        <v>1.38</v>
      </c>
      <c r="AF1793">
        <v>2.5299999999999998</v>
      </c>
      <c r="AG1793" s="5">
        <v>5.6614950435173252</v>
      </c>
      <c r="AH1793" s="7">
        <v>0.58038052746347935</v>
      </c>
      <c r="AI1793" s="8"/>
      <c r="AJ1793">
        <v>37166.050000000003</v>
      </c>
      <c r="AK1793">
        <v>37166050000</v>
      </c>
      <c r="AL1793">
        <f>IF(AJ1793&lt;29957,1,0)</f>
        <v>0</v>
      </c>
      <c r="AM1793">
        <f>IF(AND(AJ1793&gt;29957,AJ1793&lt;96525),1,0)</f>
        <v>1</v>
      </c>
      <c r="AN1793">
        <f>IF(AJ1793&gt;96525,1,0)</f>
        <v>0</v>
      </c>
      <c r="AO1793" s="9">
        <v>80</v>
      </c>
      <c r="AP1793" s="5">
        <v>1.9030899869919433</v>
      </c>
      <c r="AQ1793">
        <v>70647282</v>
      </c>
      <c r="AS1793">
        <v>27366415</v>
      </c>
      <c r="AT1793">
        <v>14257000</v>
      </c>
      <c r="AU1793">
        <v>84904282</v>
      </c>
      <c r="AV1793">
        <v>0</v>
      </c>
      <c r="AW1793">
        <v>63678.9</v>
      </c>
      <c r="AX1793">
        <v>63678900000</v>
      </c>
      <c r="CG1793" s="13"/>
    </row>
    <row r="1794" spans="1:85" x14ac:dyDescent="0.3">
      <c r="A1794">
        <v>2017</v>
      </c>
      <c r="B1794" t="s">
        <v>53</v>
      </c>
      <c r="C1794">
        <v>0</v>
      </c>
      <c r="D1794">
        <v>5</v>
      </c>
      <c r="E1794">
        <v>5</v>
      </c>
      <c r="L1794">
        <v>1</v>
      </c>
      <c r="M1794">
        <v>0</v>
      </c>
      <c r="N1794">
        <v>0</v>
      </c>
      <c r="O1794" s="11">
        <v>9</v>
      </c>
      <c r="P1794" s="11">
        <v>4</v>
      </c>
      <c r="Q1794" s="12">
        <v>44.44</v>
      </c>
      <c r="R1794" s="11">
        <v>4</v>
      </c>
      <c r="S1794" s="12">
        <v>44.44</v>
      </c>
      <c r="T1794" s="14">
        <v>1</v>
      </c>
      <c r="U1794" s="12">
        <v>11.11</v>
      </c>
      <c r="V1794" s="12">
        <v>74.790000000000006</v>
      </c>
      <c r="W1794" s="13">
        <v>7</v>
      </c>
      <c r="X1794" s="11"/>
      <c r="Y1794" s="11">
        <v>15.29</v>
      </c>
      <c r="Z1794" s="11">
        <v>6.84</v>
      </c>
      <c r="AA1794" s="11">
        <v>154379</v>
      </c>
      <c r="AB1794" s="13">
        <v>154379000000</v>
      </c>
      <c r="AC1794" s="5">
        <v>6.8368136238429447</v>
      </c>
      <c r="AD1794">
        <v>22.95</v>
      </c>
      <c r="AE1794">
        <v>11.4</v>
      </c>
      <c r="AF1794">
        <v>14.39</v>
      </c>
      <c r="AG1794" s="5">
        <v>-0.22748617343211935</v>
      </c>
      <c r="AH1794" s="7">
        <v>7.8724427896079989</v>
      </c>
      <c r="AI1794" s="8"/>
      <c r="AJ1794">
        <v>365117.8</v>
      </c>
      <c r="AK1794">
        <v>365117800000</v>
      </c>
      <c r="AL1794">
        <f>IF(AJ1794&lt;29957,1,0)</f>
        <v>0</v>
      </c>
      <c r="AM1794">
        <f>IF(AND(AJ1794&gt;29957,AJ1794&lt;96525),1,0)</f>
        <v>0</v>
      </c>
      <c r="AN1794">
        <f>IF(AJ1794&gt;96525,1,0)</f>
        <v>1</v>
      </c>
      <c r="AO1794" s="9">
        <v>22</v>
      </c>
      <c r="AP1794" s="5">
        <v>1.3424226808222062</v>
      </c>
      <c r="AQ1794">
        <v>336684000</v>
      </c>
      <c r="AT1794">
        <v>17700000</v>
      </c>
      <c r="AU1794">
        <v>354384000</v>
      </c>
      <c r="AV1794">
        <v>0</v>
      </c>
      <c r="AW1794">
        <v>119183</v>
      </c>
      <c r="AX1794">
        <v>119183000000</v>
      </c>
      <c r="CG1794" s="13"/>
    </row>
    <row r="1795" spans="1:85" x14ac:dyDescent="0.3">
      <c r="A1795">
        <v>2017</v>
      </c>
      <c r="B1795" t="s">
        <v>54</v>
      </c>
      <c r="C1795">
        <v>1</v>
      </c>
      <c r="D1795">
        <v>5</v>
      </c>
      <c r="E1795">
        <v>4</v>
      </c>
      <c r="F1795">
        <v>1</v>
      </c>
      <c r="G1795">
        <v>1000000</v>
      </c>
      <c r="H1795">
        <v>1</v>
      </c>
      <c r="I1795">
        <v>1000000</v>
      </c>
      <c r="J1795">
        <v>0</v>
      </c>
      <c r="L1795">
        <v>1</v>
      </c>
      <c r="M1795">
        <v>0</v>
      </c>
      <c r="N1795">
        <v>0</v>
      </c>
      <c r="O1795" s="11">
        <v>13</v>
      </c>
      <c r="P1795" s="11">
        <v>6</v>
      </c>
      <c r="Q1795" s="12">
        <v>46.15</v>
      </c>
      <c r="R1795" s="11">
        <v>6</v>
      </c>
      <c r="S1795" s="12">
        <v>46.15</v>
      </c>
      <c r="T1795" s="14">
        <v>1</v>
      </c>
      <c r="U1795" s="12">
        <v>7.69</v>
      </c>
      <c r="V1795" s="12">
        <v>69.09</v>
      </c>
      <c r="W1795" s="13">
        <v>4</v>
      </c>
      <c r="X1795" s="11"/>
      <c r="Y1795" s="11">
        <v>23.31</v>
      </c>
      <c r="Z1795" s="11"/>
      <c r="AA1795" s="11">
        <v>3583.8</v>
      </c>
      <c r="AB1795" s="13">
        <v>3583800000</v>
      </c>
      <c r="AD1795">
        <v>54.86</v>
      </c>
      <c r="AE1795">
        <v>30.86</v>
      </c>
      <c r="AF1795">
        <v>54.43</v>
      </c>
      <c r="AG1795" s="5">
        <v>68.244460268923035</v>
      </c>
      <c r="AH1795" s="7"/>
      <c r="AI1795" s="8"/>
      <c r="AO1795" s="9">
        <v>27</v>
      </c>
      <c r="AP1795" s="5">
        <v>1.4313637641589871</v>
      </c>
      <c r="AQ1795">
        <v>13589000</v>
      </c>
      <c r="AT1795">
        <v>955000</v>
      </c>
      <c r="AU1795">
        <v>14544000</v>
      </c>
      <c r="AV1795">
        <v>0</v>
      </c>
      <c r="CG1795" s="13"/>
    </row>
    <row r="1796" spans="1:85" x14ac:dyDescent="0.3">
      <c r="A1796">
        <v>2017</v>
      </c>
      <c r="B1796" t="s">
        <v>55</v>
      </c>
      <c r="C1796">
        <v>0</v>
      </c>
      <c r="D1796">
        <v>4</v>
      </c>
      <c r="E1796">
        <v>5</v>
      </c>
      <c r="F1796">
        <v>14.2</v>
      </c>
      <c r="G1796">
        <v>14200000</v>
      </c>
      <c r="H1796">
        <v>11.4</v>
      </c>
      <c r="I1796">
        <v>11400000</v>
      </c>
      <c r="J1796">
        <v>2.7999999999999989</v>
      </c>
      <c r="K1796">
        <v>2799999.9999999991</v>
      </c>
      <c r="L1796">
        <v>1</v>
      </c>
      <c r="M1796">
        <v>1</v>
      </c>
      <c r="N1796">
        <v>0</v>
      </c>
      <c r="O1796" s="11">
        <v>10</v>
      </c>
      <c r="P1796" s="11">
        <v>6</v>
      </c>
      <c r="Q1796" s="12">
        <v>60</v>
      </c>
      <c r="R1796" s="11">
        <v>3</v>
      </c>
      <c r="S1796" s="12">
        <v>30</v>
      </c>
      <c r="T1796" s="14">
        <v>1</v>
      </c>
      <c r="U1796" s="12">
        <v>10</v>
      </c>
      <c r="V1796" s="12">
        <v>43.76</v>
      </c>
      <c r="W1796" s="13">
        <v>8</v>
      </c>
      <c r="X1796" s="11">
        <v>0.2</v>
      </c>
      <c r="Y1796" s="11">
        <v>6.9</v>
      </c>
      <c r="Z1796" s="11">
        <v>5.21</v>
      </c>
      <c r="AA1796" s="11">
        <v>19420.8</v>
      </c>
      <c r="AB1796" s="13">
        <v>19420800000</v>
      </c>
      <c r="AC1796" s="5">
        <v>5.2060936511538607</v>
      </c>
      <c r="AD1796">
        <v>11.45</v>
      </c>
      <c r="AE1796">
        <v>8.06</v>
      </c>
      <c r="AF1796">
        <v>9.73</v>
      </c>
      <c r="AG1796" s="5">
        <v>8.8073027848446674</v>
      </c>
      <c r="AH1796" s="7">
        <v>0.60155966549161721</v>
      </c>
      <c r="AI1796" s="8">
        <v>0.26740962047542477</v>
      </c>
      <c r="AJ1796">
        <v>46712.88</v>
      </c>
      <c r="AK1796">
        <v>46712880000</v>
      </c>
      <c r="AL1796">
        <f>IF(AJ1796&lt;29957,1,0)</f>
        <v>0</v>
      </c>
      <c r="AM1796">
        <f>IF(AND(AJ1796&gt;29957,AJ1796&lt;96525),1,0)</f>
        <v>1</v>
      </c>
      <c r="AN1796">
        <f>IF(AJ1796&gt;96525,1,0)</f>
        <v>0</v>
      </c>
      <c r="AO1796" s="9">
        <v>63</v>
      </c>
      <c r="AP1796" s="5">
        <v>1.7993405494535815</v>
      </c>
      <c r="AQ1796">
        <v>31660000</v>
      </c>
      <c r="AT1796">
        <v>16400000</v>
      </c>
      <c r="AU1796">
        <v>48060000</v>
      </c>
      <c r="AV1796">
        <v>0.15</v>
      </c>
      <c r="AW1796">
        <v>23953.3</v>
      </c>
      <c r="AX1796">
        <v>23953300000</v>
      </c>
      <c r="CG1796" s="13"/>
    </row>
    <row r="1797" spans="1:85" x14ac:dyDescent="0.3">
      <c r="A1797">
        <v>2017</v>
      </c>
      <c r="B1797" t="s">
        <v>56</v>
      </c>
      <c r="C1797">
        <v>0</v>
      </c>
      <c r="D1797">
        <v>4</v>
      </c>
      <c r="E1797">
        <v>4</v>
      </c>
      <c r="L1797">
        <v>1</v>
      </c>
      <c r="M1797">
        <v>1</v>
      </c>
      <c r="N1797">
        <v>0</v>
      </c>
      <c r="O1797" s="11">
        <v>10</v>
      </c>
      <c r="P1797" s="11">
        <v>3</v>
      </c>
      <c r="Q1797" s="12">
        <v>30</v>
      </c>
      <c r="R1797" s="11">
        <v>4</v>
      </c>
      <c r="S1797" s="12">
        <v>40</v>
      </c>
      <c r="T1797" s="14">
        <v>3</v>
      </c>
      <c r="U1797" s="12">
        <v>30</v>
      </c>
      <c r="V1797" s="12">
        <v>51</v>
      </c>
      <c r="W1797" s="13">
        <v>5</v>
      </c>
      <c r="X1797" s="11"/>
      <c r="Y1797" s="11">
        <v>15.41</v>
      </c>
      <c r="Z1797" s="11">
        <v>18.43</v>
      </c>
      <c r="AA1797" s="11"/>
      <c r="AB1797" s="13"/>
      <c r="AC1797" s="5">
        <v>18.423519436350201</v>
      </c>
      <c r="AD1797">
        <v>83.81</v>
      </c>
      <c r="AE1797">
        <v>36.58</v>
      </c>
      <c r="AF1797">
        <v>83.81</v>
      </c>
      <c r="AG1797" s="5">
        <v>3.972116565335889</v>
      </c>
      <c r="AH1797" s="7"/>
      <c r="AI1797" s="8"/>
      <c r="AJ1797">
        <v>38429.97</v>
      </c>
      <c r="AK1797">
        <v>38429970000</v>
      </c>
      <c r="AL1797">
        <f>IF(AJ1797&lt;29957,1,0)</f>
        <v>0</v>
      </c>
      <c r="AM1797">
        <f>IF(AND(AJ1797&gt;29957,AJ1797&lt;96525),1,0)</f>
        <v>1</v>
      </c>
      <c r="AN1797">
        <f>IF(AJ1797&gt;96525,1,0)</f>
        <v>0</v>
      </c>
      <c r="AO1797" s="9">
        <v>38</v>
      </c>
      <c r="AP1797" s="5">
        <v>1.5797835966168099</v>
      </c>
      <c r="AQ1797">
        <v>102436566</v>
      </c>
      <c r="AT1797">
        <v>13354758</v>
      </c>
      <c r="AU1797">
        <v>115791324</v>
      </c>
      <c r="AV1797">
        <v>51</v>
      </c>
      <c r="CG1797" s="13"/>
    </row>
    <row r="1798" spans="1:85" x14ac:dyDescent="0.3">
      <c r="A1798">
        <v>2017</v>
      </c>
      <c r="B1798" t="s">
        <v>57</v>
      </c>
      <c r="C1798">
        <v>0</v>
      </c>
      <c r="D1798">
        <v>4</v>
      </c>
      <c r="E1798">
        <v>6</v>
      </c>
      <c r="F1798">
        <v>8.4</v>
      </c>
      <c r="G1798">
        <v>8400000</v>
      </c>
      <c r="H1798">
        <v>7.5</v>
      </c>
      <c r="I1798">
        <v>7500000</v>
      </c>
      <c r="J1798">
        <v>0.90000000000000036</v>
      </c>
      <c r="K1798">
        <v>900000.00000000035</v>
      </c>
      <c r="L1798">
        <v>1</v>
      </c>
      <c r="M1798">
        <v>0</v>
      </c>
      <c r="N1798">
        <v>0</v>
      </c>
      <c r="O1798" s="11">
        <v>16</v>
      </c>
      <c r="P1798" s="11">
        <v>8</v>
      </c>
      <c r="Q1798" s="12">
        <v>50</v>
      </c>
      <c r="R1798" s="11">
        <v>5</v>
      </c>
      <c r="S1798" s="12">
        <v>31.25</v>
      </c>
      <c r="T1798" s="14">
        <v>3</v>
      </c>
      <c r="U1798" s="12">
        <v>18.75</v>
      </c>
      <c r="V1798" s="12">
        <v>50.76</v>
      </c>
      <c r="W1798" s="13">
        <v>6</v>
      </c>
      <c r="X1798" s="11"/>
      <c r="Y1798" s="11">
        <v>5.21</v>
      </c>
      <c r="Z1798" s="11">
        <v>2.3199999999999998</v>
      </c>
      <c r="AA1798" s="11">
        <v>50925.3</v>
      </c>
      <c r="AB1798" s="13">
        <v>50925300000</v>
      </c>
      <c r="AC1798" s="5">
        <v>2.3238088324653434</v>
      </c>
      <c r="AD1798">
        <v>14.85</v>
      </c>
      <c r="AE1798">
        <v>7.27</v>
      </c>
      <c r="AF1798">
        <v>11</v>
      </c>
      <c r="AG1798" s="5">
        <v>4.8061152764761061</v>
      </c>
      <c r="AH1798" s="7">
        <v>0.87280517907875743</v>
      </c>
      <c r="AI1798" s="8">
        <v>1.8960458292580689</v>
      </c>
      <c r="AJ1798">
        <v>47047.5</v>
      </c>
      <c r="AK1798">
        <v>47047500000</v>
      </c>
      <c r="AL1798">
        <f>IF(AJ1798&lt;29957,1,0)</f>
        <v>0</v>
      </c>
      <c r="AM1798">
        <f>IF(AND(AJ1798&gt;29957,AJ1798&lt;96525),1,0)</f>
        <v>1</v>
      </c>
      <c r="AN1798">
        <f>IF(AJ1798&gt;96525,1,0)</f>
        <v>0</v>
      </c>
      <c r="AO1798" s="9">
        <v>59</v>
      </c>
      <c r="AP1798" s="5">
        <v>1.7708520116421442</v>
      </c>
      <c r="AQ1798">
        <v>86169017</v>
      </c>
      <c r="AR1798" s="5">
        <v>0.9</v>
      </c>
      <c r="AT1798">
        <v>54650000</v>
      </c>
      <c r="AU1798">
        <v>140819017</v>
      </c>
      <c r="AV1798">
        <v>4.41</v>
      </c>
      <c r="AW1798">
        <v>63996.800000000003</v>
      </c>
      <c r="AX1798">
        <v>63996800000</v>
      </c>
      <c r="CG1798" s="13"/>
    </row>
    <row r="1799" spans="1:85" x14ac:dyDescent="0.3">
      <c r="A1799">
        <v>2017</v>
      </c>
      <c r="B1799" t="s">
        <v>58</v>
      </c>
      <c r="C1799">
        <v>0</v>
      </c>
      <c r="D1799">
        <v>4</v>
      </c>
      <c r="E1799">
        <v>4</v>
      </c>
      <c r="F1799">
        <v>4.0999999999999996</v>
      </c>
      <c r="G1799">
        <v>4099999.9999999995</v>
      </c>
      <c r="H1799">
        <v>2.7</v>
      </c>
      <c r="I1799">
        <v>2700000</v>
      </c>
      <c r="J1799">
        <v>1.3999999999999995</v>
      </c>
      <c r="K1799">
        <v>1399999.9999999995</v>
      </c>
      <c r="L1799">
        <v>1</v>
      </c>
      <c r="M1799">
        <v>0</v>
      </c>
      <c r="N1799">
        <v>1</v>
      </c>
      <c r="O1799" s="11">
        <v>16</v>
      </c>
      <c r="P1799" s="11">
        <v>7</v>
      </c>
      <c r="Q1799" s="12">
        <v>43.75</v>
      </c>
      <c r="R1799" s="11">
        <v>9</v>
      </c>
      <c r="S1799" s="12">
        <v>56.25</v>
      </c>
      <c r="T1799" s="14">
        <v>0</v>
      </c>
      <c r="U1799" s="12">
        <v>0</v>
      </c>
      <c r="V1799" s="12">
        <v>72</v>
      </c>
      <c r="W1799" s="13">
        <v>5</v>
      </c>
      <c r="X1799" s="11">
        <v>8.75</v>
      </c>
      <c r="Y1799" s="11">
        <v>9.56</v>
      </c>
      <c r="Z1799" s="11">
        <v>8.14</v>
      </c>
      <c r="AA1799" s="11">
        <v>15925.3</v>
      </c>
      <c r="AB1799" s="13">
        <v>15925300000</v>
      </c>
      <c r="AC1799" s="5">
        <v>8.1373470030290864</v>
      </c>
      <c r="AD1799">
        <v>30.23</v>
      </c>
      <c r="AE1799">
        <v>13.77</v>
      </c>
      <c r="AF1799">
        <v>16.3</v>
      </c>
      <c r="AG1799" s="5">
        <v>10.653927646989768</v>
      </c>
      <c r="AH1799" s="7"/>
      <c r="AI1799" s="8">
        <v>3.8144798666195121</v>
      </c>
      <c r="AJ1799">
        <v>37447.26</v>
      </c>
      <c r="AK1799">
        <v>37447260000</v>
      </c>
      <c r="AL1799">
        <f>IF(AJ1799&lt;29957,1,0)</f>
        <v>0</v>
      </c>
      <c r="AM1799">
        <f>IF(AND(AJ1799&gt;29957,AJ1799&lt;96525),1,0)</f>
        <v>1</v>
      </c>
      <c r="AN1799">
        <f>IF(AJ1799&gt;96525,1,0)</f>
        <v>0</v>
      </c>
      <c r="AO1799" s="9">
        <v>35</v>
      </c>
      <c r="AP1799" s="5">
        <v>1.5440680443502754</v>
      </c>
      <c r="AQ1799">
        <v>81612000</v>
      </c>
      <c r="AS1799">
        <v>12000000</v>
      </c>
      <c r="AT1799">
        <v>2985000</v>
      </c>
      <c r="AU1799">
        <v>84597000</v>
      </c>
      <c r="AV1799">
        <v>0</v>
      </c>
      <c r="AW1799">
        <v>20631</v>
      </c>
      <c r="AX1799">
        <v>20631000000</v>
      </c>
      <c r="CG1799" s="13"/>
    </row>
    <row r="1800" spans="1:85" x14ac:dyDescent="0.3">
      <c r="A1800">
        <v>2017</v>
      </c>
      <c r="B1800" t="s">
        <v>59</v>
      </c>
      <c r="C1800">
        <v>0</v>
      </c>
      <c r="D1800">
        <v>4</v>
      </c>
      <c r="E1800">
        <v>6</v>
      </c>
      <c r="L1800">
        <v>1</v>
      </c>
      <c r="M1800">
        <v>0</v>
      </c>
      <c r="N1800">
        <v>0</v>
      </c>
      <c r="O1800" s="11">
        <v>11</v>
      </c>
      <c r="P1800" s="11">
        <v>4</v>
      </c>
      <c r="Q1800" s="12">
        <v>36.36</v>
      </c>
      <c r="R1800" s="11">
        <v>4</v>
      </c>
      <c r="S1800" s="12">
        <v>36.36</v>
      </c>
      <c r="T1800" s="14">
        <v>3</v>
      </c>
      <c r="U1800" s="12">
        <v>27.27</v>
      </c>
      <c r="V1800" s="12">
        <v>47.75</v>
      </c>
      <c r="W1800" s="13">
        <v>5</v>
      </c>
      <c r="X1800" s="11"/>
      <c r="Y1800" s="11"/>
      <c r="Z1800" s="11"/>
      <c r="AA1800" s="11"/>
      <c r="AB1800" s="13"/>
      <c r="AG1800" s="5"/>
      <c r="AH1800" s="7"/>
      <c r="AI1800" s="8"/>
      <c r="AO1800" s="9">
        <v>4</v>
      </c>
      <c r="AP1800" s="5">
        <v>0.60205999132796229</v>
      </c>
      <c r="AQ1800">
        <v>68913183</v>
      </c>
      <c r="AT1800">
        <v>11012855</v>
      </c>
      <c r="AU1800">
        <v>79926038</v>
      </c>
      <c r="CG1800" s="13"/>
    </row>
    <row r="1801" spans="1:85" x14ac:dyDescent="0.3">
      <c r="A1801">
        <v>2017</v>
      </c>
      <c r="B1801" t="s">
        <v>60</v>
      </c>
      <c r="C1801">
        <v>1</v>
      </c>
      <c r="D1801">
        <v>5</v>
      </c>
      <c r="E1801">
        <v>3</v>
      </c>
      <c r="F1801">
        <v>1.3</v>
      </c>
      <c r="G1801">
        <v>1300000</v>
      </c>
      <c r="H1801">
        <v>0.6</v>
      </c>
      <c r="I1801">
        <v>600000</v>
      </c>
      <c r="J1801">
        <v>0.70000000000000007</v>
      </c>
      <c r="K1801">
        <v>700000.00000000012</v>
      </c>
      <c r="L1801">
        <v>1</v>
      </c>
      <c r="M1801">
        <v>0</v>
      </c>
      <c r="N1801">
        <v>0</v>
      </c>
      <c r="O1801" s="11">
        <v>11</v>
      </c>
      <c r="P1801" s="11">
        <v>4</v>
      </c>
      <c r="Q1801" s="12">
        <v>36.36</v>
      </c>
      <c r="R1801" s="11">
        <v>5</v>
      </c>
      <c r="S1801" s="12">
        <v>45.45</v>
      </c>
      <c r="T1801" s="14">
        <v>2</v>
      </c>
      <c r="U1801" s="12">
        <v>18.18</v>
      </c>
      <c r="V1801" s="12">
        <v>54.75</v>
      </c>
      <c r="W1801" s="13">
        <v>5</v>
      </c>
      <c r="X1801" s="11"/>
      <c r="Y1801" s="11">
        <v>9.07</v>
      </c>
      <c r="Z1801" s="11">
        <v>7.48</v>
      </c>
      <c r="AA1801" s="11">
        <v>9488.2000000000007</v>
      </c>
      <c r="AB1801" s="13">
        <v>9488200000</v>
      </c>
      <c r="AC1801" s="5">
        <v>7.4811503444442531</v>
      </c>
      <c r="AD1801">
        <v>20.22</v>
      </c>
      <c r="AE1801">
        <v>11.11</v>
      </c>
      <c r="AF1801">
        <v>17.21</v>
      </c>
      <c r="AG1801" s="5">
        <v>10.831936883957646</v>
      </c>
      <c r="AH1801" s="7"/>
      <c r="AI1801" s="8"/>
      <c r="AO1801" s="9">
        <v>19</v>
      </c>
      <c r="AP1801" s="5">
        <v>1.2787536009528289</v>
      </c>
      <c r="AQ1801">
        <v>110693321</v>
      </c>
      <c r="AT1801">
        <v>1370000</v>
      </c>
      <c r="AU1801">
        <v>112063321</v>
      </c>
      <c r="AV1801">
        <v>0</v>
      </c>
      <c r="CG1801" s="13"/>
    </row>
    <row r="1802" spans="1:85" x14ac:dyDescent="0.3">
      <c r="A1802">
        <v>2017</v>
      </c>
      <c r="B1802" t="s">
        <v>61</v>
      </c>
      <c r="C1802">
        <v>1</v>
      </c>
      <c r="D1802">
        <v>4</v>
      </c>
      <c r="E1802">
        <v>5</v>
      </c>
      <c r="L1802">
        <v>1</v>
      </c>
      <c r="M1802">
        <v>0</v>
      </c>
      <c r="N1802">
        <v>0</v>
      </c>
      <c r="O1802" s="11">
        <v>11</v>
      </c>
      <c r="P1802" s="11">
        <v>4</v>
      </c>
      <c r="Q1802" s="12">
        <v>36.36</v>
      </c>
      <c r="R1802" s="11">
        <v>4</v>
      </c>
      <c r="S1802" s="12">
        <v>36.36</v>
      </c>
      <c r="T1802" s="14">
        <v>3</v>
      </c>
      <c r="U1802" s="12">
        <v>27.27</v>
      </c>
      <c r="V1802" s="12">
        <v>57.75</v>
      </c>
      <c r="W1802" s="13">
        <v>6</v>
      </c>
      <c r="X1802" s="11">
        <v>8.31</v>
      </c>
      <c r="Y1802" s="11">
        <v>4.58</v>
      </c>
      <c r="Z1802" s="11">
        <v>1.42</v>
      </c>
      <c r="AA1802" s="11">
        <v>80668.100000000006</v>
      </c>
      <c r="AB1802" s="13">
        <v>80668100000</v>
      </c>
      <c r="AC1802" s="5">
        <v>1.4242324283455647</v>
      </c>
      <c r="AD1802">
        <v>18.43</v>
      </c>
      <c r="AE1802">
        <v>4.3600000000000003</v>
      </c>
      <c r="AF1802">
        <v>5.13</v>
      </c>
      <c r="AG1802" s="5">
        <v>-16.081945825737758</v>
      </c>
      <c r="AH1802" s="7"/>
      <c r="AI1802" s="8"/>
      <c r="AJ1802">
        <v>29571.57</v>
      </c>
      <c r="AK1802">
        <v>29571570000</v>
      </c>
      <c r="AL1802">
        <f>IF(AJ1802&lt;29957,1,0)</f>
        <v>1</v>
      </c>
      <c r="AM1802">
        <f>IF(AND(AJ1802&gt;29957,AJ1802&lt;96525),1,0)</f>
        <v>0</v>
      </c>
      <c r="AN1802">
        <f>IF(AJ1802&gt;96525,1,0)</f>
        <v>0</v>
      </c>
      <c r="AO1802" s="9">
        <v>32</v>
      </c>
      <c r="AP1802" s="5">
        <v>1.5051499783199058</v>
      </c>
      <c r="AQ1802">
        <v>57530469</v>
      </c>
      <c r="AT1802">
        <v>5045000</v>
      </c>
      <c r="AU1802">
        <v>62575469</v>
      </c>
      <c r="AV1802">
        <v>0.12</v>
      </c>
      <c r="AW1802">
        <v>75500.399999999994</v>
      </c>
      <c r="AX1802">
        <v>75500400000</v>
      </c>
      <c r="CG1802" s="13"/>
    </row>
    <row r="1803" spans="1:85" x14ac:dyDescent="0.3">
      <c r="A1803">
        <v>2017</v>
      </c>
      <c r="B1803" t="s">
        <v>62</v>
      </c>
      <c r="C1803">
        <v>0</v>
      </c>
      <c r="D1803">
        <v>4</v>
      </c>
      <c r="E1803">
        <v>6</v>
      </c>
      <c r="L1803">
        <v>1</v>
      </c>
      <c r="M1803">
        <v>0</v>
      </c>
      <c r="N1803">
        <v>1</v>
      </c>
      <c r="O1803" s="11">
        <v>14</v>
      </c>
      <c r="P1803" s="11">
        <v>6</v>
      </c>
      <c r="Q1803" s="12">
        <v>42.86</v>
      </c>
      <c r="R1803" s="11">
        <v>6</v>
      </c>
      <c r="S1803" s="12">
        <v>42.86</v>
      </c>
      <c r="T1803" s="14">
        <v>2</v>
      </c>
      <c r="U1803" s="12">
        <v>14.29</v>
      </c>
      <c r="V1803" s="12">
        <v>36.729999999999997</v>
      </c>
      <c r="W1803" s="13">
        <v>8</v>
      </c>
      <c r="X1803" s="11"/>
      <c r="Y1803" s="11">
        <v>10.119999999999999</v>
      </c>
      <c r="Z1803" s="11">
        <v>3.73</v>
      </c>
      <c r="AA1803" s="11">
        <v>211892</v>
      </c>
      <c r="AB1803" s="13">
        <v>211892000000</v>
      </c>
      <c r="AC1803" s="5">
        <v>3.7266670983329826</v>
      </c>
      <c r="AD1803">
        <v>12.1</v>
      </c>
      <c r="AE1803">
        <v>7.08</v>
      </c>
      <c r="AF1803">
        <v>8.8000000000000007</v>
      </c>
      <c r="AG1803" s="5">
        <v>6.125702734956719</v>
      </c>
      <c r="AH1803" s="7">
        <v>1.9147486956385105</v>
      </c>
      <c r="AI1803" s="8"/>
      <c r="AJ1803">
        <v>457539.52</v>
      </c>
      <c r="AK1803">
        <v>457539520000</v>
      </c>
      <c r="AL1803">
        <f>IF(AJ1803&lt;29957,1,0)</f>
        <v>0</v>
      </c>
      <c r="AM1803">
        <f>IF(AND(AJ1803&gt;29957,AJ1803&lt;96525),1,0)</f>
        <v>0</v>
      </c>
      <c r="AN1803">
        <f>IF(AJ1803&gt;96525,1,0)</f>
        <v>1</v>
      </c>
      <c r="AO1803" s="9">
        <v>82</v>
      </c>
      <c r="AP1803" s="5">
        <v>1.9138138523837167</v>
      </c>
      <c r="AQ1803">
        <v>518240800</v>
      </c>
      <c r="AS1803">
        <f>253400000+136628800</f>
        <v>390028800</v>
      </c>
      <c r="AT1803">
        <v>65200000</v>
      </c>
      <c r="AU1803">
        <v>583440800</v>
      </c>
      <c r="AV1803">
        <v>22.54</v>
      </c>
      <c r="AW1803">
        <v>152252.20000000001</v>
      </c>
      <c r="AX1803">
        <v>152252200000</v>
      </c>
      <c r="CG1803" s="13"/>
    </row>
    <row r="1804" spans="1:85" x14ac:dyDescent="0.3">
      <c r="A1804">
        <v>2017</v>
      </c>
      <c r="B1804" t="s">
        <v>63</v>
      </c>
      <c r="C1804">
        <v>1</v>
      </c>
      <c r="M1804">
        <v>0</v>
      </c>
      <c r="N1804">
        <v>0</v>
      </c>
      <c r="O1804" s="11"/>
      <c r="P1804" s="11"/>
      <c r="Q1804" s="12"/>
      <c r="R1804" s="11"/>
      <c r="S1804" s="12"/>
      <c r="T1804" s="14">
        <v>0</v>
      </c>
      <c r="U1804" s="12"/>
      <c r="V1804" s="12" t="s">
        <v>366</v>
      </c>
      <c r="W1804" s="13"/>
      <c r="X1804" s="11"/>
      <c r="Y1804" s="11"/>
      <c r="Z1804" s="11"/>
      <c r="AA1804" s="11">
        <v>81846.5</v>
      </c>
      <c r="AB1804" s="13">
        <v>81846500000</v>
      </c>
      <c r="AG1804" s="5"/>
      <c r="AH1804" s="7"/>
      <c r="AI1804" s="8"/>
      <c r="AO1804" s="9">
        <v>9</v>
      </c>
      <c r="AP1804" s="5">
        <v>0.95424250943932487</v>
      </c>
      <c r="AR1804" s="5">
        <v>88.6</v>
      </c>
      <c r="CG1804" s="13"/>
    </row>
    <row r="1805" spans="1:85" x14ac:dyDescent="0.3">
      <c r="A1805">
        <v>2017</v>
      </c>
      <c r="B1805" t="s">
        <v>64</v>
      </c>
      <c r="C1805">
        <v>0</v>
      </c>
      <c r="D1805">
        <v>6</v>
      </c>
      <c r="E1805">
        <v>4</v>
      </c>
      <c r="L1805">
        <v>1</v>
      </c>
      <c r="M1805">
        <v>1</v>
      </c>
      <c r="N1805">
        <v>0</v>
      </c>
      <c r="O1805" s="11">
        <v>11</v>
      </c>
      <c r="P1805" s="11">
        <v>6</v>
      </c>
      <c r="Q1805" s="12">
        <v>54.55</v>
      </c>
      <c r="R1805" s="11">
        <v>3</v>
      </c>
      <c r="S1805" s="12">
        <v>27.27</v>
      </c>
      <c r="T1805" s="14">
        <v>2</v>
      </c>
      <c r="U1805" s="12">
        <v>18.18</v>
      </c>
      <c r="V1805" s="12">
        <v>51</v>
      </c>
      <c r="W1805" s="13">
        <v>7</v>
      </c>
      <c r="X1805" s="11"/>
      <c r="Y1805" s="11">
        <v>12.27</v>
      </c>
      <c r="Z1805" s="11">
        <v>21.26</v>
      </c>
      <c r="AA1805" s="11"/>
      <c r="AB1805" s="13"/>
      <c r="AC1805" s="5">
        <v>21.257740870692452</v>
      </c>
      <c r="AD1805">
        <v>48.53</v>
      </c>
      <c r="AE1805">
        <v>15.36</v>
      </c>
      <c r="AF1805">
        <v>48.53</v>
      </c>
      <c r="AG1805" s="5">
        <v>3.9321181588981187</v>
      </c>
      <c r="AH1805" s="7"/>
      <c r="AI1805" s="8"/>
      <c r="AO1805" s="9">
        <v>80</v>
      </c>
      <c r="AP1805" s="5">
        <v>1.9030899869919433</v>
      </c>
      <c r="AQ1805">
        <v>234967000</v>
      </c>
      <c r="AT1805">
        <v>8685000</v>
      </c>
      <c r="AU1805">
        <v>243652000</v>
      </c>
      <c r="AV1805">
        <v>51</v>
      </c>
      <c r="CG1805" s="13"/>
    </row>
    <row r="1806" spans="1:85" x14ac:dyDescent="0.3">
      <c r="A1806">
        <v>2017</v>
      </c>
      <c r="B1806" t="s">
        <v>65</v>
      </c>
      <c r="C1806">
        <v>0</v>
      </c>
      <c r="D1806">
        <v>4</v>
      </c>
      <c r="E1806">
        <v>5</v>
      </c>
      <c r="L1806">
        <v>1</v>
      </c>
      <c r="M1806">
        <v>1</v>
      </c>
      <c r="N1806">
        <v>0</v>
      </c>
      <c r="O1806" s="11">
        <v>11</v>
      </c>
      <c r="P1806" s="11">
        <v>5</v>
      </c>
      <c r="Q1806" s="12">
        <v>45.45</v>
      </c>
      <c r="R1806" s="11">
        <v>3</v>
      </c>
      <c r="S1806" s="12">
        <v>27.27</v>
      </c>
      <c r="T1806" s="14">
        <v>3</v>
      </c>
      <c r="U1806" s="12">
        <v>27.27</v>
      </c>
      <c r="V1806" s="12">
        <v>62.03</v>
      </c>
      <c r="W1806" s="13">
        <v>10</v>
      </c>
      <c r="X1806" s="11">
        <v>0.01</v>
      </c>
      <c r="Y1806" s="11">
        <v>4.58</v>
      </c>
      <c r="Z1806" s="11">
        <v>3.23</v>
      </c>
      <c r="AA1806" s="11">
        <v>88114.1</v>
      </c>
      <c r="AB1806" s="13">
        <v>88114100000</v>
      </c>
      <c r="AC1806" s="5">
        <v>3.2346230620425334</v>
      </c>
      <c r="AD1806">
        <v>16.98</v>
      </c>
      <c r="AE1806">
        <v>5.18</v>
      </c>
      <c r="AF1806">
        <v>8.99</v>
      </c>
      <c r="AG1806" s="5">
        <v>22.475469774409696</v>
      </c>
      <c r="AH1806" s="7">
        <v>7.1662491263066133E-2</v>
      </c>
      <c r="AI1806" s="8"/>
      <c r="AJ1806">
        <v>85290.45</v>
      </c>
      <c r="AK1806">
        <v>85290450000</v>
      </c>
      <c r="AL1806">
        <f>IF(AJ1806&lt;29957,1,0)</f>
        <v>0</v>
      </c>
      <c r="AM1806">
        <f>IF(AND(AJ1806&gt;29957,AJ1806&lt;96525),1,0)</f>
        <v>1</v>
      </c>
      <c r="AN1806">
        <f>IF(AJ1806&gt;96525,1,0)</f>
        <v>0</v>
      </c>
      <c r="AO1806" s="9">
        <v>56</v>
      </c>
      <c r="AP1806" s="5">
        <v>1.7481880270062005</v>
      </c>
      <c r="AQ1806">
        <v>54898185</v>
      </c>
      <c r="AR1806" s="5">
        <v>16.899999999999999</v>
      </c>
      <c r="AT1806">
        <v>26434589</v>
      </c>
      <c r="AU1806">
        <v>81332774</v>
      </c>
      <c r="AV1806">
        <v>0.13</v>
      </c>
      <c r="AW1806">
        <v>109859</v>
      </c>
      <c r="AX1806">
        <v>109859000000</v>
      </c>
      <c r="CG1806" s="13"/>
    </row>
    <row r="1807" spans="1:85" x14ac:dyDescent="0.3">
      <c r="A1807">
        <v>2017</v>
      </c>
      <c r="B1807" t="s">
        <v>66</v>
      </c>
      <c r="C1807">
        <v>0</v>
      </c>
      <c r="M1807">
        <v>0</v>
      </c>
      <c r="N1807">
        <v>0</v>
      </c>
      <c r="O1807" s="11"/>
      <c r="P1807" s="11"/>
      <c r="Q1807" s="12"/>
      <c r="R1807" s="11"/>
      <c r="S1807" s="12"/>
      <c r="T1807" s="14">
        <v>0</v>
      </c>
      <c r="U1807" s="12"/>
      <c r="V1807" s="12" t="s">
        <v>366</v>
      </c>
      <c r="W1807" s="13">
        <v>6</v>
      </c>
      <c r="X1807" s="11"/>
      <c r="Y1807" s="11"/>
      <c r="Z1807" s="11"/>
      <c r="AA1807" s="11"/>
      <c r="AB1807" s="13"/>
      <c r="AG1807" s="5"/>
      <c r="AH1807" s="7"/>
      <c r="AI1807" s="8"/>
      <c r="AO1807" s="9">
        <v>2</v>
      </c>
      <c r="AP1807" s="5">
        <v>0.30102999566398114</v>
      </c>
      <c r="AR1807" s="5">
        <v>6.2</v>
      </c>
      <c r="AV1807">
        <v>34.380000000000003</v>
      </c>
      <c r="CG1807" s="13"/>
    </row>
    <row r="1808" spans="1:85" x14ac:dyDescent="0.3">
      <c r="A1808">
        <v>2017</v>
      </c>
      <c r="B1808" t="s">
        <v>67</v>
      </c>
      <c r="C1808">
        <v>0</v>
      </c>
      <c r="M1808">
        <v>0</v>
      </c>
      <c r="N1808">
        <v>0</v>
      </c>
      <c r="O1808" s="11">
        <v>15</v>
      </c>
      <c r="P1808" s="11">
        <v>5</v>
      </c>
      <c r="Q1808" s="12">
        <v>33.33</v>
      </c>
      <c r="R1808" s="11">
        <v>3</v>
      </c>
      <c r="S1808" s="12">
        <v>20</v>
      </c>
      <c r="T1808" s="14">
        <v>7</v>
      </c>
      <c r="U1808" s="12">
        <v>46.67</v>
      </c>
      <c r="V1808" s="12">
        <v>51</v>
      </c>
      <c r="W1808" s="13">
        <v>4</v>
      </c>
      <c r="X1808" s="11"/>
      <c r="Y1808" s="11">
        <v>11.75</v>
      </c>
      <c r="Z1808" s="11">
        <v>7.03</v>
      </c>
      <c r="AA1808" s="11">
        <v>53286.5</v>
      </c>
      <c r="AB1808" s="13">
        <v>53286500000</v>
      </c>
      <c r="AC1808" s="5">
        <v>7.0329629629629622</v>
      </c>
      <c r="AD1808">
        <v>17.59</v>
      </c>
      <c r="AE1808">
        <v>13.03</v>
      </c>
      <c r="AF1808">
        <v>17.010000000000002</v>
      </c>
      <c r="AG1808" s="5">
        <v>8.2580303565125277</v>
      </c>
      <c r="AH1808" s="7"/>
      <c r="AI1808" s="8"/>
      <c r="AO1808" s="9">
        <v>55</v>
      </c>
      <c r="AP1808" s="5">
        <v>1.7403626894942439</v>
      </c>
      <c r="AQ1808">
        <v>79609000</v>
      </c>
      <c r="AR1808" s="5">
        <v>13.2</v>
      </c>
      <c r="AT1808">
        <v>9800000</v>
      </c>
      <c r="AU1808">
        <v>89409000</v>
      </c>
      <c r="AV1808">
        <v>51</v>
      </c>
      <c r="CG1808" s="13"/>
    </row>
    <row r="1809" spans="1:85" x14ac:dyDescent="0.3">
      <c r="A1809">
        <v>2017</v>
      </c>
      <c r="B1809" t="s">
        <v>68</v>
      </c>
      <c r="C1809">
        <v>1</v>
      </c>
      <c r="D1809">
        <v>3</v>
      </c>
      <c r="E1809">
        <v>4</v>
      </c>
      <c r="L1809">
        <v>1</v>
      </c>
      <c r="M1809">
        <v>1</v>
      </c>
      <c r="N1809">
        <v>1</v>
      </c>
      <c r="O1809" s="11">
        <v>14</v>
      </c>
      <c r="P1809" s="11">
        <v>6</v>
      </c>
      <c r="Q1809" s="12">
        <v>42.86</v>
      </c>
      <c r="R1809" s="11">
        <v>4</v>
      </c>
      <c r="S1809" s="12">
        <v>28.57</v>
      </c>
      <c r="T1809" s="14">
        <v>4</v>
      </c>
      <c r="U1809" s="12">
        <v>28.57</v>
      </c>
      <c r="V1809" s="12">
        <v>22.18</v>
      </c>
      <c r="W1809" s="13">
        <v>5</v>
      </c>
      <c r="X1809" s="11"/>
      <c r="Y1809" s="11">
        <v>8.16</v>
      </c>
      <c r="Z1809" s="11">
        <v>2.8</v>
      </c>
      <c r="AA1809" s="11">
        <v>38084</v>
      </c>
      <c r="AB1809" s="13">
        <v>38084000000</v>
      </c>
      <c r="AC1809" s="5">
        <v>2.7958852036934472</v>
      </c>
      <c r="AD1809">
        <v>15.25</v>
      </c>
      <c r="AE1809">
        <v>8.4499999999999993</v>
      </c>
      <c r="AF1809">
        <v>13.77</v>
      </c>
      <c r="AG1809" s="5">
        <v>16.259952935108473</v>
      </c>
      <c r="AH1809" s="7">
        <v>6.6546513239983368E-2</v>
      </c>
      <c r="AI1809" s="8">
        <v>8.318314154997921E-3</v>
      </c>
      <c r="AJ1809">
        <v>56834.75</v>
      </c>
      <c r="AK1809">
        <v>56834750000</v>
      </c>
      <c r="AL1809">
        <f t="shared" ref="AL1809:AL1815" si="237">IF(AJ1809&lt;29957,1,0)</f>
        <v>0</v>
      </c>
      <c r="AM1809">
        <f t="shared" ref="AM1809:AM1815" si="238">IF(AND(AJ1809&gt;29957,AJ1809&lt;96525),1,0)</f>
        <v>1</v>
      </c>
      <c r="AN1809">
        <f t="shared" ref="AN1809:AN1815" si="239">IF(AJ1809&gt;96525,1,0)</f>
        <v>0</v>
      </c>
      <c r="AO1809" s="9">
        <v>26</v>
      </c>
      <c r="AP1809" s="5">
        <v>1.414973347970818</v>
      </c>
      <c r="AQ1809">
        <v>132263551</v>
      </c>
      <c r="AR1809" s="5">
        <v>100</v>
      </c>
      <c r="AS1809">
        <v>62991476</v>
      </c>
      <c r="AT1809">
        <v>10174268</v>
      </c>
      <c r="AU1809">
        <v>142437819</v>
      </c>
      <c r="AV1809">
        <v>0</v>
      </c>
      <c r="AW1809">
        <v>39175</v>
      </c>
      <c r="AX1809">
        <v>39175000000</v>
      </c>
      <c r="CG1809" s="13"/>
    </row>
    <row r="1810" spans="1:85" x14ac:dyDescent="0.3">
      <c r="A1810">
        <v>2017</v>
      </c>
      <c r="B1810" t="s">
        <v>69</v>
      </c>
      <c r="C1810">
        <v>0</v>
      </c>
      <c r="D1810">
        <v>5</v>
      </c>
      <c r="E1810">
        <v>4</v>
      </c>
      <c r="L1810">
        <v>1</v>
      </c>
      <c r="M1810">
        <v>0</v>
      </c>
      <c r="N1810">
        <v>0</v>
      </c>
      <c r="O1810" s="11">
        <v>10</v>
      </c>
      <c r="P1810" s="11">
        <v>4</v>
      </c>
      <c r="Q1810" s="12">
        <v>40</v>
      </c>
      <c r="R1810" s="11">
        <v>4</v>
      </c>
      <c r="S1810" s="12">
        <v>40</v>
      </c>
      <c r="T1810" s="14">
        <v>2</v>
      </c>
      <c r="U1810" s="12">
        <v>20</v>
      </c>
      <c r="V1810" s="12">
        <v>69.88</v>
      </c>
      <c r="W1810" s="13">
        <v>5</v>
      </c>
      <c r="X1810" s="11">
        <v>35.770000000000003</v>
      </c>
      <c r="Y1810" s="11">
        <v>16.440000000000001</v>
      </c>
      <c r="Z1810" s="11">
        <v>4.38</v>
      </c>
      <c r="AA1810" s="11">
        <v>21799.5</v>
      </c>
      <c r="AB1810" s="13">
        <v>21799500000</v>
      </c>
      <c r="AC1810" s="5">
        <v>4.3846329333236884</v>
      </c>
      <c r="AD1810">
        <v>25</v>
      </c>
      <c r="AE1810">
        <v>17.79</v>
      </c>
      <c r="AF1810">
        <v>23.3</v>
      </c>
      <c r="AG1810" s="5">
        <v>8.9261610880190201</v>
      </c>
      <c r="AH1810" s="7"/>
      <c r="AI1810" s="8">
        <v>1.8793477531482767</v>
      </c>
      <c r="AJ1810">
        <v>65859.88</v>
      </c>
      <c r="AK1810">
        <v>65859880000.000008</v>
      </c>
      <c r="AL1810">
        <f t="shared" si="237"/>
        <v>0</v>
      </c>
      <c r="AM1810">
        <f t="shared" si="238"/>
        <v>1</v>
      </c>
      <c r="AN1810">
        <f t="shared" si="239"/>
        <v>0</v>
      </c>
      <c r="AO1810" s="9">
        <v>22</v>
      </c>
      <c r="AP1810" s="5">
        <v>1.3424226808222062</v>
      </c>
      <c r="AQ1810">
        <v>36299486</v>
      </c>
      <c r="AR1810" s="5">
        <v>50.7</v>
      </c>
      <c r="AT1810">
        <v>700000</v>
      </c>
      <c r="AU1810">
        <v>36999486</v>
      </c>
      <c r="AV1810">
        <v>0</v>
      </c>
      <c r="AW1810">
        <v>23289.5</v>
      </c>
      <c r="AX1810">
        <v>23289500000</v>
      </c>
      <c r="CG1810" s="13"/>
    </row>
    <row r="1811" spans="1:85" x14ac:dyDescent="0.3">
      <c r="A1811">
        <v>2017</v>
      </c>
      <c r="B1811" t="s">
        <v>70</v>
      </c>
      <c r="C1811">
        <v>0</v>
      </c>
      <c r="D1811">
        <v>6</v>
      </c>
      <c r="E1811">
        <v>10</v>
      </c>
      <c r="L1811">
        <v>1</v>
      </c>
      <c r="M1811">
        <v>0</v>
      </c>
      <c r="N1811">
        <v>1</v>
      </c>
      <c r="O1811" s="11">
        <v>16</v>
      </c>
      <c r="P1811" s="11">
        <v>8</v>
      </c>
      <c r="Q1811" s="12">
        <v>50</v>
      </c>
      <c r="R1811" s="11">
        <v>6</v>
      </c>
      <c r="S1811" s="12">
        <v>37.5</v>
      </c>
      <c r="T1811" s="14">
        <v>2</v>
      </c>
      <c r="U1811" s="12">
        <v>12.5</v>
      </c>
      <c r="V1811" s="12">
        <v>74.95</v>
      </c>
      <c r="W1811" s="13">
        <v>7</v>
      </c>
      <c r="X1811" s="11"/>
      <c r="Y1811" s="11">
        <v>5.94</v>
      </c>
      <c r="Z1811" s="11">
        <v>1.8</v>
      </c>
      <c r="AA1811" s="11">
        <v>655488.9</v>
      </c>
      <c r="AB1811" s="13">
        <v>655488900000</v>
      </c>
      <c r="AC1811" s="5">
        <v>1.8035670999320639</v>
      </c>
      <c r="AD1811">
        <v>2.1800000000000002</v>
      </c>
      <c r="AE1811">
        <v>0.83</v>
      </c>
      <c r="AF1811">
        <v>1.03</v>
      </c>
      <c r="AG1811" s="5">
        <v>-17.173352049784146</v>
      </c>
      <c r="AH1811" s="7"/>
      <c r="AI1811" s="8">
        <v>0.6702437349560415</v>
      </c>
      <c r="AJ1811">
        <v>198736.89</v>
      </c>
      <c r="AK1811">
        <v>198736890000</v>
      </c>
      <c r="AL1811">
        <f t="shared" si="237"/>
        <v>0</v>
      </c>
      <c r="AM1811">
        <f t="shared" si="238"/>
        <v>0</v>
      </c>
      <c r="AN1811">
        <f t="shared" si="239"/>
        <v>1</v>
      </c>
      <c r="AO1811" s="9">
        <v>54</v>
      </c>
      <c r="AP1811" s="5">
        <v>1.7323937598229684</v>
      </c>
      <c r="AQ1811">
        <v>384546000</v>
      </c>
      <c r="AR1811" s="5">
        <v>24.6</v>
      </c>
      <c r="AS1811">
        <f>152003000+62361000</f>
        <v>214364000</v>
      </c>
      <c r="AT1811">
        <v>40950000</v>
      </c>
      <c r="AU1811">
        <v>425496000</v>
      </c>
      <c r="AV1811">
        <v>0</v>
      </c>
      <c r="AW1811">
        <v>66999.100000000006</v>
      </c>
      <c r="AX1811">
        <v>66999100000.000008</v>
      </c>
      <c r="CG1811" s="13"/>
    </row>
    <row r="1812" spans="1:85" x14ac:dyDescent="0.3">
      <c r="A1812">
        <v>2017</v>
      </c>
      <c r="B1812" t="s">
        <v>71</v>
      </c>
      <c r="C1812">
        <v>0</v>
      </c>
      <c r="D1812">
        <v>5</v>
      </c>
      <c r="E1812">
        <v>7</v>
      </c>
      <c r="F1812">
        <v>36.200000000000003</v>
      </c>
      <c r="G1812">
        <v>36200000</v>
      </c>
      <c r="H1812">
        <v>36.200000000000003</v>
      </c>
      <c r="I1812">
        <v>36200000</v>
      </c>
      <c r="J1812">
        <v>0</v>
      </c>
      <c r="L1812">
        <v>1</v>
      </c>
      <c r="M1812">
        <v>0</v>
      </c>
      <c r="N1812">
        <v>1</v>
      </c>
      <c r="O1812" s="11">
        <v>14</v>
      </c>
      <c r="P1812" s="11">
        <v>6</v>
      </c>
      <c r="Q1812" s="12">
        <v>42.86</v>
      </c>
      <c r="R1812" s="11">
        <v>4</v>
      </c>
      <c r="S1812" s="12">
        <v>28.57</v>
      </c>
      <c r="T1812" s="14">
        <v>4</v>
      </c>
      <c r="U1812" s="12">
        <v>28.57</v>
      </c>
      <c r="V1812" s="12">
        <v>68.040000000000006</v>
      </c>
      <c r="W1812" s="13">
        <v>4</v>
      </c>
      <c r="X1812" s="11"/>
      <c r="Y1812" s="11">
        <v>16.03</v>
      </c>
      <c r="Z1812" s="11">
        <v>13.36</v>
      </c>
      <c r="AA1812" s="11">
        <v>77800</v>
      </c>
      <c r="AB1812" s="13">
        <v>77800000000</v>
      </c>
      <c r="AC1812" s="5">
        <v>13.353394224473584</v>
      </c>
      <c r="AD1812">
        <v>28.3</v>
      </c>
      <c r="AE1812">
        <v>16.399999999999999</v>
      </c>
      <c r="AF1812">
        <v>23.65</v>
      </c>
      <c r="AG1812" s="5">
        <v>-2.114154978815296</v>
      </c>
      <c r="AH1812" s="7">
        <v>0.39239935287163213</v>
      </c>
      <c r="AI1812" s="8">
        <v>5.4190519154584864</v>
      </c>
      <c r="AJ1812">
        <v>489966.93</v>
      </c>
      <c r="AK1812">
        <v>489966930000</v>
      </c>
      <c r="AL1812">
        <f t="shared" si="237"/>
        <v>0</v>
      </c>
      <c r="AM1812">
        <f t="shared" si="238"/>
        <v>0</v>
      </c>
      <c r="AN1812">
        <f t="shared" si="239"/>
        <v>1</v>
      </c>
      <c r="AO1812" s="9">
        <v>42</v>
      </c>
      <c r="AP1812" s="5">
        <v>1.6232492903979003</v>
      </c>
      <c r="AQ1812">
        <v>208442918</v>
      </c>
      <c r="AR1812" s="5">
        <v>100</v>
      </c>
      <c r="AS1812">
        <v>90101233</v>
      </c>
      <c r="AT1812">
        <v>6525000</v>
      </c>
      <c r="AU1812">
        <v>214967918</v>
      </c>
      <c r="AV1812">
        <v>0.02</v>
      </c>
      <c r="AW1812">
        <v>77223.399999999994</v>
      </c>
      <c r="AX1812">
        <v>77223400000</v>
      </c>
      <c r="CG1812" s="13"/>
    </row>
    <row r="1813" spans="1:85" x14ac:dyDescent="0.3">
      <c r="A1813">
        <v>2017</v>
      </c>
      <c r="B1813" t="s">
        <v>72</v>
      </c>
      <c r="C1813">
        <v>1</v>
      </c>
      <c r="D1813">
        <v>3</v>
      </c>
      <c r="E1813">
        <v>7</v>
      </c>
      <c r="F1813">
        <v>9.1999999999999993</v>
      </c>
      <c r="G1813">
        <v>9200000</v>
      </c>
      <c r="H1813">
        <v>5.9</v>
      </c>
      <c r="I1813">
        <v>5900000</v>
      </c>
      <c r="J1813">
        <v>3.2999999999999989</v>
      </c>
      <c r="K1813">
        <v>3299999.9999999991</v>
      </c>
      <c r="L1813">
        <v>1</v>
      </c>
      <c r="M1813">
        <v>0</v>
      </c>
      <c r="N1813">
        <v>0</v>
      </c>
      <c r="O1813" s="11">
        <v>15</v>
      </c>
      <c r="P1813" s="11">
        <v>8</v>
      </c>
      <c r="Q1813" s="12">
        <v>53.33</v>
      </c>
      <c r="R1813" s="11">
        <v>4</v>
      </c>
      <c r="S1813" s="12">
        <v>26.67</v>
      </c>
      <c r="T1813" s="14">
        <v>3</v>
      </c>
      <c r="U1813" s="12">
        <v>20</v>
      </c>
      <c r="V1813" s="12">
        <v>51.07</v>
      </c>
      <c r="W1813" s="13">
        <v>6</v>
      </c>
      <c r="X1813" s="11"/>
      <c r="Y1813" s="11">
        <v>3.63</v>
      </c>
      <c r="Z1813" s="11">
        <v>1.47</v>
      </c>
      <c r="AA1813" s="11">
        <v>54801.599999999999</v>
      </c>
      <c r="AB1813" s="13">
        <v>54801600000</v>
      </c>
      <c r="AC1813" s="5">
        <v>1.4667607607407518</v>
      </c>
      <c r="AD1813">
        <v>8.9700000000000006</v>
      </c>
      <c r="AE1813">
        <v>3.21</v>
      </c>
      <c r="AF1813">
        <v>4.2300000000000004</v>
      </c>
      <c r="AG1813" s="5">
        <v>-3.5430165210053981</v>
      </c>
      <c r="AH1813" s="7">
        <v>4.3167932393079422E-2</v>
      </c>
      <c r="AI1813" s="8"/>
      <c r="AJ1813">
        <v>18381.91</v>
      </c>
      <c r="AK1813">
        <v>18381910000</v>
      </c>
      <c r="AL1813">
        <f t="shared" si="237"/>
        <v>1</v>
      </c>
      <c r="AM1813">
        <f t="shared" si="238"/>
        <v>0</v>
      </c>
      <c r="AN1813">
        <f t="shared" si="239"/>
        <v>0</v>
      </c>
      <c r="AO1813" s="9">
        <v>38</v>
      </c>
      <c r="AP1813" s="5">
        <v>1.5797835966168099</v>
      </c>
      <c r="AQ1813">
        <v>113334117</v>
      </c>
      <c r="AR1813" s="5">
        <v>70</v>
      </c>
      <c r="AT1813">
        <v>15285000</v>
      </c>
      <c r="AU1813">
        <v>128619117</v>
      </c>
      <c r="AW1813">
        <v>60615.6</v>
      </c>
      <c r="AX1813">
        <v>60615600000</v>
      </c>
      <c r="CG1813" s="13"/>
    </row>
    <row r="1814" spans="1:85" x14ac:dyDescent="0.3">
      <c r="A1814">
        <v>2017</v>
      </c>
      <c r="B1814" t="s">
        <v>73</v>
      </c>
      <c r="C1814">
        <v>1</v>
      </c>
      <c r="D1814">
        <v>4</v>
      </c>
      <c r="F1814">
        <v>7.5</v>
      </c>
      <c r="G1814">
        <v>7500000</v>
      </c>
      <c r="H1814">
        <v>7.5</v>
      </c>
      <c r="I1814">
        <v>7500000</v>
      </c>
      <c r="J1814">
        <v>0</v>
      </c>
      <c r="L1814">
        <v>1</v>
      </c>
      <c r="M1814">
        <v>0</v>
      </c>
      <c r="N1814">
        <v>0</v>
      </c>
      <c r="O1814" s="11">
        <v>11</v>
      </c>
      <c r="P1814" s="11">
        <v>3</v>
      </c>
      <c r="Q1814" s="12">
        <v>27.27</v>
      </c>
      <c r="R1814" s="11">
        <v>5</v>
      </c>
      <c r="S1814" s="12">
        <v>45.45</v>
      </c>
      <c r="T1814" s="14">
        <v>3</v>
      </c>
      <c r="U1814" s="12">
        <v>27.27</v>
      </c>
      <c r="V1814" s="12">
        <v>40.78</v>
      </c>
      <c r="W1814" s="13">
        <v>4</v>
      </c>
      <c r="X1814" s="11">
        <v>25.24</v>
      </c>
      <c r="Y1814" s="11">
        <v>15.02</v>
      </c>
      <c r="Z1814" s="11">
        <v>4.4000000000000004</v>
      </c>
      <c r="AA1814" s="11">
        <v>13064.4</v>
      </c>
      <c r="AB1814" s="13">
        <v>13064400000</v>
      </c>
      <c r="AC1814" s="5">
        <v>4.3966987272327094</v>
      </c>
      <c r="AD1814">
        <v>7.67</v>
      </c>
      <c r="AE1814">
        <v>5.39</v>
      </c>
      <c r="AF1814">
        <v>5.98</v>
      </c>
      <c r="AG1814" s="5">
        <v>21.181832720294253</v>
      </c>
      <c r="AH1814" s="7"/>
      <c r="AI1814" s="8">
        <v>1.1151435169910922</v>
      </c>
      <c r="AJ1814">
        <v>25425.85</v>
      </c>
      <c r="AK1814">
        <v>25425850000</v>
      </c>
      <c r="AL1814">
        <f t="shared" si="237"/>
        <v>1</v>
      </c>
      <c r="AM1814">
        <f t="shared" si="238"/>
        <v>0</v>
      </c>
      <c r="AN1814">
        <f t="shared" si="239"/>
        <v>0</v>
      </c>
      <c r="AO1814" s="9">
        <v>27</v>
      </c>
      <c r="AP1814" s="5">
        <v>1.4313637641589871</v>
      </c>
      <c r="AQ1814">
        <v>24540000</v>
      </c>
      <c r="AT1814">
        <v>2970000</v>
      </c>
      <c r="AU1814">
        <v>27510000</v>
      </c>
      <c r="AV1814">
        <v>0</v>
      </c>
      <c r="AW1814">
        <v>7194.3</v>
      </c>
      <c r="AX1814">
        <v>7194300000</v>
      </c>
      <c r="CG1814" s="13"/>
    </row>
    <row r="1815" spans="1:85" x14ac:dyDescent="0.3">
      <c r="A1815">
        <v>2017</v>
      </c>
      <c r="B1815" t="s">
        <v>74</v>
      </c>
      <c r="C1815">
        <v>1</v>
      </c>
      <c r="D1815">
        <v>4</v>
      </c>
      <c r="E1815">
        <v>6</v>
      </c>
      <c r="L1815">
        <v>0</v>
      </c>
      <c r="M1815">
        <v>1</v>
      </c>
      <c r="N1815">
        <v>0</v>
      </c>
      <c r="O1815" s="11">
        <v>11</v>
      </c>
      <c r="P1815" s="11">
        <v>3</v>
      </c>
      <c r="Q1815" s="12">
        <v>27.27</v>
      </c>
      <c r="R1815" s="11">
        <v>5</v>
      </c>
      <c r="S1815" s="12">
        <v>45.45</v>
      </c>
      <c r="T1815" s="14">
        <v>3</v>
      </c>
      <c r="U1815" s="12">
        <v>27.27</v>
      </c>
      <c r="V1815" s="12">
        <v>36.78</v>
      </c>
      <c r="W1815" s="13">
        <v>5</v>
      </c>
      <c r="X1815" s="11">
        <v>11.49</v>
      </c>
      <c r="Y1815" s="11">
        <v>-18.920000000000002</v>
      </c>
      <c r="Z1815" s="11">
        <v>1.93</v>
      </c>
      <c r="AA1815" s="11">
        <v>28102.6</v>
      </c>
      <c r="AB1815" s="13">
        <v>28102600000</v>
      </c>
      <c r="AC1815" s="5">
        <v>1.9250468690787892</v>
      </c>
      <c r="AD1815">
        <v>-22.77</v>
      </c>
      <c r="AE1815">
        <v>-7.22</v>
      </c>
      <c r="AF1815">
        <v>-13.18</v>
      </c>
      <c r="AG1815" s="5">
        <v>20.817646182970666</v>
      </c>
      <c r="AH1815" s="7"/>
      <c r="AI1815" s="8">
        <v>6.6901408450704219E-2</v>
      </c>
      <c r="AJ1815">
        <v>13057.94</v>
      </c>
      <c r="AK1815">
        <v>13057940000</v>
      </c>
      <c r="AL1815">
        <f t="shared" si="237"/>
        <v>1</v>
      </c>
      <c r="AM1815">
        <f t="shared" si="238"/>
        <v>0</v>
      </c>
      <c r="AN1815">
        <f t="shared" si="239"/>
        <v>0</v>
      </c>
      <c r="AO1815" s="9">
        <v>10</v>
      </c>
      <c r="AP1815" s="5">
        <v>1</v>
      </c>
      <c r="AQ1815">
        <v>116315166</v>
      </c>
      <c r="AR1815" s="5">
        <v>10.1</v>
      </c>
      <c r="AW1815">
        <v>12582.2</v>
      </c>
      <c r="AX1815">
        <v>12582200000</v>
      </c>
      <c r="CG1815" s="13"/>
    </row>
    <row r="1816" spans="1:85" x14ac:dyDescent="0.3">
      <c r="A1816">
        <v>2017</v>
      </c>
      <c r="B1816" t="s">
        <v>75</v>
      </c>
      <c r="C1816">
        <v>0</v>
      </c>
      <c r="M1816">
        <v>0</v>
      </c>
      <c r="N1816">
        <v>0</v>
      </c>
      <c r="O1816" s="11"/>
      <c r="P1816" s="11"/>
      <c r="Q1816" s="12"/>
      <c r="R1816" s="11"/>
      <c r="S1816" s="12"/>
      <c r="T1816" s="14">
        <v>0</v>
      </c>
      <c r="U1816" s="12"/>
      <c r="V1816" s="12" t="s">
        <v>366</v>
      </c>
      <c r="W1816" s="13"/>
      <c r="X1816" s="11"/>
      <c r="Y1816" s="11">
        <v>6.69</v>
      </c>
      <c r="Z1816" s="11"/>
      <c r="AA1816" s="11">
        <v>81836.3</v>
      </c>
      <c r="AB1816" s="13">
        <v>81836300000</v>
      </c>
      <c r="AD1816">
        <v>26.89</v>
      </c>
      <c r="AE1816">
        <v>4.8899999999999997</v>
      </c>
      <c r="AF1816">
        <v>6.78</v>
      </c>
      <c r="AG1816" s="5">
        <v>24.625280088177913</v>
      </c>
      <c r="AH1816" s="7"/>
      <c r="AI1816" s="8"/>
      <c r="AO1816" s="9">
        <v>11</v>
      </c>
      <c r="AP1816" s="5">
        <v>1.0413926851582249</v>
      </c>
      <c r="AV1816">
        <v>0</v>
      </c>
      <c r="CG1816" s="13"/>
    </row>
    <row r="1817" spans="1:85" x14ac:dyDescent="0.3">
      <c r="A1817">
        <v>2017</v>
      </c>
      <c r="B1817" t="s">
        <v>76</v>
      </c>
      <c r="C1817">
        <v>1</v>
      </c>
      <c r="D1817">
        <v>4</v>
      </c>
      <c r="E1817">
        <v>7</v>
      </c>
      <c r="L1817">
        <v>1</v>
      </c>
      <c r="M1817">
        <v>0</v>
      </c>
      <c r="N1817">
        <v>0</v>
      </c>
      <c r="O1817" s="11">
        <v>14</v>
      </c>
      <c r="P1817" s="11">
        <v>5</v>
      </c>
      <c r="Q1817" s="12">
        <v>35.71</v>
      </c>
      <c r="R1817" s="11">
        <v>5</v>
      </c>
      <c r="S1817" s="12">
        <v>35.71</v>
      </c>
      <c r="T1817" s="14">
        <v>4</v>
      </c>
      <c r="U1817" s="12">
        <v>28.57</v>
      </c>
      <c r="V1817" s="12">
        <v>64.44</v>
      </c>
      <c r="W1817" s="13">
        <v>6</v>
      </c>
      <c r="X1817" s="11">
        <v>61.32</v>
      </c>
      <c r="Y1817" s="11">
        <v>3.12</v>
      </c>
      <c r="Z1817" s="11">
        <v>41.29</v>
      </c>
      <c r="AA1817" s="11">
        <v>43337.1</v>
      </c>
      <c r="AB1817" s="13">
        <v>43337100000</v>
      </c>
      <c r="AC1817" s="5">
        <v>41.346154824858978</v>
      </c>
      <c r="AD1817">
        <v>25.08</v>
      </c>
      <c r="AE1817">
        <v>2.3199999999999998</v>
      </c>
      <c r="AF1817">
        <v>6.13</v>
      </c>
      <c r="AG1817" s="5">
        <v>-1.4889180833611186</v>
      </c>
      <c r="AH1817" s="7"/>
      <c r="AI1817" s="8">
        <v>2.8845069301149819</v>
      </c>
      <c r="AJ1817">
        <v>90230.85</v>
      </c>
      <c r="AK1817">
        <v>90230850000</v>
      </c>
      <c r="AL1817">
        <f>IF(AJ1817&lt;29957,1,0)</f>
        <v>0</v>
      </c>
      <c r="AM1817">
        <f>IF(AND(AJ1817&gt;29957,AJ1817&lt;96525),1,0)</f>
        <v>1</v>
      </c>
      <c r="AN1817">
        <f>IF(AJ1817&gt;96525,1,0)</f>
        <v>0</v>
      </c>
      <c r="AO1817" s="9">
        <v>29</v>
      </c>
      <c r="AP1817" s="5">
        <v>1.4623979978989561</v>
      </c>
      <c r="AQ1817">
        <v>83446000</v>
      </c>
      <c r="AT1817">
        <v>1950000</v>
      </c>
      <c r="AU1817">
        <v>85396000</v>
      </c>
      <c r="AV1817">
        <v>3.34</v>
      </c>
      <c r="AW1817">
        <v>46341.599999999999</v>
      </c>
      <c r="AX1817">
        <v>46341600000</v>
      </c>
      <c r="CG1817" s="13"/>
    </row>
    <row r="1818" spans="1:85" x14ac:dyDescent="0.3">
      <c r="A1818">
        <v>2017</v>
      </c>
      <c r="B1818" t="s">
        <v>77</v>
      </c>
      <c r="C1818">
        <v>0</v>
      </c>
      <c r="M1818">
        <v>0</v>
      </c>
      <c r="N1818">
        <v>0</v>
      </c>
      <c r="O1818" s="11"/>
      <c r="P1818" s="11"/>
      <c r="Q1818" s="12"/>
      <c r="R1818" s="11"/>
      <c r="S1818" s="12"/>
      <c r="T1818" s="14">
        <v>0</v>
      </c>
      <c r="U1818" s="12"/>
      <c r="V1818" s="12" t="s">
        <v>366</v>
      </c>
      <c r="W1818" s="13"/>
      <c r="X1818" s="11"/>
      <c r="Y1818" s="11">
        <v>8.65</v>
      </c>
      <c r="Z1818" s="11"/>
      <c r="AA1818" s="11">
        <v>68338.7</v>
      </c>
      <c r="AB1818" s="13">
        <v>68338700000</v>
      </c>
      <c r="AG1818" s="5">
        <v>24242.878120411162</v>
      </c>
      <c r="AH1818" s="7"/>
      <c r="AI1818" s="8"/>
      <c r="AO1818" s="9">
        <v>10</v>
      </c>
      <c r="AP1818" s="5">
        <v>1</v>
      </c>
      <c r="AR1818" s="5">
        <v>0.7</v>
      </c>
      <c r="CG1818" s="13"/>
    </row>
    <row r="1819" spans="1:85" x14ac:dyDescent="0.3">
      <c r="A1819">
        <v>2017</v>
      </c>
      <c r="B1819" t="s">
        <v>78</v>
      </c>
      <c r="C1819">
        <v>0</v>
      </c>
      <c r="D1819">
        <v>3</v>
      </c>
      <c r="E1819">
        <v>4</v>
      </c>
      <c r="F1819">
        <v>7.2</v>
      </c>
      <c r="G1819">
        <v>7200000</v>
      </c>
      <c r="H1819">
        <v>4.0999999999999996</v>
      </c>
      <c r="I1819">
        <v>4099999.9999999995</v>
      </c>
      <c r="J1819">
        <v>3.1000000000000005</v>
      </c>
      <c r="K1819">
        <v>3100000.0000000005</v>
      </c>
      <c r="L1819">
        <v>1</v>
      </c>
      <c r="M1819">
        <v>0</v>
      </c>
      <c r="N1819">
        <v>0</v>
      </c>
      <c r="O1819" s="11">
        <v>10</v>
      </c>
      <c r="P1819" s="11">
        <v>4</v>
      </c>
      <c r="Q1819" s="12">
        <v>40</v>
      </c>
      <c r="R1819" s="11">
        <v>6</v>
      </c>
      <c r="S1819" s="12">
        <v>60</v>
      </c>
      <c r="T1819" s="14">
        <v>0</v>
      </c>
      <c r="U1819" s="12">
        <v>0</v>
      </c>
      <c r="V1819" s="12">
        <v>52.06</v>
      </c>
      <c r="W1819" s="13">
        <v>5</v>
      </c>
      <c r="X1819" s="11"/>
      <c r="Y1819" s="11">
        <v>25.32</v>
      </c>
      <c r="Z1819" s="11">
        <v>3.06</v>
      </c>
      <c r="AA1819" s="11">
        <v>62051.1</v>
      </c>
      <c r="AB1819" s="13">
        <v>62051100000</v>
      </c>
      <c r="AC1819" s="5">
        <v>3.0618404236307466</v>
      </c>
      <c r="AD1819">
        <v>21.92</v>
      </c>
      <c r="AE1819">
        <v>18.91</v>
      </c>
      <c r="AF1819">
        <v>21.74</v>
      </c>
      <c r="AG1819" s="5">
        <v>7.8974951729210803</v>
      </c>
      <c r="AH1819" s="7">
        <v>1.3407900118813425</v>
      </c>
      <c r="AI1819" s="8">
        <v>7.7910441946981946E-3</v>
      </c>
      <c r="AJ1819">
        <v>208047.73</v>
      </c>
      <c r="AK1819">
        <v>208047730000</v>
      </c>
      <c r="AL1819">
        <f>IF(AJ1819&lt;29957,1,0)</f>
        <v>0</v>
      </c>
      <c r="AM1819">
        <f>IF(AND(AJ1819&gt;29957,AJ1819&lt;96525),1,0)</f>
        <v>0</v>
      </c>
      <c r="AN1819">
        <f>IF(AJ1819&gt;96525,1,0)</f>
        <v>1</v>
      </c>
      <c r="AO1819" s="9">
        <v>27</v>
      </c>
      <c r="AP1819" s="5">
        <v>1.4313637641589871</v>
      </c>
      <c r="AQ1819">
        <v>926286000</v>
      </c>
      <c r="AT1819">
        <v>1550000</v>
      </c>
      <c r="AU1819">
        <v>927836000</v>
      </c>
      <c r="AV1819">
        <v>0.02</v>
      </c>
      <c r="AW1819">
        <v>39150.9</v>
      </c>
      <c r="AX1819">
        <v>39150900000</v>
      </c>
      <c r="CG1819" s="13"/>
    </row>
    <row r="1820" spans="1:85" x14ac:dyDescent="0.3">
      <c r="A1820">
        <v>2017</v>
      </c>
      <c r="B1820" t="s">
        <v>79</v>
      </c>
      <c r="C1820">
        <v>0</v>
      </c>
      <c r="M1820">
        <v>0</v>
      </c>
      <c r="N1820">
        <v>0</v>
      </c>
      <c r="O1820" s="11"/>
      <c r="P1820" s="11"/>
      <c r="Q1820" s="12"/>
      <c r="R1820" s="11"/>
      <c r="S1820" s="12"/>
      <c r="T1820" s="14">
        <v>0</v>
      </c>
      <c r="U1820" s="12"/>
      <c r="V1820" s="12" t="s">
        <v>366</v>
      </c>
      <c r="W1820" s="13"/>
      <c r="X1820" s="11"/>
      <c r="Y1820" s="11">
        <v>1.92</v>
      </c>
      <c r="Z1820" s="11"/>
      <c r="AA1820" s="11">
        <v>8054.5</v>
      </c>
      <c r="AB1820" s="13">
        <v>8054500000</v>
      </c>
      <c r="AD1820">
        <v>30.55</v>
      </c>
      <c r="AE1820">
        <v>7.86</v>
      </c>
      <c r="AF1820">
        <v>21.8</v>
      </c>
      <c r="AG1820" s="5">
        <v>77.161412912465792</v>
      </c>
      <c r="AH1820" s="7"/>
      <c r="AI1820" s="8"/>
      <c r="AO1820" s="9">
        <v>24</v>
      </c>
      <c r="AP1820" s="5">
        <v>1.3802112417116059</v>
      </c>
      <c r="CG1820" s="13"/>
    </row>
    <row r="1821" spans="1:85" x14ac:dyDescent="0.3">
      <c r="A1821">
        <v>2017</v>
      </c>
      <c r="B1821" t="s">
        <v>80</v>
      </c>
      <c r="C1821">
        <v>1</v>
      </c>
      <c r="M1821">
        <v>0</v>
      </c>
      <c r="N1821">
        <v>0</v>
      </c>
      <c r="O1821" s="11"/>
      <c r="P1821" s="11"/>
      <c r="Q1821" s="12"/>
      <c r="R1821" s="11"/>
      <c r="S1821" s="12"/>
      <c r="T1821" s="14">
        <v>0</v>
      </c>
      <c r="U1821" s="12"/>
      <c r="V1821" s="12" t="s">
        <v>366</v>
      </c>
      <c r="W1821" s="13"/>
      <c r="X1821" s="11"/>
      <c r="Y1821" s="11"/>
      <c r="Z1821" s="11"/>
      <c r="AA1821" s="11">
        <v>6983.4</v>
      </c>
      <c r="AB1821" s="13">
        <v>6983400000</v>
      </c>
      <c r="AG1821" s="5"/>
      <c r="AH1821" s="7"/>
      <c r="AI1821" s="8"/>
      <c r="AO1821" s="9">
        <v>22</v>
      </c>
      <c r="AP1821" s="5">
        <v>1.3424226808222062</v>
      </c>
      <c r="AR1821" s="5">
        <v>86.1</v>
      </c>
      <c r="CG1821" s="13"/>
    </row>
    <row r="1822" spans="1:85" x14ac:dyDescent="0.3">
      <c r="A1822">
        <v>2017</v>
      </c>
      <c r="B1822" t="s">
        <v>81</v>
      </c>
      <c r="C1822">
        <v>0</v>
      </c>
      <c r="D1822">
        <v>5</v>
      </c>
      <c r="E1822">
        <v>5</v>
      </c>
      <c r="L1822">
        <v>1</v>
      </c>
      <c r="M1822">
        <v>0</v>
      </c>
      <c r="N1822">
        <v>0</v>
      </c>
      <c r="O1822" s="11">
        <v>12</v>
      </c>
      <c r="P1822" s="11">
        <v>8</v>
      </c>
      <c r="Q1822" s="12">
        <v>66.67</v>
      </c>
      <c r="R1822" s="11">
        <v>4</v>
      </c>
      <c r="S1822" s="12">
        <v>33.33</v>
      </c>
      <c r="T1822" s="14">
        <v>0</v>
      </c>
      <c r="U1822" s="12">
        <v>0</v>
      </c>
      <c r="V1822" s="12">
        <v>26.79</v>
      </c>
      <c r="W1822" s="13">
        <v>6</v>
      </c>
      <c r="X1822" s="11">
        <v>3.08</v>
      </c>
      <c r="Y1822" s="11">
        <v>8.75</v>
      </c>
      <c r="Z1822" s="11">
        <v>3.76</v>
      </c>
      <c r="AA1822" s="11">
        <v>218242</v>
      </c>
      <c r="AB1822" s="13">
        <v>218242000000</v>
      </c>
      <c r="AC1822" s="5">
        <v>3.7609298359333225</v>
      </c>
      <c r="AD1822">
        <v>10.130000000000001</v>
      </c>
      <c r="AE1822">
        <v>5.96</v>
      </c>
      <c r="AF1822">
        <v>7.6</v>
      </c>
      <c r="AG1822" s="5">
        <v>-8.8140644771747709</v>
      </c>
      <c r="AH1822" s="7">
        <v>13.143046329625744</v>
      </c>
      <c r="AI1822" s="8">
        <v>0.23527588563056048</v>
      </c>
      <c r="AJ1822">
        <v>507189.79</v>
      </c>
      <c r="AK1822">
        <v>507189790000</v>
      </c>
      <c r="AL1822">
        <f t="shared" ref="AL1822:AL1828" si="240">IF(AJ1822&lt;29957,1,0)</f>
        <v>0</v>
      </c>
      <c r="AM1822">
        <f t="shared" ref="AM1822:AM1828" si="241">IF(AND(AJ1822&gt;29957,AJ1822&lt;96525),1,0)</f>
        <v>0</v>
      </c>
      <c r="AN1822">
        <f t="shared" ref="AN1822:AN1828" si="242">IF(AJ1822&gt;96525,1,0)</f>
        <v>1</v>
      </c>
      <c r="AO1822" s="9">
        <v>33</v>
      </c>
      <c r="AP1822" s="5">
        <v>1.5185139398778873</v>
      </c>
      <c r="AQ1822">
        <v>234196000</v>
      </c>
      <c r="AR1822" s="5">
        <v>100</v>
      </c>
      <c r="AT1822">
        <v>74082000</v>
      </c>
      <c r="AU1822">
        <v>308278000</v>
      </c>
      <c r="AV1822">
        <v>0</v>
      </c>
      <c r="AW1822">
        <v>142810</v>
      </c>
      <c r="AX1822">
        <v>142810000000</v>
      </c>
      <c r="CG1822" s="13"/>
    </row>
    <row r="1823" spans="1:85" x14ac:dyDescent="0.3">
      <c r="A1823">
        <v>2017</v>
      </c>
      <c r="B1823" t="s">
        <v>82</v>
      </c>
      <c r="C1823">
        <v>0</v>
      </c>
      <c r="D1823">
        <v>4</v>
      </c>
      <c r="E1823">
        <v>5</v>
      </c>
      <c r="F1823">
        <v>5.4</v>
      </c>
      <c r="G1823">
        <v>5400000</v>
      </c>
      <c r="H1823">
        <v>2.7</v>
      </c>
      <c r="I1823">
        <v>2700000</v>
      </c>
      <c r="J1823">
        <v>2.7</v>
      </c>
      <c r="K1823">
        <v>2700000</v>
      </c>
      <c r="L1823">
        <v>1</v>
      </c>
      <c r="M1823">
        <v>1</v>
      </c>
      <c r="N1823">
        <v>0</v>
      </c>
      <c r="O1823" s="11">
        <v>10</v>
      </c>
      <c r="P1823" s="11">
        <v>5</v>
      </c>
      <c r="Q1823" s="12">
        <v>50</v>
      </c>
      <c r="R1823" s="11">
        <v>3</v>
      </c>
      <c r="S1823" s="12">
        <v>30</v>
      </c>
      <c r="T1823" s="14">
        <v>2</v>
      </c>
      <c r="U1823" s="12">
        <v>20</v>
      </c>
      <c r="V1823" s="12">
        <v>45.25</v>
      </c>
      <c r="W1823" s="13">
        <v>7</v>
      </c>
      <c r="X1823" s="11">
        <v>0.18</v>
      </c>
      <c r="Y1823" s="11">
        <v>4.6100000000000003</v>
      </c>
      <c r="Z1823" s="11">
        <v>3.37</v>
      </c>
      <c r="AA1823" s="11">
        <v>139043.29999999999</v>
      </c>
      <c r="AB1823" s="13">
        <v>139043300000</v>
      </c>
      <c r="AC1823" s="5">
        <v>3.370833010538381</v>
      </c>
      <c r="AD1823">
        <v>18.64</v>
      </c>
      <c r="AE1823">
        <v>4.79</v>
      </c>
      <c r="AF1823">
        <v>8.32</v>
      </c>
      <c r="AG1823" s="5">
        <v>-5.903769563184313</v>
      </c>
      <c r="AH1823" s="7">
        <v>8.9914570932302998E-2</v>
      </c>
      <c r="AI1823" s="8"/>
      <c r="AJ1823">
        <v>44882.25</v>
      </c>
      <c r="AK1823">
        <v>44882250000</v>
      </c>
      <c r="AL1823">
        <f t="shared" si="240"/>
        <v>0</v>
      </c>
      <c r="AM1823">
        <f t="shared" si="241"/>
        <v>1</v>
      </c>
      <c r="AN1823">
        <f t="shared" si="242"/>
        <v>0</v>
      </c>
      <c r="AO1823" s="9">
        <v>42</v>
      </c>
      <c r="AP1823" s="5">
        <v>1.6232492903979003</v>
      </c>
      <c r="AQ1823">
        <v>34980000</v>
      </c>
      <c r="AR1823" s="5">
        <v>19</v>
      </c>
      <c r="AT1823">
        <v>15985000</v>
      </c>
      <c r="AU1823">
        <v>50965000</v>
      </c>
      <c r="AV1823">
        <v>0.11</v>
      </c>
      <c r="AW1823">
        <v>154305.20000000001</v>
      </c>
      <c r="AX1823">
        <v>154305200000</v>
      </c>
      <c r="CG1823" s="13"/>
    </row>
    <row r="1824" spans="1:85" x14ac:dyDescent="0.3">
      <c r="A1824">
        <v>2017</v>
      </c>
      <c r="B1824" t="s">
        <v>83</v>
      </c>
      <c r="C1824">
        <v>1</v>
      </c>
      <c r="D1824">
        <v>6</v>
      </c>
      <c r="E1824">
        <v>4</v>
      </c>
      <c r="L1824">
        <v>1</v>
      </c>
      <c r="M1824">
        <v>0</v>
      </c>
      <c r="N1824">
        <v>1</v>
      </c>
      <c r="O1824" s="11">
        <v>14</v>
      </c>
      <c r="P1824" s="11">
        <v>6</v>
      </c>
      <c r="Q1824" s="12">
        <v>42.86</v>
      </c>
      <c r="R1824" s="11">
        <v>6</v>
      </c>
      <c r="S1824" s="12">
        <v>42.86</v>
      </c>
      <c r="T1824" s="14">
        <v>2</v>
      </c>
      <c r="U1824" s="12">
        <v>14.29</v>
      </c>
      <c r="V1824" s="12">
        <v>35.25</v>
      </c>
      <c r="W1824" s="13">
        <v>6</v>
      </c>
      <c r="X1824" s="11"/>
      <c r="Y1824" s="11">
        <v>5.7</v>
      </c>
      <c r="Z1824" s="11">
        <v>2.69</v>
      </c>
      <c r="AA1824" s="11">
        <v>37502</v>
      </c>
      <c r="AB1824" s="13">
        <v>37502000000</v>
      </c>
      <c r="AC1824" s="5">
        <v>2.6898170420882979</v>
      </c>
      <c r="AD1824">
        <v>3.51</v>
      </c>
      <c r="AE1824">
        <v>2.62</v>
      </c>
      <c r="AF1824">
        <v>3.11</v>
      </c>
      <c r="AG1824" s="5">
        <v>-4.8799571468982723</v>
      </c>
      <c r="AH1824" s="7"/>
      <c r="AI1824" s="8">
        <v>2.0728798223245866</v>
      </c>
      <c r="AJ1824">
        <v>54327.67</v>
      </c>
      <c r="AK1824">
        <v>54327670000</v>
      </c>
      <c r="AL1824">
        <f t="shared" si="240"/>
        <v>0</v>
      </c>
      <c r="AM1824">
        <f t="shared" si="241"/>
        <v>1</v>
      </c>
      <c r="AN1824">
        <f t="shared" si="242"/>
        <v>0</v>
      </c>
      <c r="AO1824" s="9">
        <v>68</v>
      </c>
      <c r="AP1824" s="5">
        <v>1.8325089127062362</v>
      </c>
      <c r="AQ1824">
        <v>146160000</v>
      </c>
      <c r="AS1824">
        <v>32260000</v>
      </c>
      <c r="AT1824">
        <v>4000000</v>
      </c>
      <c r="AU1824">
        <v>150160000</v>
      </c>
      <c r="AV1824">
        <v>0</v>
      </c>
      <c r="AW1824">
        <v>16354.9</v>
      </c>
      <c r="AX1824">
        <v>16354900000</v>
      </c>
      <c r="CG1824" s="13"/>
    </row>
    <row r="1825" spans="1:85" x14ac:dyDescent="0.3">
      <c r="A1825">
        <v>2017</v>
      </c>
      <c r="B1825" t="s">
        <v>84</v>
      </c>
      <c r="C1825">
        <v>1</v>
      </c>
      <c r="D1825">
        <v>5</v>
      </c>
      <c r="E1825">
        <v>5</v>
      </c>
      <c r="L1825">
        <v>1</v>
      </c>
      <c r="M1825">
        <v>0</v>
      </c>
      <c r="N1825">
        <v>0</v>
      </c>
      <c r="O1825" s="11">
        <v>11</v>
      </c>
      <c r="P1825" s="11">
        <v>6</v>
      </c>
      <c r="Q1825" s="12">
        <v>54.55</v>
      </c>
      <c r="R1825" s="11">
        <v>3</v>
      </c>
      <c r="S1825" s="12">
        <v>27.27</v>
      </c>
      <c r="T1825" s="14">
        <v>2</v>
      </c>
      <c r="U1825" s="12">
        <v>18.18</v>
      </c>
      <c r="V1825" s="12">
        <v>50.44</v>
      </c>
      <c r="W1825" s="13">
        <v>8</v>
      </c>
      <c r="X1825" s="11"/>
      <c r="Y1825" s="11">
        <v>25.93</v>
      </c>
      <c r="Z1825" s="11">
        <v>5.1100000000000003</v>
      </c>
      <c r="AA1825" s="11">
        <v>14078.8</v>
      </c>
      <c r="AB1825" s="13">
        <v>14078800000</v>
      </c>
      <c r="AC1825" s="5">
        <v>5.1056972405672578</v>
      </c>
      <c r="AD1825">
        <v>30.51</v>
      </c>
      <c r="AE1825">
        <v>26.1</v>
      </c>
      <c r="AF1825">
        <v>30.45</v>
      </c>
      <c r="AG1825" s="5">
        <v>1.1952949053502839</v>
      </c>
      <c r="AH1825" s="7">
        <v>0.40976519326631733</v>
      </c>
      <c r="AI1825" s="8"/>
      <c r="AJ1825">
        <v>55597.29</v>
      </c>
      <c r="AK1825">
        <v>55597290000</v>
      </c>
      <c r="AL1825">
        <f t="shared" si="240"/>
        <v>0</v>
      </c>
      <c r="AM1825">
        <f t="shared" si="241"/>
        <v>1</v>
      </c>
      <c r="AN1825">
        <f t="shared" si="242"/>
        <v>0</v>
      </c>
      <c r="AO1825" s="9">
        <v>17</v>
      </c>
      <c r="AP1825" s="5">
        <v>1.2304489213782739</v>
      </c>
      <c r="AQ1825">
        <v>29280000</v>
      </c>
      <c r="AT1825">
        <v>10960000</v>
      </c>
      <c r="AU1825">
        <v>40240000</v>
      </c>
      <c r="AV1825">
        <v>25.07</v>
      </c>
      <c r="AW1825">
        <v>13650.7</v>
      </c>
      <c r="AX1825">
        <v>13650700000</v>
      </c>
      <c r="CG1825" s="13"/>
    </row>
    <row r="1826" spans="1:85" x14ac:dyDescent="0.3">
      <c r="A1826">
        <v>2017</v>
      </c>
      <c r="B1826" t="s">
        <v>85</v>
      </c>
      <c r="C1826">
        <v>0</v>
      </c>
      <c r="M1826">
        <v>0</v>
      </c>
      <c r="N1826">
        <v>0</v>
      </c>
      <c r="O1826" s="11"/>
      <c r="P1826" s="11"/>
      <c r="Q1826" s="12"/>
      <c r="R1826" s="11"/>
      <c r="S1826" s="12"/>
      <c r="T1826" s="14">
        <v>0</v>
      </c>
      <c r="U1826" s="12"/>
      <c r="V1826" s="12">
        <v>50.59</v>
      </c>
      <c r="W1826" s="13"/>
      <c r="X1826" s="11"/>
      <c r="Y1826" s="11">
        <v>18.61</v>
      </c>
      <c r="Z1826" s="11">
        <v>17.75</v>
      </c>
      <c r="AA1826" s="11">
        <v>70236.3</v>
      </c>
      <c r="AB1826" s="13">
        <v>70236300000</v>
      </c>
      <c r="AC1826" s="5">
        <v>17.74949891192195</v>
      </c>
      <c r="AD1826">
        <v>33.869999999999997</v>
      </c>
      <c r="AE1826">
        <v>23.67</v>
      </c>
      <c r="AF1826">
        <v>33.58</v>
      </c>
      <c r="AG1826" s="5">
        <v>14.007357677607747</v>
      </c>
      <c r="AH1826" s="7"/>
      <c r="AI1826" s="8">
        <v>0.22148449859626043</v>
      </c>
      <c r="AJ1826">
        <v>593121.07999999996</v>
      </c>
      <c r="AK1826">
        <v>593121080000</v>
      </c>
      <c r="AL1826">
        <f t="shared" si="240"/>
        <v>0</v>
      </c>
      <c r="AM1826">
        <f t="shared" si="241"/>
        <v>0</v>
      </c>
      <c r="AN1826">
        <f t="shared" si="242"/>
        <v>1</v>
      </c>
      <c r="AO1826" s="9">
        <v>35</v>
      </c>
      <c r="AP1826" s="5">
        <v>1.5440680443502754</v>
      </c>
      <c r="AV1826">
        <v>1.08</v>
      </c>
      <c r="AW1826">
        <v>92810.9</v>
      </c>
      <c r="AX1826">
        <v>92810900000</v>
      </c>
      <c r="CG1826" s="13"/>
    </row>
    <row r="1827" spans="1:85" x14ac:dyDescent="0.3">
      <c r="A1827">
        <v>2017</v>
      </c>
      <c r="B1827" t="s">
        <v>86</v>
      </c>
      <c r="C1827">
        <v>0</v>
      </c>
      <c r="D1827">
        <v>4</v>
      </c>
      <c r="E1827">
        <v>4</v>
      </c>
      <c r="L1827">
        <v>1</v>
      </c>
      <c r="M1827">
        <v>0</v>
      </c>
      <c r="N1827">
        <v>0</v>
      </c>
      <c r="O1827" s="11">
        <v>11</v>
      </c>
      <c r="P1827" s="11">
        <v>5</v>
      </c>
      <c r="Q1827" s="12">
        <v>45.45</v>
      </c>
      <c r="R1827" s="11">
        <v>3</v>
      </c>
      <c r="S1827" s="12">
        <v>27.27</v>
      </c>
      <c r="T1827" s="14">
        <v>3</v>
      </c>
      <c r="U1827" s="12">
        <v>27.27</v>
      </c>
      <c r="V1827" s="12">
        <v>31.9</v>
      </c>
      <c r="W1827" s="13">
        <v>4</v>
      </c>
      <c r="X1827" s="11"/>
      <c r="Y1827" s="11">
        <v>5</v>
      </c>
      <c r="Z1827" s="11">
        <v>6.29</v>
      </c>
      <c r="AA1827" s="11">
        <v>11310.1</v>
      </c>
      <c r="AB1827" s="13">
        <v>11310100000</v>
      </c>
      <c r="AC1827" s="5">
        <v>6.2877238881474025</v>
      </c>
      <c r="AD1827">
        <v>12.57</v>
      </c>
      <c r="AE1827">
        <v>6.42</v>
      </c>
      <c r="AF1827">
        <v>8.48</v>
      </c>
      <c r="AG1827" s="5">
        <v>-1.899342351858798</v>
      </c>
      <c r="AH1827" s="7">
        <v>2.5550893378164337</v>
      </c>
      <c r="AI1827" s="8">
        <v>0.18131547503265072</v>
      </c>
      <c r="AJ1827">
        <v>28870.41</v>
      </c>
      <c r="AK1827">
        <v>28870410000</v>
      </c>
      <c r="AL1827">
        <f t="shared" si="240"/>
        <v>1</v>
      </c>
      <c r="AM1827">
        <f t="shared" si="241"/>
        <v>0</v>
      </c>
      <c r="AN1827">
        <f t="shared" si="242"/>
        <v>0</v>
      </c>
      <c r="AO1827" s="9">
        <v>4</v>
      </c>
      <c r="AP1827" s="5">
        <v>0.60205999132796229</v>
      </c>
      <c r="AQ1827">
        <v>21230000</v>
      </c>
      <c r="AT1827">
        <v>1600000</v>
      </c>
      <c r="AU1827">
        <v>22830000</v>
      </c>
      <c r="AV1827">
        <v>0</v>
      </c>
      <c r="AW1827">
        <v>16243.1</v>
      </c>
      <c r="AX1827">
        <v>16243100000</v>
      </c>
      <c r="CG1827" s="13"/>
    </row>
    <row r="1828" spans="1:85" x14ac:dyDescent="0.3">
      <c r="A1828">
        <v>2017</v>
      </c>
      <c r="B1828" t="s">
        <v>87</v>
      </c>
      <c r="C1828">
        <v>0</v>
      </c>
      <c r="D1828">
        <v>4</v>
      </c>
      <c r="E1828">
        <v>4</v>
      </c>
      <c r="L1828">
        <v>1</v>
      </c>
      <c r="M1828">
        <v>0</v>
      </c>
      <c r="N1828">
        <v>0</v>
      </c>
      <c r="O1828" s="11">
        <v>19</v>
      </c>
      <c r="P1828" s="11">
        <v>9</v>
      </c>
      <c r="Q1828" s="12">
        <v>47.37</v>
      </c>
      <c r="R1828" s="11">
        <v>9</v>
      </c>
      <c r="S1828" s="12">
        <v>47.37</v>
      </c>
      <c r="T1828" s="14">
        <v>1</v>
      </c>
      <c r="U1828" s="12">
        <v>5.26</v>
      </c>
      <c r="V1828" s="12">
        <v>72.739999999999995</v>
      </c>
      <c r="W1828" s="13">
        <v>4</v>
      </c>
      <c r="X1828" s="11">
        <v>28.93</v>
      </c>
      <c r="Y1828" s="11">
        <v>12.96</v>
      </c>
      <c r="Z1828" s="11">
        <v>14.11</v>
      </c>
      <c r="AA1828" s="11">
        <v>26368.5</v>
      </c>
      <c r="AB1828" s="13">
        <v>26368500000</v>
      </c>
      <c r="AC1828" s="5">
        <v>14.106693449758016</v>
      </c>
      <c r="AD1828">
        <v>20.11</v>
      </c>
      <c r="AE1828">
        <v>12.72</v>
      </c>
      <c r="AF1828">
        <v>15.01</v>
      </c>
      <c r="AG1828" s="5">
        <v>5.4007476293157337</v>
      </c>
      <c r="AH1828" s="7">
        <v>0.29028436018957349</v>
      </c>
      <c r="AI1828" s="8">
        <v>14.446287519747237</v>
      </c>
      <c r="AJ1828">
        <v>215971.04</v>
      </c>
      <c r="AK1828">
        <v>215971040000</v>
      </c>
      <c r="AL1828">
        <f t="shared" si="240"/>
        <v>0</v>
      </c>
      <c r="AM1828">
        <f t="shared" si="241"/>
        <v>0</v>
      </c>
      <c r="AN1828">
        <f t="shared" si="242"/>
        <v>1</v>
      </c>
      <c r="AO1828" s="9">
        <v>34</v>
      </c>
      <c r="AP1828" s="5">
        <v>1.5314789170422551</v>
      </c>
      <c r="AQ1828">
        <v>179344000</v>
      </c>
      <c r="AT1828">
        <v>6735000</v>
      </c>
      <c r="AU1828">
        <v>186079000</v>
      </c>
      <c r="AV1828">
        <v>2.06</v>
      </c>
      <c r="AW1828">
        <v>25455.5</v>
      </c>
      <c r="AX1828">
        <v>25455500000</v>
      </c>
      <c r="CG1828" s="13"/>
    </row>
    <row r="1829" spans="1:85" x14ac:dyDescent="0.3">
      <c r="A1829">
        <v>2017</v>
      </c>
      <c r="B1829" t="s">
        <v>88</v>
      </c>
      <c r="C1829">
        <v>0</v>
      </c>
      <c r="M1829">
        <v>1</v>
      </c>
      <c r="N1829">
        <v>0</v>
      </c>
      <c r="O1829" s="11"/>
      <c r="P1829" s="11"/>
      <c r="Q1829" s="12"/>
      <c r="R1829" s="11"/>
      <c r="S1829" s="12"/>
      <c r="T1829" s="14">
        <v>0</v>
      </c>
      <c r="U1829" s="12"/>
      <c r="V1829" s="12" t="s">
        <v>366</v>
      </c>
      <c r="W1829" s="13"/>
      <c r="X1829" s="11"/>
      <c r="Y1829" s="11">
        <v>5.38</v>
      </c>
      <c r="Z1829" s="11"/>
      <c r="AA1829" s="11">
        <v>35145.5</v>
      </c>
      <c r="AB1829" s="13">
        <v>35145500000</v>
      </c>
      <c r="AD1829">
        <v>20.37</v>
      </c>
      <c r="AE1829">
        <v>9.5299999999999994</v>
      </c>
      <c r="AF1829">
        <v>13.77</v>
      </c>
      <c r="AG1829" s="5">
        <v>6.6501472153687917</v>
      </c>
      <c r="AH1829" s="7"/>
      <c r="AI1829" s="8"/>
      <c r="AO1829" s="9">
        <v>18</v>
      </c>
      <c r="AP1829" s="5">
        <v>1.2552725051033058</v>
      </c>
      <c r="CG1829" s="13"/>
    </row>
    <row r="1830" spans="1:85" x14ac:dyDescent="0.3">
      <c r="A1830">
        <v>2017</v>
      </c>
      <c r="B1830" t="s">
        <v>89</v>
      </c>
      <c r="C1830">
        <v>0</v>
      </c>
      <c r="M1830">
        <v>1</v>
      </c>
      <c r="N1830">
        <v>0</v>
      </c>
      <c r="O1830" s="11"/>
      <c r="P1830" s="11"/>
      <c r="Q1830" s="12"/>
      <c r="R1830" s="11"/>
      <c r="S1830" s="12"/>
      <c r="T1830" s="14">
        <v>0</v>
      </c>
      <c r="U1830" s="12"/>
      <c r="V1830" s="12" t="s">
        <v>366</v>
      </c>
      <c r="W1830" s="13"/>
      <c r="X1830" s="11"/>
      <c r="Y1830" s="11">
        <v>29.97</v>
      </c>
      <c r="Z1830" s="11"/>
      <c r="AA1830" s="11">
        <v>7344</v>
      </c>
      <c r="AB1830" s="13">
        <v>7344000000</v>
      </c>
      <c r="AD1830">
        <v>50.86</v>
      </c>
      <c r="AE1830">
        <v>40.159999999999997</v>
      </c>
      <c r="AF1830">
        <v>50.22</v>
      </c>
      <c r="AG1830" s="5">
        <v>21.201208178438659</v>
      </c>
      <c r="AH1830" s="7"/>
      <c r="AI1830" s="8"/>
      <c r="AO1830" s="9">
        <v>10</v>
      </c>
      <c r="AP1830" s="5">
        <v>1</v>
      </c>
      <c r="CG1830" s="13"/>
    </row>
    <row r="1831" spans="1:85" x14ac:dyDescent="0.3">
      <c r="A1831">
        <v>2017</v>
      </c>
      <c r="B1831" t="s">
        <v>90</v>
      </c>
      <c r="C1831">
        <v>1</v>
      </c>
      <c r="D1831">
        <v>4</v>
      </c>
      <c r="E1831">
        <v>4</v>
      </c>
      <c r="L1831">
        <v>1</v>
      </c>
      <c r="M1831">
        <v>0</v>
      </c>
      <c r="N1831">
        <v>0</v>
      </c>
      <c r="O1831" s="11">
        <v>10</v>
      </c>
      <c r="P1831" s="11">
        <v>4</v>
      </c>
      <c r="Q1831" s="12">
        <v>40</v>
      </c>
      <c r="R1831" s="11">
        <v>5</v>
      </c>
      <c r="S1831" s="12">
        <v>50</v>
      </c>
      <c r="T1831" s="14">
        <v>1</v>
      </c>
      <c r="U1831" s="12">
        <v>10</v>
      </c>
      <c r="V1831" s="12">
        <v>73.45</v>
      </c>
      <c r="W1831" s="13">
        <v>7</v>
      </c>
      <c r="X1831" s="11"/>
      <c r="Y1831" s="11">
        <v>15.29</v>
      </c>
      <c r="Z1831" s="11">
        <v>1.91</v>
      </c>
      <c r="AA1831" s="11">
        <v>38215.199999999997</v>
      </c>
      <c r="AB1831" s="13">
        <v>38215200000</v>
      </c>
      <c r="AC1831" s="5">
        <v>1.9102725701535734</v>
      </c>
      <c r="AD1831">
        <v>11.58</v>
      </c>
      <c r="AE1831">
        <v>5.82</v>
      </c>
      <c r="AF1831">
        <v>9.11</v>
      </c>
      <c r="AG1831" s="5">
        <v>-10.963681856092192</v>
      </c>
      <c r="AH1831" s="7">
        <v>0.8991172045757756</v>
      </c>
      <c r="AI1831" s="8"/>
      <c r="AJ1831">
        <v>15401.96</v>
      </c>
      <c r="AK1831">
        <v>15401960000</v>
      </c>
      <c r="AL1831">
        <f t="shared" ref="AL1831:AL1836" si="243">IF(AJ1831&lt;29957,1,0)</f>
        <v>1</v>
      </c>
      <c r="AM1831">
        <f t="shared" ref="AM1831:AM1836" si="244">IF(AND(AJ1831&gt;29957,AJ1831&lt;96525),1,0)</f>
        <v>0</v>
      </c>
      <c r="AN1831">
        <f t="shared" ref="AN1831:AN1836" si="245">IF(AJ1831&gt;96525,1,0)</f>
        <v>0</v>
      </c>
      <c r="AO1831" s="9">
        <v>23</v>
      </c>
      <c r="AP1831" s="5">
        <v>1.3617278360175928</v>
      </c>
      <c r="AQ1831">
        <v>82779283</v>
      </c>
      <c r="AR1831" s="5">
        <v>0.5</v>
      </c>
      <c r="AT1831">
        <v>12532300</v>
      </c>
      <c r="AU1831">
        <v>95311583</v>
      </c>
      <c r="AW1831">
        <v>9601.6</v>
      </c>
      <c r="AX1831">
        <v>9601600000</v>
      </c>
      <c r="CG1831" s="13"/>
    </row>
    <row r="1832" spans="1:85" x14ac:dyDescent="0.3">
      <c r="A1832">
        <v>2017</v>
      </c>
      <c r="B1832" t="s">
        <v>91</v>
      </c>
      <c r="C1832">
        <v>0</v>
      </c>
      <c r="M1832">
        <v>0</v>
      </c>
      <c r="N1832">
        <v>0</v>
      </c>
      <c r="O1832" s="11"/>
      <c r="P1832" s="11"/>
      <c r="Q1832" s="12"/>
      <c r="R1832" s="11"/>
      <c r="S1832" s="12"/>
      <c r="T1832" s="14">
        <v>0</v>
      </c>
      <c r="U1832" s="12"/>
      <c r="V1832" s="12">
        <v>42.99</v>
      </c>
      <c r="W1832" s="13"/>
      <c r="X1832" s="11"/>
      <c r="Y1832" s="11">
        <v>3.89</v>
      </c>
      <c r="Z1832" s="11">
        <v>3.32</v>
      </c>
      <c r="AA1832" s="11">
        <v>33952</v>
      </c>
      <c r="AB1832" s="13">
        <v>33952000000</v>
      </c>
      <c r="AC1832" s="5">
        <v>3.3166090577567431</v>
      </c>
      <c r="AD1832">
        <v>10.74</v>
      </c>
      <c r="AE1832">
        <v>5.0599999999999996</v>
      </c>
      <c r="AF1832">
        <v>8.91</v>
      </c>
      <c r="AG1832" s="5">
        <v>20.429727170030919</v>
      </c>
      <c r="AH1832" s="7"/>
      <c r="AI1832" s="8">
        <v>0.91907410390274868</v>
      </c>
      <c r="AJ1832">
        <v>36368.559999999998</v>
      </c>
      <c r="AK1832">
        <v>36368560000</v>
      </c>
      <c r="AL1832">
        <f t="shared" si="243"/>
        <v>0</v>
      </c>
      <c r="AM1832">
        <f t="shared" si="244"/>
        <v>1</v>
      </c>
      <c r="AN1832">
        <f t="shared" si="245"/>
        <v>0</v>
      </c>
      <c r="AO1832" s="9">
        <v>73</v>
      </c>
      <c r="AP1832" s="5">
        <v>1.8633228601204557</v>
      </c>
      <c r="AW1832">
        <v>50827.8</v>
      </c>
      <c r="AX1832">
        <v>50827800000</v>
      </c>
      <c r="CG1832" s="13"/>
    </row>
    <row r="1833" spans="1:85" x14ac:dyDescent="0.3">
      <c r="A1833">
        <v>2017</v>
      </c>
      <c r="B1833" t="s">
        <v>92</v>
      </c>
      <c r="C1833">
        <v>0</v>
      </c>
      <c r="D1833">
        <v>3</v>
      </c>
      <c r="E1833">
        <v>4</v>
      </c>
      <c r="L1833">
        <v>1</v>
      </c>
      <c r="M1833">
        <v>1</v>
      </c>
      <c r="N1833">
        <v>0</v>
      </c>
      <c r="O1833" s="11">
        <v>9</v>
      </c>
      <c r="P1833" s="11">
        <v>4</v>
      </c>
      <c r="Q1833" s="12">
        <v>44.44</v>
      </c>
      <c r="R1833" s="11">
        <v>3</v>
      </c>
      <c r="S1833" s="12">
        <v>33.33</v>
      </c>
      <c r="T1833" s="14">
        <v>2</v>
      </c>
      <c r="U1833" s="12">
        <v>22.22</v>
      </c>
      <c r="V1833" s="12">
        <v>44.02</v>
      </c>
      <c r="W1833" s="13">
        <v>5</v>
      </c>
      <c r="X1833" s="11">
        <v>25.62</v>
      </c>
      <c r="Y1833" s="11">
        <v>6.58</v>
      </c>
      <c r="Z1833" s="11">
        <v>6.59</v>
      </c>
      <c r="AA1833" s="11">
        <v>8712.2000000000007</v>
      </c>
      <c r="AB1833" s="13">
        <v>8712200000</v>
      </c>
      <c r="AC1833" s="5">
        <v>6.5854889132659444</v>
      </c>
      <c r="AD1833">
        <v>37.94</v>
      </c>
      <c r="AE1833">
        <v>11.8</v>
      </c>
      <c r="AF1833">
        <v>20.62</v>
      </c>
      <c r="AG1833" s="5">
        <v>1.900649807066114</v>
      </c>
      <c r="AH1833" s="7">
        <v>6.0509867957994317</v>
      </c>
      <c r="AI1833" s="8">
        <v>4.0597989808271624</v>
      </c>
      <c r="AJ1833">
        <v>15718.62</v>
      </c>
      <c r="AK1833">
        <v>15718620000</v>
      </c>
      <c r="AL1833">
        <f t="shared" si="243"/>
        <v>1</v>
      </c>
      <c r="AM1833">
        <f t="shared" si="244"/>
        <v>0</v>
      </c>
      <c r="AN1833">
        <f t="shared" si="245"/>
        <v>0</v>
      </c>
      <c r="AO1833" s="9">
        <v>83</v>
      </c>
      <c r="AP1833" s="5">
        <v>1.919078092376074</v>
      </c>
      <c r="AQ1833">
        <v>63578000</v>
      </c>
      <c r="AR1833" s="5">
        <v>2.8</v>
      </c>
      <c r="AT1833">
        <v>1440000</v>
      </c>
      <c r="AU1833">
        <v>65018000</v>
      </c>
      <c r="AW1833">
        <v>14752.6</v>
      </c>
      <c r="AX1833">
        <v>14752600000</v>
      </c>
      <c r="CG1833" s="13"/>
    </row>
    <row r="1834" spans="1:85" x14ac:dyDescent="0.3">
      <c r="A1834">
        <v>2017</v>
      </c>
      <c r="B1834" t="s">
        <v>93</v>
      </c>
      <c r="C1834">
        <v>0</v>
      </c>
      <c r="D1834">
        <v>6</v>
      </c>
      <c r="E1834">
        <v>7</v>
      </c>
      <c r="L1834">
        <v>1</v>
      </c>
      <c r="M1834">
        <v>0</v>
      </c>
      <c r="N1834">
        <v>0</v>
      </c>
      <c r="O1834" s="11">
        <v>18</v>
      </c>
      <c r="P1834" s="11">
        <v>8</v>
      </c>
      <c r="Q1834" s="12">
        <v>44.44</v>
      </c>
      <c r="R1834" s="11">
        <v>5</v>
      </c>
      <c r="S1834" s="12">
        <v>27.78</v>
      </c>
      <c r="T1834" s="14">
        <v>5</v>
      </c>
      <c r="U1834" s="12">
        <v>27.78</v>
      </c>
      <c r="V1834" s="12">
        <v>64.97</v>
      </c>
      <c r="W1834" s="13">
        <v>6</v>
      </c>
      <c r="X1834" s="11"/>
      <c r="Y1834" s="11">
        <v>6.65</v>
      </c>
      <c r="Z1834" s="11">
        <v>4.3099999999999996</v>
      </c>
      <c r="AA1834" s="11">
        <v>7528.3</v>
      </c>
      <c r="AB1834" s="13">
        <v>7528300000</v>
      </c>
      <c r="AC1834" s="5">
        <v>4.3134742013560921</v>
      </c>
      <c r="AD1834">
        <v>16.920000000000002</v>
      </c>
      <c r="AE1834">
        <v>8.81</v>
      </c>
      <c r="AF1834">
        <v>16.54</v>
      </c>
      <c r="AG1834" s="5">
        <v>7.1833185339416312</v>
      </c>
      <c r="AH1834" s="7">
        <v>0.42565347807456083</v>
      </c>
      <c r="AI1834" s="8"/>
      <c r="AJ1834">
        <v>18743.689999999999</v>
      </c>
      <c r="AK1834">
        <v>18743690000</v>
      </c>
      <c r="AL1834">
        <f t="shared" si="243"/>
        <v>1</v>
      </c>
      <c r="AM1834">
        <f t="shared" si="244"/>
        <v>0</v>
      </c>
      <c r="AN1834">
        <f t="shared" si="245"/>
        <v>0</v>
      </c>
      <c r="AO1834" s="9">
        <v>4</v>
      </c>
      <c r="AP1834" s="5">
        <v>0.60205999132796229</v>
      </c>
      <c r="AQ1834">
        <v>44048000</v>
      </c>
      <c r="AT1834">
        <v>48301000</v>
      </c>
      <c r="AU1834">
        <v>92349000</v>
      </c>
      <c r="AW1834">
        <v>11888.5</v>
      </c>
      <c r="AX1834">
        <v>11888500000</v>
      </c>
      <c r="CG1834" s="13"/>
    </row>
    <row r="1835" spans="1:85" x14ac:dyDescent="0.3">
      <c r="A1835">
        <v>2017</v>
      </c>
      <c r="B1835" t="s">
        <v>94</v>
      </c>
      <c r="C1835">
        <v>0</v>
      </c>
      <c r="D1835">
        <v>5</v>
      </c>
      <c r="E1835">
        <v>6</v>
      </c>
      <c r="L1835">
        <v>1</v>
      </c>
      <c r="M1835">
        <v>0</v>
      </c>
      <c r="N1835">
        <v>1</v>
      </c>
      <c r="O1835" s="11">
        <v>13</v>
      </c>
      <c r="P1835" s="11">
        <v>5</v>
      </c>
      <c r="Q1835" s="12">
        <v>38.46</v>
      </c>
      <c r="R1835" s="11">
        <v>6</v>
      </c>
      <c r="S1835" s="12">
        <v>46.15</v>
      </c>
      <c r="T1835" s="14">
        <v>2</v>
      </c>
      <c r="U1835" s="12">
        <v>15.38</v>
      </c>
      <c r="V1835" s="12">
        <v>45.99</v>
      </c>
      <c r="W1835" s="13">
        <v>4</v>
      </c>
      <c r="X1835" s="11"/>
      <c r="Y1835" s="11">
        <v>6.48</v>
      </c>
      <c r="Z1835" s="11">
        <v>3.84</v>
      </c>
      <c r="AA1835" s="11">
        <v>178550.2</v>
      </c>
      <c r="AB1835" s="13">
        <v>178550200000</v>
      </c>
      <c r="AC1835" s="5">
        <v>3.841609589041096</v>
      </c>
      <c r="AD1835">
        <v>16.78</v>
      </c>
      <c r="AE1835">
        <v>4.76</v>
      </c>
      <c r="AF1835">
        <v>16.260000000000002</v>
      </c>
      <c r="AG1835" s="5">
        <v>11.428528995449698</v>
      </c>
      <c r="AH1835" s="7">
        <v>0.10601170434832537</v>
      </c>
      <c r="AI1835" s="8"/>
      <c r="AJ1835">
        <v>153085</v>
      </c>
      <c r="AK1835">
        <v>153085000000</v>
      </c>
      <c r="AL1835">
        <f t="shared" si="243"/>
        <v>0</v>
      </c>
      <c r="AM1835">
        <f t="shared" si="244"/>
        <v>0</v>
      </c>
      <c r="AN1835">
        <f t="shared" si="245"/>
        <v>1</v>
      </c>
      <c r="AO1835" s="9">
        <v>70</v>
      </c>
      <c r="AP1835" s="5">
        <v>1.8450980400142569</v>
      </c>
      <c r="AQ1835">
        <v>103850346</v>
      </c>
      <c r="AS1835">
        <f>36903357+2940873</f>
        <v>39844230</v>
      </c>
      <c r="AT1835">
        <v>10925000</v>
      </c>
      <c r="AU1835">
        <v>114775346</v>
      </c>
      <c r="AV1835">
        <v>45.99</v>
      </c>
      <c r="AW1835">
        <v>107670.6</v>
      </c>
      <c r="AX1835">
        <v>107670600000</v>
      </c>
      <c r="CG1835" s="13"/>
    </row>
    <row r="1836" spans="1:85" x14ac:dyDescent="0.3">
      <c r="A1836">
        <v>2017</v>
      </c>
      <c r="B1836" t="s">
        <v>95</v>
      </c>
      <c r="C1836">
        <v>0</v>
      </c>
      <c r="D1836">
        <v>4</v>
      </c>
      <c r="E1836">
        <v>4</v>
      </c>
      <c r="L1836">
        <v>1</v>
      </c>
      <c r="M1836">
        <v>0</v>
      </c>
      <c r="N1836">
        <v>0</v>
      </c>
      <c r="O1836" s="11">
        <v>12</v>
      </c>
      <c r="P1836" s="11">
        <v>5</v>
      </c>
      <c r="Q1836" s="12">
        <v>41.67</v>
      </c>
      <c r="R1836" s="11">
        <v>7</v>
      </c>
      <c r="S1836" s="12">
        <v>58.33</v>
      </c>
      <c r="T1836" s="14">
        <v>0</v>
      </c>
      <c r="U1836" s="12">
        <v>0</v>
      </c>
      <c r="V1836" s="12">
        <v>68.89</v>
      </c>
      <c r="W1836" s="13">
        <v>4</v>
      </c>
      <c r="X1836" s="11"/>
      <c r="Y1836" s="11">
        <v>17.39</v>
      </c>
      <c r="Z1836" s="11">
        <v>2.87</v>
      </c>
      <c r="AA1836" s="11">
        <v>18855.400000000001</v>
      </c>
      <c r="AB1836" s="13">
        <v>18855400000</v>
      </c>
      <c r="AC1836" s="5">
        <v>2.8694064658380363</v>
      </c>
      <c r="AD1836">
        <v>16.27</v>
      </c>
      <c r="AE1836">
        <v>12.12</v>
      </c>
      <c r="AF1836">
        <v>16.239999999999998</v>
      </c>
      <c r="AG1836" s="5">
        <v>3.2994898911964534</v>
      </c>
      <c r="AH1836" s="7">
        <v>1.7545195052331115</v>
      </c>
      <c r="AI1836" s="8">
        <v>1.0142721217887725</v>
      </c>
      <c r="AJ1836">
        <v>39310</v>
      </c>
      <c r="AK1836">
        <v>39310000000</v>
      </c>
      <c r="AL1836">
        <f t="shared" si="243"/>
        <v>0</v>
      </c>
      <c r="AM1836">
        <f t="shared" si="244"/>
        <v>1</v>
      </c>
      <c r="AN1836">
        <f t="shared" si="245"/>
        <v>0</v>
      </c>
      <c r="AO1836" s="9">
        <v>4</v>
      </c>
      <c r="AP1836" s="5">
        <v>0.60205999132796229</v>
      </c>
      <c r="AQ1836">
        <v>74966376</v>
      </c>
      <c r="AT1836">
        <v>3248000</v>
      </c>
      <c r="AU1836">
        <v>78214376</v>
      </c>
      <c r="AV1836">
        <v>0</v>
      </c>
      <c r="AW1836">
        <v>10830.9</v>
      </c>
      <c r="AX1836">
        <v>10830900000</v>
      </c>
      <c r="CG1836" s="13"/>
    </row>
    <row r="1837" spans="1:85" x14ac:dyDescent="0.3">
      <c r="A1837">
        <v>2017</v>
      </c>
      <c r="B1837" t="s">
        <v>96</v>
      </c>
      <c r="C1837">
        <v>0</v>
      </c>
      <c r="D1837">
        <v>4</v>
      </c>
      <c r="E1837">
        <v>6</v>
      </c>
      <c r="F1837">
        <v>5.6</v>
      </c>
      <c r="G1837">
        <v>5600000</v>
      </c>
      <c r="H1837">
        <v>3.4</v>
      </c>
      <c r="I1837">
        <v>3400000</v>
      </c>
      <c r="J1837">
        <v>2.1999999999999997</v>
      </c>
      <c r="K1837">
        <v>2199999.9999999995</v>
      </c>
      <c r="L1837">
        <v>1</v>
      </c>
      <c r="M1837">
        <v>0</v>
      </c>
      <c r="N1837">
        <v>0</v>
      </c>
      <c r="O1837" s="11">
        <v>12</v>
      </c>
      <c r="P1837" s="11">
        <v>7</v>
      </c>
      <c r="Q1837" s="12">
        <v>58.33</v>
      </c>
      <c r="R1837" s="11">
        <v>3</v>
      </c>
      <c r="S1837" s="12">
        <v>25</v>
      </c>
      <c r="T1837" s="14">
        <v>2</v>
      </c>
      <c r="U1837" s="12">
        <v>16.670000000000002</v>
      </c>
      <c r="V1837" s="12">
        <v>35.86</v>
      </c>
      <c r="W1837" s="13">
        <v>5</v>
      </c>
      <c r="X1837" s="11"/>
      <c r="Y1837" s="11">
        <v>10.52</v>
      </c>
      <c r="Z1837" s="11">
        <v>4.21</v>
      </c>
      <c r="AA1837" s="11">
        <v>24595.7</v>
      </c>
      <c r="AB1837" s="13">
        <v>24595700000</v>
      </c>
      <c r="AC1837" s="5">
        <v>4.2078039162860712</v>
      </c>
      <c r="AD1837">
        <v>14.66</v>
      </c>
      <c r="AE1837">
        <v>12.56</v>
      </c>
      <c r="AF1837">
        <v>14.47</v>
      </c>
      <c r="AG1837" s="5">
        <v>3.7293230746524908</v>
      </c>
      <c r="AH1837" s="7"/>
      <c r="AI1837" s="8"/>
      <c r="AO1837" s="9">
        <v>50</v>
      </c>
      <c r="AP1837" s="5">
        <v>1.6989700043360185</v>
      </c>
      <c r="AQ1837">
        <v>129086809</v>
      </c>
      <c r="AT1837">
        <v>9640000</v>
      </c>
      <c r="AU1837">
        <v>138726809</v>
      </c>
      <c r="AV1837">
        <v>0</v>
      </c>
      <c r="CG1837" s="13"/>
    </row>
    <row r="1838" spans="1:85" x14ac:dyDescent="0.3">
      <c r="A1838">
        <v>2017</v>
      </c>
      <c r="B1838" t="s">
        <v>97</v>
      </c>
      <c r="C1838">
        <v>0</v>
      </c>
      <c r="D1838">
        <v>5</v>
      </c>
      <c r="E1838">
        <v>4</v>
      </c>
      <c r="F1838">
        <v>3.8</v>
      </c>
      <c r="G1838">
        <v>3800000</v>
      </c>
      <c r="H1838">
        <v>3.6</v>
      </c>
      <c r="I1838">
        <v>3600000</v>
      </c>
      <c r="J1838">
        <v>0.19999999999999973</v>
      </c>
      <c r="K1838">
        <v>199999.99999999974</v>
      </c>
      <c r="L1838">
        <v>1</v>
      </c>
      <c r="M1838">
        <v>0</v>
      </c>
      <c r="N1838">
        <v>0</v>
      </c>
      <c r="O1838" s="11">
        <v>12</v>
      </c>
      <c r="P1838" s="11">
        <v>6</v>
      </c>
      <c r="Q1838" s="12">
        <v>50</v>
      </c>
      <c r="R1838" s="11">
        <v>5</v>
      </c>
      <c r="S1838" s="12">
        <v>41.67</v>
      </c>
      <c r="T1838" s="14">
        <v>1</v>
      </c>
      <c r="U1838" s="12">
        <v>8.33</v>
      </c>
      <c r="V1838" s="12">
        <v>52.47</v>
      </c>
      <c r="W1838" s="13">
        <v>4</v>
      </c>
      <c r="X1838" s="11">
        <v>0.02</v>
      </c>
      <c r="Y1838" s="11">
        <v>11.46</v>
      </c>
      <c r="Z1838" s="11">
        <v>3.14</v>
      </c>
      <c r="AA1838" s="11">
        <v>30328.9</v>
      </c>
      <c r="AB1838" s="13">
        <v>30328900000</v>
      </c>
      <c r="AC1838" s="5">
        <v>3.135391244581637</v>
      </c>
      <c r="AD1838">
        <v>17.68</v>
      </c>
      <c r="AE1838">
        <v>12.68</v>
      </c>
      <c r="AF1838">
        <v>16.84</v>
      </c>
      <c r="AG1838" s="5">
        <v>4.5337516531134812</v>
      </c>
      <c r="AH1838" s="7"/>
      <c r="AI1838" s="8"/>
      <c r="AO1838" s="9">
        <v>36</v>
      </c>
      <c r="AP1838" s="5">
        <v>1.556302500767287</v>
      </c>
      <c r="AQ1838">
        <v>175964039</v>
      </c>
      <c r="AT1838">
        <v>14020000</v>
      </c>
      <c r="AU1838">
        <v>189984039</v>
      </c>
      <c r="CG1838" s="13"/>
    </row>
    <row r="1839" spans="1:85" x14ac:dyDescent="0.3">
      <c r="A1839">
        <v>2017</v>
      </c>
      <c r="B1839" t="s">
        <v>98</v>
      </c>
      <c r="C1839">
        <v>1</v>
      </c>
      <c r="D1839">
        <v>4</v>
      </c>
      <c r="E1839">
        <v>4</v>
      </c>
      <c r="F1839">
        <v>19.399999999999999</v>
      </c>
      <c r="G1839">
        <v>19400000</v>
      </c>
      <c r="H1839">
        <v>18</v>
      </c>
      <c r="I1839">
        <v>18000000</v>
      </c>
      <c r="J1839">
        <v>1.3999999999999986</v>
      </c>
      <c r="K1839">
        <v>1399999.9999999986</v>
      </c>
      <c r="L1839">
        <v>1</v>
      </c>
      <c r="M1839">
        <v>0</v>
      </c>
      <c r="N1839">
        <v>1</v>
      </c>
      <c r="O1839" s="11">
        <v>13</v>
      </c>
      <c r="P1839" s="11">
        <v>6</v>
      </c>
      <c r="Q1839" s="12">
        <v>46.15</v>
      </c>
      <c r="R1839" s="11">
        <v>3</v>
      </c>
      <c r="S1839" s="12">
        <v>23.08</v>
      </c>
      <c r="T1839" s="14">
        <v>4</v>
      </c>
      <c r="U1839" s="12">
        <v>30.77</v>
      </c>
      <c r="V1839" s="12">
        <v>55.16</v>
      </c>
      <c r="W1839" s="13">
        <v>6</v>
      </c>
      <c r="X1839" s="11"/>
      <c r="Y1839" s="11">
        <v>7.81</v>
      </c>
      <c r="Z1839" s="11">
        <v>1.42</v>
      </c>
      <c r="AA1839" s="11">
        <v>35736</v>
      </c>
      <c r="AB1839" s="13">
        <v>35736000000</v>
      </c>
      <c r="AC1839" s="5">
        <v>1.4207837630320068</v>
      </c>
      <c r="AD1839">
        <v>15.19</v>
      </c>
      <c r="AE1839">
        <v>8.3800000000000008</v>
      </c>
      <c r="AF1839">
        <v>10.07</v>
      </c>
      <c r="AG1839" s="5">
        <v>10.516712979367536</v>
      </c>
      <c r="AH1839" s="7"/>
      <c r="AI1839" s="8"/>
      <c r="AJ1839">
        <v>25625.56</v>
      </c>
      <c r="AK1839">
        <v>25625560000</v>
      </c>
      <c r="AL1839">
        <f>IF(AJ1839&lt;29957,1,0)</f>
        <v>1</v>
      </c>
      <c r="AM1839">
        <f>IF(AND(AJ1839&gt;29957,AJ1839&lt;96525),1,0)</f>
        <v>0</v>
      </c>
      <c r="AN1839">
        <f>IF(AJ1839&gt;96525,1,0)</f>
        <v>0</v>
      </c>
      <c r="AO1839" s="9">
        <v>16</v>
      </c>
      <c r="AP1839" s="5">
        <v>1.2041199826559246</v>
      </c>
      <c r="AQ1839">
        <v>155621647</v>
      </c>
      <c r="AS1839">
        <v>122669901</v>
      </c>
      <c r="AT1839">
        <v>5650000</v>
      </c>
      <c r="AU1839">
        <v>161271647</v>
      </c>
      <c r="AV1839">
        <v>0</v>
      </c>
      <c r="AW1839">
        <v>35556.1</v>
      </c>
      <c r="AX1839">
        <v>35556100000</v>
      </c>
      <c r="CG1839" s="13"/>
    </row>
    <row r="1840" spans="1:85" x14ac:dyDescent="0.3">
      <c r="A1840">
        <v>2017</v>
      </c>
      <c r="B1840" t="s">
        <v>99</v>
      </c>
      <c r="C1840">
        <v>1</v>
      </c>
      <c r="D1840">
        <v>4</v>
      </c>
      <c r="E1840">
        <v>4</v>
      </c>
      <c r="F1840">
        <v>13.7</v>
      </c>
      <c r="G1840">
        <v>13700000</v>
      </c>
      <c r="H1840">
        <v>13.7</v>
      </c>
      <c r="I1840">
        <v>13700000</v>
      </c>
      <c r="J1840">
        <v>0</v>
      </c>
      <c r="L1840">
        <v>1</v>
      </c>
      <c r="M1840">
        <v>1</v>
      </c>
      <c r="N1840">
        <v>0</v>
      </c>
      <c r="O1840" s="11">
        <v>10</v>
      </c>
      <c r="P1840" s="11">
        <v>4</v>
      </c>
      <c r="Q1840" s="12">
        <v>40</v>
      </c>
      <c r="R1840" s="11">
        <v>3</v>
      </c>
      <c r="S1840" s="12">
        <v>30</v>
      </c>
      <c r="T1840" s="14">
        <v>3</v>
      </c>
      <c r="U1840" s="12">
        <v>30</v>
      </c>
      <c r="V1840" s="12">
        <v>43.44</v>
      </c>
      <c r="W1840" s="13">
        <v>6</v>
      </c>
      <c r="X1840" s="11">
        <v>57.95</v>
      </c>
      <c r="Y1840" s="11">
        <v>-2.14</v>
      </c>
      <c r="Z1840" s="11"/>
      <c r="AA1840" s="11">
        <v>16943.3</v>
      </c>
      <c r="AB1840" s="13">
        <v>16943300000</v>
      </c>
      <c r="AD1840">
        <v>-6.25</v>
      </c>
      <c r="AE1840">
        <v>-2.99</v>
      </c>
      <c r="AF1840">
        <v>-3.69</v>
      </c>
      <c r="AG1840" s="5">
        <v>24.373041672045364</v>
      </c>
      <c r="AH1840" s="7"/>
      <c r="AI1840" s="8">
        <v>0.70625200505746244</v>
      </c>
      <c r="AJ1840">
        <v>32834.22</v>
      </c>
      <c r="AK1840">
        <v>32834220000</v>
      </c>
      <c r="AL1840">
        <f>IF(AJ1840&lt;29957,1,0)</f>
        <v>0</v>
      </c>
      <c r="AM1840">
        <f>IF(AND(AJ1840&gt;29957,AJ1840&lt;96525),1,0)</f>
        <v>1</v>
      </c>
      <c r="AN1840">
        <f>IF(AJ1840&gt;96525,1,0)</f>
        <v>0</v>
      </c>
      <c r="AO1840" s="9">
        <v>21</v>
      </c>
      <c r="AP1840" s="5">
        <v>1.3222192947339191</v>
      </c>
      <c r="AQ1840">
        <v>52557249</v>
      </c>
      <c r="AR1840" s="5">
        <v>94.3</v>
      </c>
      <c r="AT1840">
        <v>2250000</v>
      </c>
      <c r="AU1840">
        <v>54807249</v>
      </c>
      <c r="AV1840">
        <v>0</v>
      </c>
      <c r="AW1840">
        <v>30087</v>
      </c>
      <c r="AX1840">
        <v>30087000000</v>
      </c>
      <c r="CG1840" s="13"/>
    </row>
    <row r="1841" spans="1:85" x14ac:dyDescent="0.3">
      <c r="A1841">
        <v>2017</v>
      </c>
      <c r="B1841" t="s">
        <v>100</v>
      </c>
      <c r="C1841">
        <v>1</v>
      </c>
      <c r="M1841">
        <v>0</v>
      </c>
      <c r="N1841">
        <v>0</v>
      </c>
      <c r="O1841" s="11">
        <v>7</v>
      </c>
      <c r="P1841" s="11">
        <v>5</v>
      </c>
      <c r="Q1841" s="12">
        <v>71.430000000000007</v>
      </c>
      <c r="R1841" s="11">
        <v>2</v>
      </c>
      <c r="S1841" s="12">
        <v>28.57</v>
      </c>
      <c r="T1841" s="14">
        <v>0</v>
      </c>
      <c r="U1841" s="12">
        <v>0</v>
      </c>
      <c r="V1841" s="12">
        <v>60.16</v>
      </c>
      <c r="W1841" s="13"/>
      <c r="X1841" s="11">
        <v>69.67</v>
      </c>
      <c r="Y1841" s="11"/>
      <c r="Z1841" s="11"/>
      <c r="AA1841" s="11">
        <v>36904</v>
      </c>
      <c r="AB1841" s="13">
        <v>36904000000</v>
      </c>
      <c r="AG1841" s="5">
        <v>18.376032808809473</v>
      </c>
      <c r="AH1841" s="7"/>
      <c r="AI1841" s="8"/>
      <c r="AO1841" s="9">
        <v>5</v>
      </c>
      <c r="AP1841" s="5">
        <v>0.69897000433601875</v>
      </c>
      <c r="AR1841" s="5">
        <v>97.2</v>
      </c>
      <c r="AV1841">
        <v>0</v>
      </c>
      <c r="CG1841" s="13"/>
    </row>
    <row r="1842" spans="1:85" x14ac:dyDescent="0.3">
      <c r="A1842">
        <v>2017</v>
      </c>
      <c r="B1842" t="s">
        <v>101</v>
      </c>
      <c r="C1842">
        <v>1</v>
      </c>
      <c r="M1842">
        <v>0</v>
      </c>
      <c r="N1842">
        <v>0</v>
      </c>
      <c r="O1842" s="11"/>
      <c r="P1842" s="11"/>
      <c r="Q1842" s="12"/>
      <c r="R1842" s="11"/>
      <c r="S1842" s="12"/>
      <c r="T1842" s="14">
        <v>0</v>
      </c>
      <c r="U1842" s="12"/>
      <c r="V1842" s="12" t="s">
        <v>366</v>
      </c>
      <c r="W1842" s="13"/>
      <c r="X1842" s="11"/>
      <c r="Y1842" s="11">
        <v>2.02</v>
      </c>
      <c r="Z1842" s="11"/>
      <c r="AA1842" s="11"/>
      <c r="AB1842" s="13"/>
      <c r="AD1842">
        <v>16.46</v>
      </c>
      <c r="AE1842">
        <v>5.81</v>
      </c>
      <c r="AF1842">
        <v>10.71</v>
      </c>
      <c r="AG1842" s="5">
        <v>147.40063981287196</v>
      </c>
      <c r="AH1842" s="7"/>
      <c r="AI1842" s="8"/>
      <c r="AO1842" s="9">
        <v>10</v>
      </c>
      <c r="AP1842" s="5">
        <v>1</v>
      </c>
      <c r="AV1842">
        <v>0</v>
      </c>
      <c r="CG1842" s="13"/>
    </row>
    <row r="1843" spans="1:85" x14ac:dyDescent="0.3">
      <c r="A1843">
        <v>2017</v>
      </c>
      <c r="B1843" t="s">
        <v>102</v>
      </c>
      <c r="C1843">
        <v>0</v>
      </c>
      <c r="D1843">
        <v>5</v>
      </c>
      <c r="E1843">
        <v>7</v>
      </c>
      <c r="L1843">
        <v>1</v>
      </c>
      <c r="M1843">
        <v>0</v>
      </c>
      <c r="N1843">
        <v>0</v>
      </c>
      <c r="O1843" s="11">
        <v>8</v>
      </c>
      <c r="P1843" s="11">
        <v>2</v>
      </c>
      <c r="Q1843" s="12">
        <v>25</v>
      </c>
      <c r="R1843" s="11">
        <v>3</v>
      </c>
      <c r="S1843" s="12">
        <v>37.5</v>
      </c>
      <c r="T1843" s="14">
        <v>3</v>
      </c>
      <c r="U1843" s="12">
        <v>37.5</v>
      </c>
      <c r="V1843" s="12">
        <v>68.58</v>
      </c>
      <c r="W1843" s="13">
        <v>6</v>
      </c>
      <c r="X1843" s="11"/>
      <c r="Y1843" s="11">
        <v>2.37</v>
      </c>
      <c r="Z1843" s="11">
        <v>4.76</v>
      </c>
      <c r="AA1843" s="11">
        <v>47269</v>
      </c>
      <c r="AB1843" s="13">
        <v>47269000000</v>
      </c>
      <c r="AC1843" s="5">
        <v>4.7583586001327456</v>
      </c>
      <c r="AD1843">
        <v>6.24</v>
      </c>
      <c r="AE1843">
        <v>1.1399999999999999</v>
      </c>
      <c r="AF1843">
        <v>6.24</v>
      </c>
      <c r="AG1843" s="5">
        <v>15.150027923979072</v>
      </c>
      <c r="AH1843" s="7">
        <v>0.6584265369409622</v>
      </c>
      <c r="AI1843" s="8"/>
      <c r="AJ1843">
        <v>32164.98</v>
      </c>
      <c r="AK1843">
        <v>32164980000</v>
      </c>
      <c r="AL1843">
        <f>IF(AJ1843&lt;29957,1,0)</f>
        <v>0</v>
      </c>
      <c r="AM1843">
        <f>IF(AND(AJ1843&gt;29957,AJ1843&lt;96525),1,0)</f>
        <v>1</v>
      </c>
      <c r="AN1843">
        <f>IF(AJ1843&gt;96525,1,0)</f>
        <v>0</v>
      </c>
      <c r="AO1843" s="9">
        <v>25</v>
      </c>
      <c r="AP1843" s="5">
        <v>1.3979400086720375</v>
      </c>
      <c r="AQ1843">
        <v>14990000</v>
      </c>
      <c r="AR1843" s="5">
        <v>6.1</v>
      </c>
      <c r="AT1843">
        <v>3200000</v>
      </c>
      <c r="AU1843">
        <v>18190000</v>
      </c>
      <c r="AV1843">
        <v>68.58</v>
      </c>
      <c r="AW1843">
        <v>13433.6</v>
      </c>
      <c r="AX1843">
        <v>13433600000</v>
      </c>
      <c r="CG1843" s="13"/>
    </row>
    <row r="1844" spans="1:85" x14ac:dyDescent="0.3">
      <c r="A1844">
        <v>2017</v>
      </c>
      <c r="B1844" t="s">
        <v>103</v>
      </c>
      <c r="C1844">
        <v>0</v>
      </c>
      <c r="D1844">
        <v>7</v>
      </c>
      <c r="E1844">
        <v>9</v>
      </c>
      <c r="L1844">
        <v>0</v>
      </c>
      <c r="M1844">
        <v>0</v>
      </c>
      <c r="N1844">
        <v>0</v>
      </c>
      <c r="O1844" s="11">
        <v>11</v>
      </c>
      <c r="P1844" s="11">
        <v>4</v>
      </c>
      <c r="Q1844" s="12">
        <v>36.36</v>
      </c>
      <c r="R1844" s="11">
        <v>4</v>
      </c>
      <c r="S1844" s="12">
        <v>36.36</v>
      </c>
      <c r="T1844" s="14">
        <v>3</v>
      </c>
      <c r="U1844" s="12">
        <v>27.27</v>
      </c>
      <c r="V1844" s="12">
        <v>75</v>
      </c>
      <c r="W1844" s="13">
        <v>10</v>
      </c>
      <c r="X1844" s="11"/>
      <c r="Y1844" s="11">
        <v>-1.1000000000000001</v>
      </c>
      <c r="Z1844" s="11">
        <v>8.14</v>
      </c>
      <c r="AA1844" s="11"/>
      <c r="AB1844" s="13"/>
      <c r="AC1844" s="5">
        <v>8.1395637310117603</v>
      </c>
      <c r="AD1844">
        <v>-4.3899999999999997</v>
      </c>
      <c r="AE1844">
        <v>-0.88</v>
      </c>
      <c r="AF1844">
        <v>-3</v>
      </c>
      <c r="AG1844" s="5">
        <v>22.701295109923041</v>
      </c>
      <c r="AH1844" s="7"/>
      <c r="AI1844" s="8"/>
      <c r="AJ1844">
        <v>76506.7</v>
      </c>
      <c r="AK1844">
        <v>76506700000</v>
      </c>
      <c r="AL1844">
        <f>IF(AJ1844&lt;29957,1,0)</f>
        <v>0</v>
      </c>
      <c r="AM1844">
        <f>IF(AND(AJ1844&gt;29957,AJ1844&lt;96525),1,0)</f>
        <v>1</v>
      </c>
      <c r="AN1844">
        <f>IF(AJ1844&gt;96525,1,0)</f>
        <v>0</v>
      </c>
      <c r="AO1844" s="9">
        <v>60</v>
      </c>
      <c r="AP1844" s="5">
        <v>1.7781512503836434</v>
      </c>
      <c r="AQ1844">
        <v>68595464</v>
      </c>
      <c r="AT1844">
        <v>1665000</v>
      </c>
      <c r="AU1844">
        <v>70260464</v>
      </c>
      <c r="AV1844">
        <v>6.46</v>
      </c>
      <c r="AW1844">
        <v>43858.2</v>
      </c>
      <c r="AX1844">
        <v>43858200000</v>
      </c>
      <c r="CG1844" s="13"/>
    </row>
    <row r="1845" spans="1:85" x14ac:dyDescent="0.3">
      <c r="A1845">
        <v>2017</v>
      </c>
      <c r="B1845" t="s">
        <v>104</v>
      </c>
      <c r="C1845">
        <v>0</v>
      </c>
      <c r="D1845">
        <v>5</v>
      </c>
      <c r="E1845">
        <v>4</v>
      </c>
      <c r="F1845">
        <v>7.7</v>
      </c>
      <c r="G1845">
        <v>7700000</v>
      </c>
      <c r="H1845">
        <v>7</v>
      </c>
      <c r="I1845">
        <v>7000000</v>
      </c>
      <c r="J1845">
        <v>0.70000000000000018</v>
      </c>
      <c r="K1845">
        <v>700000.00000000023</v>
      </c>
      <c r="L1845">
        <v>1</v>
      </c>
      <c r="M1845">
        <v>0</v>
      </c>
      <c r="N1845">
        <v>0</v>
      </c>
      <c r="O1845" s="11">
        <v>13</v>
      </c>
      <c r="P1845" s="11">
        <v>6</v>
      </c>
      <c r="Q1845" s="12">
        <v>46.15</v>
      </c>
      <c r="R1845" s="11">
        <v>3</v>
      </c>
      <c r="S1845" s="12">
        <v>23.08</v>
      </c>
      <c r="T1845" s="14">
        <v>4</v>
      </c>
      <c r="U1845" s="12">
        <v>30.77</v>
      </c>
      <c r="V1845" s="12">
        <v>18.489999999999998</v>
      </c>
      <c r="W1845" s="13">
        <v>4</v>
      </c>
      <c r="X1845" s="11"/>
      <c r="Y1845" s="11">
        <v>11.25</v>
      </c>
      <c r="Z1845" s="11">
        <v>1.95</v>
      </c>
      <c r="AA1845" s="11">
        <v>36276.1</v>
      </c>
      <c r="AB1845" s="13">
        <v>36276100000</v>
      </c>
      <c r="AC1845" s="5">
        <v>1.9539297425129951</v>
      </c>
      <c r="AD1845">
        <v>28.48</v>
      </c>
      <c r="AE1845">
        <v>10.14</v>
      </c>
      <c r="AF1845">
        <v>13.02</v>
      </c>
      <c r="AG1845" s="5">
        <v>9.9755201958384312</v>
      </c>
      <c r="AH1845" s="7">
        <v>0.51759626150679516</v>
      </c>
      <c r="AI1845" s="8">
        <v>0.58598333232764122</v>
      </c>
      <c r="AJ1845">
        <v>24734.77</v>
      </c>
      <c r="AK1845">
        <v>24734770000</v>
      </c>
      <c r="AL1845">
        <f>IF(AJ1845&lt;29957,1,0)</f>
        <v>1</v>
      </c>
      <c r="AM1845">
        <f>IF(AND(AJ1845&gt;29957,AJ1845&lt;96525),1,0)</f>
        <v>0</v>
      </c>
      <c r="AN1845">
        <f>IF(AJ1845&gt;96525,1,0)</f>
        <v>0</v>
      </c>
      <c r="AO1845" s="9">
        <v>34</v>
      </c>
      <c r="AP1845" s="5">
        <v>1.5314789170422551</v>
      </c>
      <c r="AQ1845">
        <v>110932257</v>
      </c>
      <c r="AR1845" s="5">
        <v>57.5</v>
      </c>
      <c r="AT1845">
        <v>30760000</v>
      </c>
      <c r="AU1845">
        <v>141692257</v>
      </c>
      <c r="AV1845">
        <v>5.54</v>
      </c>
      <c r="AW1845">
        <v>30018.3</v>
      </c>
      <c r="AX1845">
        <v>30018300000</v>
      </c>
      <c r="CG1845" s="13"/>
    </row>
    <row r="1846" spans="1:85" x14ac:dyDescent="0.3">
      <c r="A1846">
        <v>2017</v>
      </c>
      <c r="B1846" t="s">
        <v>105</v>
      </c>
      <c r="C1846">
        <v>0</v>
      </c>
      <c r="D1846">
        <v>4</v>
      </c>
      <c r="E1846">
        <v>6</v>
      </c>
      <c r="L1846">
        <v>1</v>
      </c>
      <c r="M1846">
        <v>0</v>
      </c>
      <c r="N1846">
        <v>0</v>
      </c>
      <c r="O1846" s="11">
        <v>19</v>
      </c>
      <c r="P1846" s="11">
        <v>8</v>
      </c>
      <c r="Q1846" s="12">
        <v>42.11</v>
      </c>
      <c r="R1846" s="11">
        <v>5</v>
      </c>
      <c r="S1846" s="12">
        <v>26.32</v>
      </c>
      <c r="T1846" s="14">
        <v>6</v>
      </c>
      <c r="U1846" s="12">
        <v>31.58</v>
      </c>
      <c r="V1846" s="12">
        <v>61.66</v>
      </c>
      <c r="W1846" s="13">
        <v>6</v>
      </c>
      <c r="X1846" s="11">
        <v>76.05</v>
      </c>
      <c r="Y1846" s="11">
        <v>-2.52</v>
      </c>
      <c r="Z1846" s="11">
        <v>1.51</v>
      </c>
      <c r="AA1846" s="11">
        <v>373620.8</v>
      </c>
      <c r="AB1846" s="13">
        <v>373620800000</v>
      </c>
      <c r="AC1846" s="5">
        <v>1.5122872656931772</v>
      </c>
      <c r="AD1846">
        <v>-4.1100000000000003</v>
      </c>
      <c r="AE1846">
        <v>-0.51</v>
      </c>
      <c r="AF1846">
        <v>-0.68</v>
      </c>
      <c r="AG1846" s="5">
        <v>16.98951940752929</v>
      </c>
      <c r="AH1846" s="7"/>
      <c r="AI1846" s="8"/>
      <c r="AJ1846">
        <v>71525.95</v>
      </c>
      <c r="AK1846">
        <v>71525950000</v>
      </c>
      <c r="AL1846">
        <f>IF(AJ1846&lt;29957,1,0)</f>
        <v>0</v>
      </c>
      <c r="AM1846">
        <f>IF(AND(AJ1846&gt;29957,AJ1846&lt;96525),1,0)</f>
        <v>1</v>
      </c>
      <c r="AN1846">
        <f>IF(AJ1846&gt;96525,1,0)</f>
        <v>0</v>
      </c>
      <c r="AO1846" s="9">
        <v>21</v>
      </c>
      <c r="AP1846" s="5">
        <v>1.3222192947339191</v>
      </c>
      <c r="AQ1846">
        <v>48815000</v>
      </c>
      <c r="AR1846" s="5">
        <v>30.5</v>
      </c>
      <c r="AT1846">
        <v>2740000</v>
      </c>
      <c r="AU1846">
        <v>51555000</v>
      </c>
      <c r="AV1846">
        <v>0</v>
      </c>
      <c r="AW1846">
        <v>85587.6</v>
      </c>
      <c r="AX1846">
        <v>85587600000</v>
      </c>
      <c r="CG1846" s="13"/>
    </row>
    <row r="1847" spans="1:85" x14ac:dyDescent="0.3">
      <c r="A1847">
        <v>2017</v>
      </c>
      <c r="B1847" t="s">
        <v>106</v>
      </c>
      <c r="C1847">
        <v>0</v>
      </c>
      <c r="M1847">
        <v>0</v>
      </c>
      <c r="N1847">
        <v>0</v>
      </c>
      <c r="O1847" s="11"/>
      <c r="P1847" s="11"/>
      <c r="Q1847" s="12"/>
      <c r="R1847" s="11"/>
      <c r="S1847" s="12"/>
      <c r="T1847" s="14">
        <v>0</v>
      </c>
      <c r="U1847" s="12"/>
      <c r="V1847" s="12" t="s">
        <v>366</v>
      </c>
      <c r="W1847" s="13"/>
      <c r="X1847" s="11"/>
      <c r="Y1847" s="11">
        <v>6.43</v>
      </c>
      <c r="Z1847" s="11"/>
      <c r="AA1847" s="11">
        <v>12893.1</v>
      </c>
      <c r="AB1847" s="13">
        <v>12893100000</v>
      </c>
      <c r="AD1847">
        <v>28.56</v>
      </c>
      <c r="AE1847">
        <v>12.1</v>
      </c>
      <c r="AF1847">
        <v>15.95</v>
      </c>
      <c r="AG1847" s="5">
        <v>20.22221154410861</v>
      </c>
      <c r="AH1847" s="7"/>
      <c r="AI1847" s="8"/>
      <c r="AO1847" s="9">
        <v>4</v>
      </c>
      <c r="AP1847" s="5">
        <v>0.60205999132796229</v>
      </c>
      <c r="CG1847" s="13"/>
    </row>
    <row r="1848" spans="1:85" x14ac:dyDescent="0.3">
      <c r="A1848">
        <v>2017</v>
      </c>
      <c r="B1848" t="s">
        <v>107</v>
      </c>
      <c r="C1848">
        <v>1</v>
      </c>
      <c r="E1848">
        <v>4</v>
      </c>
      <c r="F1848">
        <v>4.9000000000000004</v>
      </c>
      <c r="G1848">
        <v>4900000</v>
      </c>
      <c r="H1848">
        <v>4.5</v>
      </c>
      <c r="I1848">
        <v>4500000</v>
      </c>
      <c r="J1848">
        <v>0.40000000000000036</v>
      </c>
      <c r="K1848">
        <v>400000.00000000035</v>
      </c>
      <c r="L1848">
        <v>1</v>
      </c>
      <c r="M1848">
        <v>1</v>
      </c>
      <c r="N1848">
        <v>0</v>
      </c>
      <c r="O1848" s="11">
        <v>12</v>
      </c>
      <c r="P1848" s="11">
        <v>5</v>
      </c>
      <c r="Q1848" s="12">
        <v>41.67</v>
      </c>
      <c r="R1848" s="11">
        <v>2</v>
      </c>
      <c r="S1848" s="12">
        <v>16.670000000000002</v>
      </c>
      <c r="T1848" s="14">
        <v>5</v>
      </c>
      <c r="U1848" s="12">
        <v>41.67</v>
      </c>
      <c r="V1848" s="12">
        <v>25.17</v>
      </c>
      <c r="W1848" s="13">
        <v>5</v>
      </c>
      <c r="X1848" s="11">
        <v>14.61</v>
      </c>
      <c r="Y1848" s="11">
        <v>13.76</v>
      </c>
      <c r="Z1848" s="11">
        <v>3.58</v>
      </c>
      <c r="AA1848" s="11">
        <v>12162.7</v>
      </c>
      <c r="AB1848" s="13">
        <v>12162700000</v>
      </c>
      <c r="AC1848" s="5">
        <v>3.5832741709414306</v>
      </c>
      <c r="AD1848">
        <v>5.42</v>
      </c>
      <c r="AE1848">
        <v>4.34</v>
      </c>
      <c r="AF1848">
        <v>4.9800000000000004</v>
      </c>
      <c r="AG1848" s="5">
        <v>1.4152767394498749</v>
      </c>
      <c r="AH1848" s="7"/>
      <c r="AI1848" s="8">
        <v>3.3045246568378241E-2</v>
      </c>
      <c r="AJ1848">
        <v>26632.94</v>
      </c>
      <c r="AK1848">
        <v>26632940000</v>
      </c>
      <c r="AL1848">
        <f>IF(AJ1848&lt;29957,1,0)</f>
        <v>1</v>
      </c>
      <c r="AM1848">
        <f>IF(AND(AJ1848&gt;29957,AJ1848&lt;96525),1,0)</f>
        <v>0</v>
      </c>
      <c r="AN1848">
        <f>IF(AJ1848&gt;96525,1,0)</f>
        <v>0</v>
      </c>
      <c r="AO1848" s="9">
        <v>23</v>
      </c>
      <c r="AP1848" s="5">
        <v>1.3617278360175928</v>
      </c>
      <c r="AQ1848">
        <v>45172000</v>
      </c>
      <c r="AT1848">
        <v>6600000</v>
      </c>
      <c r="AU1848">
        <v>51772000</v>
      </c>
      <c r="AW1848">
        <v>3955</v>
      </c>
      <c r="AX1848">
        <v>3955000000</v>
      </c>
      <c r="CG1848" s="13"/>
    </row>
    <row r="1849" spans="1:85" x14ac:dyDescent="0.3">
      <c r="A1849">
        <v>2017</v>
      </c>
      <c r="B1849" t="s">
        <v>108</v>
      </c>
      <c r="C1849">
        <v>0</v>
      </c>
      <c r="D1849">
        <v>4</v>
      </c>
      <c r="E1849">
        <v>5</v>
      </c>
      <c r="F1849">
        <v>5.7</v>
      </c>
      <c r="G1849">
        <v>5700000</v>
      </c>
      <c r="H1849">
        <v>5.7</v>
      </c>
      <c r="I1849">
        <v>5700000</v>
      </c>
      <c r="J1849">
        <v>0</v>
      </c>
      <c r="L1849">
        <v>1</v>
      </c>
      <c r="M1849">
        <v>0</v>
      </c>
      <c r="N1849">
        <v>0</v>
      </c>
      <c r="O1849" s="11">
        <v>10</v>
      </c>
      <c r="P1849" s="11">
        <v>4</v>
      </c>
      <c r="Q1849" s="12">
        <v>40</v>
      </c>
      <c r="R1849" s="11">
        <v>4</v>
      </c>
      <c r="S1849" s="12">
        <v>40</v>
      </c>
      <c r="T1849" s="14">
        <v>2</v>
      </c>
      <c r="U1849" s="12">
        <v>20</v>
      </c>
      <c r="V1849" s="12">
        <v>47.48</v>
      </c>
      <c r="W1849" s="13">
        <v>8</v>
      </c>
      <c r="X1849" s="11">
        <v>94.53</v>
      </c>
      <c r="Y1849" s="11">
        <v>0.61</v>
      </c>
      <c r="Z1849" s="11"/>
      <c r="AA1849" s="11">
        <v>44441</v>
      </c>
      <c r="AB1849" s="13">
        <v>44441000000</v>
      </c>
      <c r="AD1849">
        <v>2.56</v>
      </c>
      <c r="AE1849">
        <v>0.26</v>
      </c>
      <c r="AF1849">
        <v>0.37</v>
      </c>
      <c r="AG1849" s="5">
        <v>22.817661915406276</v>
      </c>
      <c r="AH1849" s="7"/>
      <c r="AI1849" s="8">
        <v>3.0255040537026968E-2</v>
      </c>
      <c r="AJ1849">
        <v>23803.16</v>
      </c>
      <c r="AK1849">
        <v>23803160000</v>
      </c>
      <c r="AL1849">
        <f>IF(AJ1849&lt;29957,1,0)</f>
        <v>1</v>
      </c>
      <c r="AM1849">
        <f>IF(AND(AJ1849&gt;29957,AJ1849&lt;96525),1,0)</f>
        <v>0</v>
      </c>
      <c r="AN1849">
        <f>IF(AJ1849&gt;96525,1,0)</f>
        <v>0</v>
      </c>
      <c r="AO1849" s="9">
        <v>4</v>
      </c>
      <c r="AP1849" s="5">
        <v>0.60205999132796229</v>
      </c>
      <c r="AQ1849">
        <v>60764000</v>
      </c>
      <c r="AT1849">
        <v>1125000</v>
      </c>
      <c r="AU1849">
        <v>61889000</v>
      </c>
      <c r="AV1849">
        <v>0</v>
      </c>
      <c r="AW1849">
        <v>29115.599999999999</v>
      </c>
      <c r="AX1849">
        <v>29115600000</v>
      </c>
      <c r="CG1849" s="13"/>
    </row>
    <row r="1850" spans="1:85" x14ac:dyDescent="0.3">
      <c r="A1850">
        <v>2017</v>
      </c>
      <c r="B1850" t="s">
        <v>109</v>
      </c>
      <c r="C1850">
        <v>0</v>
      </c>
      <c r="D1850">
        <v>6</v>
      </c>
      <c r="E1850">
        <v>4</v>
      </c>
      <c r="L1850">
        <v>1</v>
      </c>
      <c r="M1850">
        <v>1</v>
      </c>
      <c r="N1850">
        <v>0</v>
      </c>
      <c r="O1850" s="11">
        <v>10</v>
      </c>
      <c r="P1850" s="11">
        <v>5</v>
      </c>
      <c r="Q1850" s="12">
        <v>50</v>
      </c>
      <c r="R1850" s="11">
        <v>3</v>
      </c>
      <c r="S1850" s="12">
        <v>30</v>
      </c>
      <c r="T1850" s="14">
        <v>2</v>
      </c>
      <c r="U1850" s="12">
        <v>20</v>
      </c>
      <c r="V1850" s="12">
        <v>75</v>
      </c>
      <c r="W1850" s="13">
        <v>7</v>
      </c>
      <c r="X1850" s="11"/>
      <c r="Y1850" s="11">
        <v>13.64</v>
      </c>
      <c r="Z1850" s="11">
        <v>11.93</v>
      </c>
      <c r="AA1850" s="11"/>
      <c r="AB1850" s="13"/>
      <c r="AC1850" s="5">
        <v>11.93401044295009</v>
      </c>
      <c r="AD1850">
        <v>34.5</v>
      </c>
      <c r="AE1850">
        <v>20.329999999999998</v>
      </c>
      <c r="AF1850">
        <v>34.5</v>
      </c>
      <c r="AG1850" s="5">
        <v>0.7073346548927858</v>
      </c>
      <c r="AH1850" s="7"/>
      <c r="AI1850" s="8"/>
      <c r="AO1850" s="9">
        <v>33</v>
      </c>
      <c r="AP1850" s="5">
        <v>1.5185139398778873</v>
      </c>
      <c r="AQ1850">
        <v>41151000</v>
      </c>
      <c r="AT1850">
        <v>6930000</v>
      </c>
      <c r="AU1850">
        <v>48081000</v>
      </c>
      <c r="AV1850">
        <v>40.119999999999997</v>
      </c>
      <c r="CG1850" s="13"/>
    </row>
    <row r="1851" spans="1:85" x14ac:dyDescent="0.3">
      <c r="A1851">
        <v>2017</v>
      </c>
      <c r="B1851" t="s">
        <v>110</v>
      </c>
      <c r="C1851">
        <v>0</v>
      </c>
      <c r="M1851">
        <v>0</v>
      </c>
      <c r="N1851">
        <v>0</v>
      </c>
      <c r="O1851" s="11"/>
      <c r="P1851" s="11"/>
      <c r="Q1851" s="12"/>
      <c r="R1851" s="11"/>
      <c r="S1851" s="12"/>
      <c r="T1851" s="14">
        <v>0</v>
      </c>
      <c r="U1851" s="12"/>
      <c r="V1851" s="12">
        <v>72.459999999999994</v>
      </c>
      <c r="W1851" s="13"/>
      <c r="X1851" s="11"/>
      <c r="Y1851" s="11">
        <v>13.71</v>
      </c>
      <c r="Z1851" s="11">
        <v>6.94</v>
      </c>
      <c r="AA1851" s="11"/>
      <c r="AB1851" s="13"/>
      <c r="AC1851" s="5">
        <v>6.9440816667131147</v>
      </c>
      <c r="AD1851">
        <v>21.51</v>
      </c>
      <c r="AE1851">
        <v>8.91</v>
      </c>
      <c r="AF1851">
        <v>21.44</v>
      </c>
      <c r="AG1851" s="5">
        <v>-3.2229639460973494</v>
      </c>
      <c r="AH1851" s="7"/>
      <c r="AI1851" s="8"/>
      <c r="AO1851" s="9">
        <v>59</v>
      </c>
      <c r="AP1851" s="5">
        <v>1.7708520116421442</v>
      </c>
      <c r="CG1851" s="13"/>
    </row>
    <row r="1852" spans="1:85" x14ac:dyDescent="0.3">
      <c r="A1852">
        <v>2017</v>
      </c>
      <c r="B1852" t="s">
        <v>111</v>
      </c>
      <c r="C1852">
        <v>0</v>
      </c>
      <c r="M1852">
        <v>0</v>
      </c>
      <c r="N1852">
        <v>0</v>
      </c>
      <c r="O1852" s="11"/>
      <c r="P1852" s="11"/>
      <c r="Q1852" s="12"/>
      <c r="R1852" s="11"/>
      <c r="S1852" s="12"/>
      <c r="T1852" s="14">
        <v>0</v>
      </c>
      <c r="U1852" s="12"/>
      <c r="V1852" s="12">
        <v>75</v>
      </c>
      <c r="W1852" s="13"/>
      <c r="X1852" s="11"/>
      <c r="Y1852" s="11">
        <v>9.4600000000000009</v>
      </c>
      <c r="Z1852" s="11">
        <v>11.46</v>
      </c>
      <c r="AA1852" s="11">
        <v>67127.899999999994</v>
      </c>
      <c r="AB1852" s="13">
        <v>67127899999.999992</v>
      </c>
      <c r="AC1852" s="5">
        <v>11.461892066824868</v>
      </c>
      <c r="AD1852">
        <v>13.88</v>
      </c>
      <c r="AE1852">
        <v>4.37</v>
      </c>
      <c r="AF1852">
        <v>13.87</v>
      </c>
      <c r="AG1852" s="5">
        <v>5.6074237737516599</v>
      </c>
      <c r="AH1852" s="7"/>
      <c r="AI1852" s="8"/>
      <c r="AJ1852">
        <v>231222.3</v>
      </c>
      <c r="AK1852">
        <v>231222300000</v>
      </c>
      <c r="AL1852">
        <f>IF(AJ1852&lt;29957,1,0)</f>
        <v>0</v>
      </c>
      <c r="AM1852">
        <f>IF(AND(AJ1852&gt;29957,AJ1852&lt;96525),1,0)</f>
        <v>0</v>
      </c>
      <c r="AN1852">
        <f>IF(AJ1852&gt;96525,1,0)</f>
        <v>1</v>
      </c>
      <c r="AO1852" s="9">
        <v>93</v>
      </c>
      <c r="AP1852" s="5">
        <v>1.968482948553935</v>
      </c>
      <c r="AV1852">
        <v>75</v>
      </c>
      <c r="AW1852">
        <v>28859.9</v>
      </c>
      <c r="AX1852">
        <v>28859900000</v>
      </c>
      <c r="CG1852" s="13"/>
    </row>
    <row r="1853" spans="1:85" x14ac:dyDescent="0.3">
      <c r="A1853">
        <v>2017</v>
      </c>
      <c r="B1853" t="s">
        <v>112</v>
      </c>
      <c r="C1853">
        <v>0</v>
      </c>
      <c r="D1853">
        <v>3</v>
      </c>
      <c r="E1853">
        <v>4</v>
      </c>
      <c r="F1853">
        <v>74.599999999999994</v>
      </c>
      <c r="G1853">
        <v>74600000</v>
      </c>
      <c r="H1853">
        <v>72.5</v>
      </c>
      <c r="I1853">
        <v>72500000</v>
      </c>
      <c r="J1853">
        <v>2.0999999999999943</v>
      </c>
      <c r="K1853">
        <v>2099999.9999999944</v>
      </c>
      <c r="L1853">
        <v>1</v>
      </c>
      <c r="M1853">
        <v>0</v>
      </c>
      <c r="N1853">
        <v>0</v>
      </c>
      <c r="O1853" s="11">
        <v>12</v>
      </c>
      <c r="P1853" s="11">
        <v>7</v>
      </c>
      <c r="Q1853" s="12">
        <v>58.33</v>
      </c>
      <c r="R1853" s="11">
        <v>4</v>
      </c>
      <c r="S1853" s="12">
        <v>33.33</v>
      </c>
      <c r="T1853" s="14">
        <v>1</v>
      </c>
      <c r="U1853" s="12">
        <v>8.33</v>
      </c>
      <c r="V1853" s="12">
        <v>46.49</v>
      </c>
      <c r="W1853" s="13"/>
      <c r="X1853" s="11"/>
      <c r="Y1853" s="11">
        <v>12.88</v>
      </c>
      <c r="Z1853" s="11">
        <v>2.5499999999999998</v>
      </c>
      <c r="AA1853" s="11">
        <v>120779.1</v>
      </c>
      <c r="AB1853" s="13">
        <v>120779100000</v>
      </c>
      <c r="AC1853" s="5">
        <v>2.5479173971872315</v>
      </c>
      <c r="AD1853">
        <v>29.25</v>
      </c>
      <c r="AE1853">
        <v>10.53</v>
      </c>
      <c r="AF1853">
        <v>14.11</v>
      </c>
      <c r="AG1853" s="5">
        <v>20.080841039638777</v>
      </c>
      <c r="AH1853" s="7">
        <v>2.068436958396112E-2</v>
      </c>
      <c r="AI1853" s="8"/>
      <c r="AJ1853">
        <v>250692.3</v>
      </c>
      <c r="AK1853">
        <v>250692300000</v>
      </c>
      <c r="AL1853">
        <f>IF(AJ1853&lt;29957,1,0)</f>
        <v>0</v>
      </c>
      <c r="AM1853">
        <f>IF(AND(AJ1853&gt;29957,AJ1853&lt;96525),1,0)</f>
        <v>0</v>
      </c>
      <c r="AN1853">
        <f>IF(AJ1853&gt;96525,1,0)</f>
        <v>1</v>
      </c>
      <c r="AO1853" s="9">
        <v>40</v>
      </c>
      <c r="AP1853" s="5">
        <v>1.6020599913279623</v>
      </c>
      <c r="AQ1853">
        <v>230690000</v>
      </c>
      <c r="AT1853">
        <v>7000000</v>
      </c>
      <c r="AU1853">
        <v>237690000</v>
      </c>
      <c r="AV1853">
        <v>0</v>
      </c>
      <c r="AW1853">
        <v>91030.7</v>
      </c>
      <c r="AX1853">
        <v>91030700000</v>
      </c>
      <c r="CG1853" s="13"/>
    </row>
    <row r="1854" spans="1:85" x14ac:dyDescent="0.3">
      <c r="A1854">
        <v>2017</v>
      </c>
      <c r="B1854" t="s">
        <v>113</v>
      </c>
      <c r="C1854">
        <v>0</v>
      </c>
      <c r="D1854">
        <v>4</v>
      </c>
      <c r="E1854">
        <v>5</v>
      </c>
      <c r="F1854">
        <v>20.2</v>
      </c>
      <c r="G1854">
        <v>20200000</v>
      </c>
      <c r="H1854">
        <v>18.100000000000001</v>
      </c>
      <c r="I1854">
        <v>18100000</v>
      </c>
      <c r="J1854">
        <v>2.0999999999999979</v>
      </c>
      <c r="K1854">
        <v>2099999.9999999977</v>
      </c>
      <c r="L1854">
        <v>1</v>
      </c>
      <c r="M1854">
        <v>1</v>
      </c>
      <c r="N1854">
        <v>0</v>
      </c>
      <c r="O1854" s="11">
        <v>12</v>
      </c>
      <c r="P1854" s="11">
        <v>3</v>
      </c>
      <c r="Q1854" s="12">
        <v>25</v>
      </c>
      <c r="R1854" s="11">
        <v>5</v>
      </c>
      <c r="S1854" s="12">
        <v>41.67</v>
      </c>
      <c r="T1854" s="14">
        <v>4</v>
      </c>
      <c r="U1854" s="12">
        <v>33.33</v>
      </c>
      <c r="V1854" s="12">
        <v>72.06</v>
      </c>
      <c r="W1854" s="13">
        <v>7</v>
      </c>
      <c r="X1854" s="11"/>
      <c r="Y1854" s="11">
        <v>2.4700000000000002</v>
      </c>
      <c r="Z1854" s="11">
        <v>3.7</v>
      </c>
      <c r="AA1854" s="11">
        <v>22135.8</v>
      </c>
      <c r="AB1854" s="13">
        <v>22135800000</v>
      </c>
      <c r="AC1854" s="5">
        <v>3.7011268513368298</v>
      </c>
      <c r="AD1854">
        <v>8.15</v>
      </c>
      <c r="AE1854">
        <v>6.13</v>
      </c>
      <c r="AF1854">
        <v>7.68</v>
      </c>
      <c r="AG1854" s="5">
        <v>27.330682142873869</v>
      </c>
      <c r="AH1854" s="7">
        <v>23.216670284030503</v>
      </c>
      <c r="AI1854" s="8">
        <v>2.4165216655569326</v>
      </c>
      <c r="AJ1854">
        <v>53132.59</v>
      </c>
      <c r="AK1854">
        <v>53132590000</v>
      </c>
      <c r="AL1854">
        <f>IF(AJ1854&lt;29957,1,0)</f>
        <v>0</v>
      </c>
      <c r="AM1854">
        <f>IF(AND(AJ1854&gt;29957,AJ1854&lt;96525),1,0)</f>
        <v>1</v>
      </c>
      <c r="AN1854">
        <f>IF(AJ1854&gt;96525,1,0)</f>
        <v>0</v>
      </c>
      <c r="AO1854" s="9">
        <v>81</v>
      </c>
      <c r="AP1854" s="5">
        <v>1.9084850188786497</v>
      </c>
      <c r="AQ1854">
        <v>172197798</v>
      </c>
      <c r="AR1854" s="5">
        <v>35.5</v>
      </c>
      <c r="AT1854">
        <v>16850000</v>
      </c>
      <c r="AU1854">
        <v>189047798</v>
      </c>
      <c r="AV1854">
        <v>25.1</v>
      </c>
      <c r="AW1854">
        <v>58426.400000000001</v>
      </c>
      <c r="AX1854">
        <v>58426400000</v>
      </c>
      <c r="CG1854" s="13"/>
    </row>
    <row r="1855" spans="1:85" x14ac:dyDescent="0.3">
      <c r="A1855">
        <v>2017</v>
      </c>
      <c r="B1855" t="s">
        <v>114</v>
      </c>
      <c r="C1855">
        <v>0</v>
      </c>
      <c r="M1855">
        <v>0</v>
      </c>
      <c r="N1855">
        <v>0</v>
      </c>
      <c r="O1855" s="11"/>
      <c r="P1855" s="11"/>
      <c r="Q1855" s="12"/>
      <c r="R1855" s="11"/>
      <c r="S1855" s="12"/>
      <c r="T1855" s="14">
        <v>0</v>
      </c>
      <c r="U1855" s="12"/>
      <c r="V1855" s="12" t="s">
        <v>366</v>
      </c>
      <c r="W1855" s="13"/>
      <c r="X1855" s="11"/>
      <c r="Y1855" s="11">
        <v>4.6500000000000004</v>
      </c>
      <c r="Z1855" s="11"/>
      <c r="AA1855" s="11">
        <v>32366.7</v>
      </c>
      <c r="AB1855" s="13">
        <v>32366700000</v>
      </c>
      <c r="AD1855">
        <v>20.350000000000001</v>
      </c>
      <c r="AE1855">
        <v>7.27</v>
      </c>
      <c r="AF1855">
        <v>10.75</v>
      </c>
      <c r="AG1855" s="5">
        <v>31.217548738372059</v>
      </c>
      <c r="AH1855" s="7"/>
      <c r="AI1855" s="8"/>
      <c r="AO1855" s="9">
        <v>26</v>
      </c>
      <c r="AP1855" s="5">
        <v>1.414973347970818</v>
      </c>
      <c r="CG1855" s="13"/>
    </row>
    <row r="1856" spans="1:85" x14ac:dyDescent="0.3">
      <c r="A1856">
        <v>2017</v>
      </c>
      <c r="B1856" t="s">
        <v>115</v>
      </c>
      <c r="C1856">
        <v>0</v>
      </c>
      <c r="D1856">
        <v>6</v>
      </c>
      <c r="E1856">
        <v>4</v>
      </c>
      <c r="L1856">
        <v>1</v>
      </c>
      <c r="M1856">
        <v>0</v>
      </c>
      <c r="N1856">
        <v>1</v>
      </c>
      <c r="O1856" s="11">
        <v>13</v>
      </c>
      <c r="P1856" s="11">
        <v>6</v>
      </c>
      <c r="Q1856" s="12">
        <v>46.15</v>
      </c>
      <c r="R1856" s="11">
        <v>4</v>
      </c>
      <c r="S1856" s="12">
        <v>30.77</v>
      </c>
      <c r="T1856" s="14">
        <v>3</v>
      </c>
      <c r="U1856" s="12">
        <v>23.08</v>
      </c>
      <c r="V1856" s="12">
        <v>63.27</v>
      </c>
      <c r="W1856" s="13">
        <v>4</v>
      </c>
      <c r="X1856" s="11"/>
      <c r="Y1856" s="11">
        <v>13.47</v>
      </c>
      <c r="Z1856" s="11">
        <v>13.02</v>
      </c>
      <c r="AA1856" s="11">
        <v>131293.9</v>
      </c>
      <c r="AB1856" s="13">
        <v>131293900000</v>
      </c>
      <c r="AC1856" s="5">
        <v>13.016120151546133</v>
      </c>
      <c r="AD1856">
        <v>27.25</v>
      </c>
      <c r="AE1856">
        <v>11.38</v>
      </c>
      <c r="AF1856">
        <v>15.85</v>
      </c>
      <c r="AG1856" s="5">
        <v>9.7804486905108377</v>
      </c>
      <c r="AH1856" s="7">
        <v>0.10854737822730903</v>
      </c>
      <c r="AI1856" s="8">
        <v>5.4920398589299975</v>
      </c>
      <c r="AJ1856">
        <v>514290.2</v>
      </c>
      <c r="AK1856">
        <v>514290200000</v>
      </c>
      <c r="AL1856">
        <f t="shared" ref="AL1856:AL1866" si="246">IF(AJ1856&lt;29957,1,0)</f>
        <v>0</v>
      </c>
      <c r="AM1856">
        <f t="shared" ref="AM1856:AM1866" si="247">IF(AND(AJ1856&gt;29957,AJ1856&lt;96525),1,0)</f>
        <v>0</v>
      </c>
      <c r="AN1856">
        <f t="shared" ref="AN1856:AN1866" si="248">IF(AJ1856&gt;96525,1,0)</f>
        <v>1</v>
      </c>
      <c r="AO1856" s="9">
        <v>17</v>
      </c>
      <c r="AP1856" s="5">
        <v>1.2304489213782739</v>
      </c>
      <c r="AQ1856">
        <v>374800000</v>
      </c>
      <c r="AR1856" s="5">
        <v>75.900000000000006</v>
      </c>
      <c r="AS1856">
        <v>159500000</v>
      </c>
      <c r="AT1856">
        <v>18300000</v>
      </c>
      <c r="AU1856">
        <v>393100000</v>
      </c>
      <c r="AV1856">
        <v>0</v>
      </c>
      <c r="AW1856">
        <v>99461.2</v>
      </c>
      <c r="AX1856">
        <v>99461200000</v>
      </c>
      <c r="CG1856" s="13"/>
    </row>
    <row r="1857" spans="1:85" x14ac:dyDescent="0.3">
      <c r="A1857">
        <v>2017</v>
      </c>
      <c r="B1857" t="s">
        <v>116</v>
      </c>
      <c r="C1857">
        <v>0</v>
      </c>
      <c r="D1857">
        <v>3</v>
      </c>
      <c r="E1857">
        <v>5</v>
      </c>
      <c r="L1857">
        <v>1</v>
      </c>
      <c r="M1857">
        <v>0</v>
      </c>
      <c r="N1857">
        <v>0</v>
      </c>
      <c r="O1857" s="11">
        <v>14</v>
      </c>
      <c r="P1857" s="11">
        <v>8</v>
      </c>
      <c r="Q1857" s="12">
        <v>57.14</v>
      </c>
      <c r="R1857" s="11">
        <v>4</v>
      </c>
      <c r="S1857" s="12">
        <v>28.57</v>
      </c>
      <c r="T1857" s="14">
        <v>2</v>
      </c>
      <c r="U1857" s="12">
        <v>14.29</v>
      </c>
      <c r="V1857" s="12">
        <v>74.77</v>
      </c>
      <c r="W1857" s="13">
        <v>6</v>
      </c>
      <c r="X1857" s="11"/>
      <c r="Y1857" s="11">
        <v>1.22</v>
      </c>
      <c r="Z1857" s="11">
        <v>10.51</v>
      </c>
      <c r="AA1857" s="11">
        <v>153875</v>
      </c>
      <c r="AB1857" s="13">
        <v>153875000000</v>
      </c>
      <c r="AC1857" s="5">
        <v>10.511860181763936</v>
      </c>
      <c r="AD1857">
        <v>2.36</v>
      </c>
      <c r="AE1857">
        <v>0.71</v>
      </c>
      <c r="AF1857">
        <v>0.89</v>
      </c>
      <c r="AG1857" s="5">
        <v>12.369495661102905</v>
      </c>
      <c r="AH1857" s="7">
        <v>0.17027770810444168</v>
      </c>
      <c r="AI1857" s="8">
        <v>2.0136575439736883E-2</v>
      </c>
      <c r="AJ1857">
        <v>144573.72</v>
      </c>
      <c r="AK1857">
        <v>144573720000</v>
      </c>
      <c r="AL1857">
        <f t="shared" si="246"/>
        <v>0</v>
      </c>
      <c r="AM1857">
        <f t="shared" si="247"/>
        <v>0</v>
      </c>
      <c r="AN1857">
        <f t="shared" si="248"/>
        <v>1</v>
      </c>
      <c r="AO1857" s="9">
        <v>29</v>
      </c>
      <c r="AP1857" s="5">
        <v>1.4623979978989561</v>
      </c>
      <c r="AQ1857">
        <v>129963131</v>
      </c>
      <c r="AR1857" s="5">
        <v>100</v>
      </c>
      <c r="AT1857">
        <v>4140000</v>
      </c>
      <c r="AU1857">
        <v>134103131</v>
      </c>
      <c r="AV1857">
        <v>0</v>
      </c>
      <c r="AW1857">
        <v>94134.2</v>
      </c>
      <c r="AX1857">
        <v>94134200000</v>
      </c>
      <c r="CG1857" s="13"/>
    </row>
    <row r="1858" spans="1:85" x14ac:dyDescent="0.3">
      <c r="A1858">
        <v>2017</v>
      </c>
      <c r="B1858" t="s">
        <v>117</v>
      </c>
      <c r="C1858">
        <v>0</v>
      </c>
      <c r="D1858">
        <v>7</v>
      </c>
      <c r="E1858">
        <v>4</v>
      </c>
      <c r="L1858">
        <v>1</v>
      </c>
      <c r="M1858">
        <v>0</v>
      </c>
      <c r="N1858">
        <v>1</v>
      </c>
      <c r="O1858" s="11">
        <v>16</v>
      </c>
      <c r="P1858" s="11">
        <v>7</v>
      </c>
      <c r="Q1858" s="12">
        <v>43.75</v>
      </c>
      <c r="R1858" s="11">
        <v>5</v>
      </c>
      <c r="S1858" s="12">
        <v>31.25</v>
      </c>
      <c r="T1858" s="14">
        <v>4</v>
      </c>
      <c r="U1858" s="12">
        <v>25</v>
      </c>
      <c r="V1858" s="12">
        <v>74.91</v>
      </c>
      <c r="W1858" s="13">
        <v>4</v>
      </c>
      <c r="X1858" s="11"/>
      <c r="Y1858" s="11">
        <v>10.78</v>
      </c>
      <c r="Z1858" s="11">
        <v>4.1900000000000004</v>
      </c>
      <c r="AA1858" s="11">
        <v>71855.100000000006</v>
      </c>
      <c r="AB1858" s="13">
        <v>71855100000</v>
      </c>
      <c r="AC1858" s="5">
        <v>4.1866910784739355</v>
      </c>
      <c r="AD1858">
        <v>9.8699999999999992</v>
      </c>
      <c r="AE1858">
        <v>2.7</v>
      </c>
      <c r="AF1858">
        <v>3.42</v>
      </c>
      <c r="AG1858" s="5">
        <v>-26.289030304191989</v>
      </c>
      <c r="AH1858" s="7">
        <v>0.19502935191746359</v>
      </c>
      <c r="AI1858" s="8">
        <v>2.339702125169838</v>
      </c>
      <c r="AJ1858">
        <v>65601.56</v>
      </c>
      <c r="AK1858">
        <v>65601560000</v>
      </c>
      <c r="AL1858">
        <f t="shared" si="246"/>
        <v>0</v>
      </c>
      <c r="AM1858">
        <f t="shared" si="247"/>
        <v>1</v>
      </c>
      <c r="AN1858">
        <f t="shared" si="248"/>
        <v>0</v>
      </c>
      <c r="AO1858" s="9">
        <v>32</v>
      </c>
      <c r="AP1858" s="5">
        <v>1.5051499783199058</v>
      </c>
      <c r="AQ1858">
        <v>120644121</v>
      </c>
      <c r="AR1858" s="5">
        <v>24.9</v>
      </c>
      <c r="AS1858">
        <v>49471796</v>
      </c>
      <c r="AT1858">
        <v>16440000</v>
      </c>
      <c r="AU1858">
        <v>137084121</v>
      </c>
      <c r="AW1858">
        <v>18061.099999999999</v>
      </c>
      <c r="AX1858">
        <v>18061100000</v>
      </c>
      <c r="CG1858" s="13"/>
    </row>
    <row r="1859" spans="1:85" x14ac:dyDescent="0.3">
      <c r="A1859">
        <v>2017</v>
      </c>
      <c r="B1859" t="s">
        <v>118</v>
      </c>
      <c r="C1859">
        <v>0</v>
      </c>
      <c r="D1859">
        <v>5</v>
      </c>
      <c r="E1859">
        <v>4</v>
      </c>
      <c r="L1859">
        <v>1</v>
      </c>
      <c r="M1859">
        <v>0</v>
      </c>
      <c r="N1859">
        <v>0</v>
      </c>
      <c r="O1859" s="11">
        <v>11</v>
      </c>
      <c r="P1859" s="11">
        <v>5</v>
      </c>
      <c r="Q1859" s="12">
        <v>45.45</v>
      </c>
      <c r="R1859" s="11">
        <v>4</v>
      </c>
      <c r="S1859" s="12">
        <v>36.36</v>
      </c>
      <c r="T1859" s="14">
        <v>2</v>
      </c>
      <c r="U1859" s="12">
        <v>18.18</v>
      </c>
      <c r="V1859" s="12">
        <v>51.88</v>
      </c>
      <c r="W1859" s="13">
        <v>8</v>
      </c>
      <c r="X1859" s="11">
        <v>28.12</v>
      </c>
      <c r="Y1859" s="11">
        <v>9.6300000000000008</v>
      </c>
      <c r="Z1859" s="11">
        <v>3.59</v>
      </c>
      <c r="AA1859" s="11">
        <v>18934.400000000001</v>
      </c>
      <c r="AB1859" s="13">
        <v>18934400000</v>
      </c>
      <c r="AC1859" s="5">
        <v>3.5906387816290128</v>
      </c>
      <c r="AD1859">
        <v>17.77</v>
      </c>
      <c r="AE1859">
        <v>8.02</v>
      </c>
      <c r="AF1859">
        <v>9.7100000000000009</v>
      </c>
      <c r="AG1859" s="5">
        <v>3.783994851510931</v>
      </c>
      <c r="AH1859" s="7"/>
      <c r="AI1859" s="8">
        <v>1.3934757465546312E-3</v>
      </c>
      <c r="AJ1859">
        <v>23902.74</v>
      </c>
      <c r="AK1859">
        <v>23902740000</v>
      </c>
      <c r="AL1859">
        <f t="shared" si="246"/>
        <v>1</v>
      </c>
      <c r="AM1859">
        <f t="shared" si="247"/>
        <v>0</v>
      </c>
      <c r="AN1859">
        <f t="shared" si="248"/>
        <v>0</v>
      </c>
      <c r="AO1859" s="9">
        <v>26</v>
      </c>
      <c r="AP1859" s="5">
        <v>1.414973347970818</v>
      </c>
      <c r="AQ1859">
        <v>234387455</v>
      </c>
      <c r="AR1859" s="5">
        <v>8.1</v>
      </c>
      <c r="AT1859">
        <v>3880000</v>
      </c>
      <c r="AU1859">
        <v>238267455</v>
      </c>
      <c r="AV1859">
        <v>2.2799999999999998</v>
      </c>
      <c r="AW1859">
        <v>16918.5</v>
      </c>
      <c r="AX1859">
        <v>16918500000</v>
      </c>
      <c r="CG1859" s="13"/>
    </row>
    <row r="1860" spans="1:85" x14ac:dyDescent="0.3">
      <c r="A1860">
        <v>2017</v>
      </c>
      <c r="B1860" t="s">
        <v>119</v>
      </c>
      <c r="C1860">
        <v>0</v>
      </c>
      <c r="D1860">
        <v>4</v>
      </c>
      <c r="E1860">
        <v>4</v>
      </c>
      <c r="L1860">
        <v>1</v>
      </c>
      <c r="M1860">
        <v>1</v>
      </c>
      <c r="N1860">
        <v>0</v>
      </c>
      <c r="O1860" s="11">
        <v>14</v>
      </c>
      <c r="P1860" s="11">
        <v>8</v>
      </c>
      <c r="Q1860" s="12">
        <v>57.14</v>
      </c>
      <c r="R1860" s="11">
        <v>4</v>
      </c>
      <c r="S1860" s="12">
        <v>28.57</v>
      </c>
      <c r="T1860" s="14">
        <v>2</v>
      </c>
      <c r="U1860" s="12">
        <v>14.29</v>
      </c>
      <c r="V1860" s="12">
        <v>65.22</v>
      </c>
      <c r="W1860" s="13">
        <v>4</v>
      </c>
      <c r="X1860" s="11"/>
      <c r="Y1860" s="11">
        <v>1.65</v>
      </c>
      <c r="Z1860" s="11">
        <v>1.18</v>
      </c>
      <c r="AA1860" s="11">
        <v>26183.4</v>
      </c>
      <c r="AB1860" s="13">
        <v>26183400000</v>
      </c>
      <c r="AC1860" s="5">
        <v>1.1827387537378165</v>
      </c>
      <c r="AD1860">
        <v>1.46</v>
      </c>
      <c r="AE1860">
        <v>0.91</v>
      </c>
      <c r="AF1860">
        <v>1.27</v>
      </c>
      <c r="AG1860" s="5">
        <v>-3.5639399953957547</v>
      </c>
      <c r="AH1860" s="7">
        <v>1.6562038285599996</v>
      </c>
      <c r="AI1860" s="8"/>
      <c r="AJ1860">
        <v>14281.96</v>
      </c>
      <c r="AK1860">
        <v>14281960000</v>
      </c>
      <c r="AL1860">
        <f t="shared" si="246"/>
        <v>1</v>
      </c>
      <c r="AM1860">
        <f t="shared" si="247"/>
        <v>0</v>
      </c>
      <c r="AN1860">
        <f t="shared" si="248"/>
        <v>0</v>
      </c>
      <c r="AO1860" s="9">
        <v>43</v>
      </c>
      <c r="AP1860" s="5">
        <v>1.6334684555795864</v>
      </c>
      <c r="AQ1860">
        <v>26812262</v>
      </c>
      <c r="AR1860" s="5">
        <v>100</v>
      </c>
      <c r="AT1860">
        <v>10120000</v>
      </c>
      <c r="AU1860">
        <v>36932262</v>
      </c>
      <c r="AV1860">
        <v>0.94</v>
      </c>
      <c r="AW1860">
        <v>32907.599999999999</v>
      </c>
      <c r="AX1860">
        <v>32907600000</v>
      </c>
      <c r="CG1860" s="13"/>
    </row>
    <row r="1861" spans="1:85" x14ac:dyDescent="0.3">
      <c r="A1861">
        <v>2017</v>
      </c>
      <c r="B1861" t="s">
        <v>120</v>
      </c>
      <c r="C1861">
        <v>0</v>
      </c>
      <c r="D1861">
        <v>4</v>
      </c>
      <c r="E1861">
        <v>6</v>
      </c>
      <c r="L1861">
        <v>1</v>
      </c>
      <c r="M1861">
        <v>0</v>
      </c>
      <c r="N1861">
        <v>0</v>
      </c>
      <c r="O1861" s="11">
        <v>16</v>
      </c>
      <c r="P1861" s="11">
        <v>7</v>
      </c>
      <c r="Q1861" s="12">
        <v>43.75</v>
      </c>
      <c r="R1861" s="11">
        <v>5</v>
      </c>
      <c r="S1861" s="12">
        <v>31.25</v>
      </c>
      <c r="T1861" s="14">
        <v>4</v>
      </c>
      <c r="U1861" s="12">
        <v>25</v>
      </c>
      <c r="V1861" s="12">
        <v>31.28</v>
      </c>
      <c r="W1861" s="13">
        <v>6</v>
      </c>
      <c r="X1861" s="11">
        <v>0.7</v>
      </c>
      <c r="Y1861" s="11">
        <v>9.7899999999999991</v>
      </c>
      <c r="Z1861" s="11">
        <v>3.02</v>
      </c>
      <c r="AA1861" s="11">
        <v>644592.69999999995</v>
      </c>
      <c r="AB1861" s="13">
        <v>644592700000</v>
      </c>
      <c r="AC1861" s="5">
        <v>3.0171422096431786</v>
      </c>
      <c r="AD1861">
        <v>10.44</v>
      </c>
      <c r="AE1861">
        <v>6.4</v>
      </c>
      <c r="AF1861">
        <v>8.15</v>
      </c>
      <c r="AG1861" s="5">
        <v>4.9884474894556066</v>
      </c>
      <c r="AH1861" s="7">
        <v>3.2359873657096359E-4</v>
      </c>
      <c r="AI1861" s="8">
        <v>6.2603909421228732E-2</v>
      </c>
      <c r="AJ1861">
        <v>402729.16</v>
      </c>
      <c r="AK1861">
        <v>402729160000</v>
      </c>
      <c r="AL1861">
        <f t="shared" si="246"/>
        <v>0</v>
      </c>
      <c r="AM1861">
        <f t="shared" si="247"/>
        <v>0</v>
      </c>
      <c r="AN1861">
        <f t="shared" si="248"/>
        <v>1</v>
      </c>
      <c r="AO1861" s="9">
        <v>70</v>
      </c>
      <c r="AP1861" s="5">
        <v>1.8450980400142569</v>
      </c>
      <c r="AQ1861">
        <v>81674000</v>
      </c>
      <c r="AT1861">
        <v>166547000</v>
      </c>
      <c r="AU1861">
        <v>248221000</v>
      </c>
      <c r="AV1861">
        <v>5.14</v>
      </c>
      <c r="AW1861">
        <v>399736.1</v>
      </c>
      <c r="AX1861">
        <v>399736100000</v>
      </c>
      <c r="CG1861" s="13"/>
    </row>
    <row r="1862" spans="1:85" x14ac:dyDescent="0.3">
      <c r="A1862">
        <v>2017</v>
      </c>
      <c r="B1862" t="s">
        <v>121</v>
      </c>
      <c r="C1862">
        <v>1</v>
      </c>
      <c r="D1862">
        <v>4</v>
      </c>
      <c r="E1862">
        <v>7</v>
      </c>
      <c r="L1862">
        <v>1</v>
      </c>
      <c r="M1862">
        <v>0</v>
      </c>
      <c r="N1862">
        <v>0</v>
      </c>
      <c r="O1862" s="11">
        <v>13</v>
      </c>
      <c r="P1862" s="11">
        <v>7</v>
      </c>
      <c r="Q1862" s="12">
        <v>53.85</v>
      </c>
      <c r="R1862" s="11">
        <v>4</v>
      </c>
      <c r="S1862" s="12">
        <v>30.77</v>
      </c>
      <c r="T1862" s="14">
        <v>2</v>
      </c>
      <c r="U1862" s="12">
        <v>15.38</v>
      </c>
      <c r="V1862" s="12">
        <v>30.41</v>
      </c>
      <c r="W1862" s="13">
        <v>5</v>
      </c>
      <c r="X1862" s="11">
        <v>0.01</v>
      </c>
      <c r="Y1862" s="11">
        <v>24.49</v>
      </c>
      <c r="Z1862" s="11">
        <v>1.22</v>
      </c>
      <c r="AA1862" s="11">
        <v>154238.70000000001</v>
      </c>
      <c r="AB1862" s="13">
        <v>154238700000</v>
      </c>
      <c r="AC1862" s="5">
        <v>1.2180161988340967</v>
      </c>
      <c r="AD1862">
        <v>12.93</v>
      </c>
      <c r="AE1862">
        <v>6.05</v>
      </c>
      <c r="AF1862">
        <v>6.74</v>
      </c>
      <c r="AG1862" s="5">
        <v>-18.144740885084968</v>
      </c>
      <c r="AH1862" s="7">
        <v>1.3497558440225099</v>
      </c>
      <c r="AI1862" s="8"/>
      <c r="AJ1862">
        <v>54724.54</v>
      </c>
      <c r="AK1862">
        <v>54724540000</v>
      </c>
      <c r="AL1862">
        <f t="shared" si="246"/>
        <v>0</v>
      </c>
      <c r="AM1862">
        <f t="shared" si="247"/>
        <v>1</v>
      </c>
      <c r="AN1862">
        <f t="shared" si="248"/>
        <v>0</v>
      </c>
      <c r="AO1862" s="9">
        <v>69</v>
      </c>
      <c r="AP1862" s="5">
        <v>1.8388490907372552</v>
      </c>
      <c r="AQ1862">
        <v>155739317</v>
      </c>
      <c r="AR1862" s="5">
        <v>0.8</v>
      </c>
      <c r="AT1862">
        <v>27199283</v>
      </c>
      <c r="AU1862">
        <v>182938600</v>
      </c>
      <c r="AV1862">
        <v>0</v>
      </c>
      <c r="AW1862">
        <v>30383.8</v>
      </c>
      <c r="AX1862">
        <v>30383800000</v>
      </c>
      <c r="CG1862" s="13"/>
    </row>
    <row r="1863" spans="1:85" x14ac:dyDescent="0.3">
      <c r="A1863">
        <v>2017</v>
      </c>
      <c r="B1863" t="s">
        <v>122</v>
      </c>
      <c r="C1863">
        <v>0</v>
      </c>
      <c r="D1863">
        <v>4</v>
      </c>
      <c r="E1863">
        <v>4</v>
      </c>
      <c r="L1863">
        <v>1</v>
      </c>
      <c r="M1863">
        <v>1</v>
      </c>
      <c r="N1863">
        <v>1</v>
      </c>
      <c r="O1863" s="11">
        <v>10</v>
      </c>
      <c r="P1863" s="11">
        <v>6</v>
      </c>
      <c r="Q1863" s="12">
        <v>60</v>
      </c>
      <c r="R1863" s="11">
        <v>3</v>
      </c>
      <c r="S1863" s="12">
        <v>30</v>
      </c>
      <c r="T1863" s="14">
        <v>1</v>
      </c>
      <c r="U1863" s="12">
        <v>10</v>
      </c>
      <c r="V1863" s="12">
        <v>51</v>
      </c>
      <c r="W1863" s="13">
        <v>4</v>
      </c>
      <c r="X1863" s="11"/>
      <c r="Y1863" s="11">
        <v>8.68</v>
      </c>
      <c r="Z1863" s="11">
        <v>4.63</v>
      </c>
      <c r="AA1863" s="11">
        <v>12950.6</v>
      </c>
      <c r="AB1863" s="13">
        <v>12950600000</v>
      </c>
      <c r="AC1863" s="5">
        <v>4.6287461178514775</v>
      </c>
      <c r="AD1863">
        <v>17.86</v>
      </c>
      <c r="AE1863">
        <v>12.91</v>
      </c>
      <c r="AF1863">
        <v>17.86</v>
      </c>
      <c r="AG1863" s="5">
        <v>0.90916142185977644</v>
      </c>
      <c r="AH1863" s="7"/>
      <c r="AI1863" s="8">
        <v>0.29702915936904639</v>
      </c>
      <c r="AJ1863">
        <v>29805.439999999999</v>
      </c>
      <c r="AK1863">
        <v>29805440000</v>
      </c>
      <c r="AL1863">
        <f t="shared" si="246"/>
        <v>1</v>
      </c>
      <c r="AM1863">
        <f t="shared" si="247"/>
        <v>0</v>
      </c>
      <c r="AN1863">
        <f t="shared" si="248"/>
        <v>0</v>
      </c>
      <c r="AO1863" s="9">
        <v>95</v>
      </c>
      <c r="AP1863" s="5">
        <v>1.9777236052888476</v>
      </c>
      <c r="AQ1863">
        <v>60986000</v>
      </c>
      <c r="AR1863" s="5">
        <v>9.6</v>
      </c>
      <c r="AS1863">
        <f>17537000+16086000</f>
        <v>33623000</v>
      </c>
      <c r="AT1863">
        <v>23105000</v>
      </c>
      <c r="AU1863">
        <v>84091000</v>
      </c>
      <c r="AV1863">
        <v>0</v>
      </c>
      <c r="AW1863">
        <v>18423.7</v>
      </c>
      <c r="AX1863">
        <v>18423700000</v>
      </c>
      <c r="CG1863" s="13"/>
    </row>
    <row r="1864" spans="1:85" x14ac:dyDescent="0.3">
      <c r="A1864">
        <v>2017</v>
      </c>
      <c r="B1864" t="s">
        <v>123</v>
      </c>
      <c r="C1864">
        <v>0</v>
      </c>
      <c r="D1864">
        <v>6</v>
      </c>
      <c r="E1864">
        <v>5</v>
      </c>
      <c r="L1864">
        <v>1</v>
      </c>
      <c r="M1864">
        <v>0</v>
      </c>
      <c r="N1864">
        <v>1</v>
      </c>
      <c r="O1864" s="11">
        <v>11</v>
      </c>
      <c r="P1864" s="11">
        <v>5</v>
      </c>
      <c r="Q1864" s="12">
        <v>45.45</v>
      </c>
      <c r="R1864" s="11">
        <v>5</v>
      </c>
      <c r="S1864" s="12">
        <v>45.45</v>
      </c>
      <c r="T1864" s="14">
        <v>1</v>
      </c>
      <c r="U1864" s="12">
        <v>9.09</v>
      </c>
      <c r="V1864" s="12">
        <v>54.13</v>
      </c>
      <c r="W1864" s="13">
        <v>5</v>
      </c>
      <c r="X1864" s="11"/>
      <c r="Y1864" s="11">
        <v>7</v>
      </c>
      <c r="Z1864" s="11">
        <v>4.3499999999999996</v>
      </c>
      <c r="AA1864" s="11">
        <v>16119.5</v>
      </c>
      <c r="AB1864" s="13">
        <v>16119500000</v>
      </c>
      <c r="AC1864" s="5">
        <v>4.347927122061372</v>
      </c>
      <c r="AD1864">
        <v>18.11</v>
      </c>
      <c r="AE1864">
        <v>8.74</v>
      </c>
      <c r="AF1864">
        <v>11.92</v>
      </c>
      <c r="AG1864" s="5">
        <v>3.9784563495999912</v>
      </c>
      <c r="AH1864" s="7">
        <v>1.1218299465180623</v>
      </c>
      <c r="AI1864" s="8">
        <v>3.5029827544601022</v>
      </c>
      <c r="AJ1864">
        <v>31693.05</v>
      </c>
      <c r="AK1864">
        <v>31693050000</v>
      </c>
      <c r="AL1864">
        <f t="shared" si="246"/>
        <v>0</v>
      </c>
      <c r="AM1864">
        <f t="shared" si="247"/>
        <v>1</v>
      </c>
      <c r="AN1864">
        <f t="shared" si="248"/>
        <v>0</v>
      </c>
      <c r="AO1864" s="9">
        <v>27</v>
      </c>
      <c r="AP1864" s="5">
        <v>1.4313637641589871</v>
      </c>
      <c r="AQ1864">
        <v>157146850</v>
      </c>
      <c r="AS1864">
        <v>40570850</v>
      </c>
      <c r="AT1864">
        <v>8900000</v>
      </c>
      <c r="AU1864">
        <v>166046850</v>
      </c>
      <c r="AW1864">
        <v>17363.599999999999</v>
      </c>
      <c r="AX1864">
        <v>17363600000</v>
      </c>
      <c r="CG1864" s="13"/>
    </row>
    <row r="1865" spans="1:85" x14ac:dyDescent="0.3">
      <c r="A1865">
        <v>2017</v>
      </c>
      <c r="B1865" t="s">
        <v>124</v>
      </c>
      <c r="C1865">
        <v>0</v>
      </c>
      <c r="D1865">
        <v>3</v>
      </c>
      <c r="E1865">
        <v>4</v>
      </c>
      <c r="F1865">
        <v>3.9</v>
      </c>
      <c r="G1865">
        <v>3900000</v>
      </c>
      <c r="H1865">
        <v>2.2999999999999998</v>
      </c>
      <c r="I1865">
        <v>2300000</v>
      </c>
      <c r="J1865">
        <v>1.6</v>
      </c>
      <c r="K1865">
        <v>1600000</v>
      </c>
      <c r="L1865">
        <v>0</v>
      </c>
      <c r="M1865">
        <v>0</v>
      </c>
      <c r="N1865">
        <v>0</v>
      </c>
      <c r="O1865" s="11">
        <v>13</v>
      </c>
      <c r="P1865" s="11">
        <v>3</v>
      </c>
      <c r="Q1865" s="12">
        <v>23.08</v>
      </c>
      <c r="R1865" s="11">
        <v>3</v>
      </c>
      <c r="S1865" s="12">
        <v>23.08</v>
      </c>
      <c r="T1865" s="14">
        <v>7</v>
      </c>
      <c r="U1865" s="12">
        <v>53.85</v>
      </c>
      <c r="V1865" s="12">
        <v>58.89</v>
      </c>
      <c r="W1865" s="13">
        <v>6</v>
      </c>
      <c r="X1865" s="11"/>
      <c r="Y1865" s="11">
        <v>8.67</v>
      </c>
      <c r="Z1865" s="11">
        <v>4.45</v>
      </c>
      <c r="AA1865" s="11">
        <v>12190.3</v>
      </c>
      <c r="AB1865" s="13">
        <v>12190300000</v>
      </c>
      <c r="AC1865" s="5">
        <v>4.4492422565131102</v>
      </c>
      <c r="AD1865">
        <v>14.47</v>
      </c>
      <c r="AE1865">
        <v>10.44</v>
      </c>
      <c r="AF1865">
        <v>14.28</v>
      </c>
      <c r="AG1865" s="5">
        <v>9.9128461408464403</v>
      </c>
      <c r="AH1865" s="7"/>
      <c r="AI1865" s="8"/>
      <c r="AJ1865">
        <v>36498.85</v>
      </c>
      <c r="AK1865">
        <v>36498850000</v>
      </c>
      <c r="AL1865">
        <f t="shared" si="246"/>
        <v>0</v>
      </c>
      <c r="AM1865">
        <f t="shared" si="247"/>
        <v>1</v>
      </c>
      <c r="AN1865">
        <f t="shared" si="248"/>
        <v>0</v>
      </c>
      <c r="AO1865" s="9">
        <v>4</v>
      </c>
      <c r="AP1865" s="5">
        <v>0.60205999132796229</v>
      </c>
      <c r="AQ1865">
        <v>58592000</v>
      </c>
      <c r="AT1865">
        <v>7080000</v>
      </c>
      <c r="AU1865">
        <v>65672000</v>
      </c>
      <c r="AV1865">
        <v>51.33</v>
      </c>
      <c r="AW1865">
        <v>14537.8</v>
      </c>
      <c r="AX1865">
        <v>14537800000</v>
      </c>
      <c r="CG1865" s="13"/>
    </row>
    <row r="1866" spans="1:85" x14ac:dyDescent="0.3">
      <c r="A1866">
        <v>2017</v>
      </c>
      <c r="B1866" t="s">
        <v>125</v>
      </c>
      <c r="C1866">
        <v>0</v>
      </c>
      <c r="D1866">
        <v>4</v>
      </c>
      <c r="E1866">
        <v>5</v>
      </c>
      <c r="L1866">
        <v>0</v>
      </c>
      <c r="M1866">
        <v>0</v>
      </c>
      <c r="N1866">
        <v>1</v>
      </c>
      <c r="O1866" s="11">
        <v>15</v>
      </c>
      <c r="P1866" s="11">
        <v>6</v>
      </c>
      <c r="Q1866" s="12">
        <v>40</v>
      </c>
      <c r="R1866" s="11">
        <v>6</v>
      </c>
      <c r="S1866" s="12">
        <v>40</v>
      </c>
      <c r="T1866" s="14">
        <v>3</v>
      </c>
      <c r="U1866" s="12">
        <v>20</v>
      </c>
      <c r="V1866" s="12">
        <v>68.33</v>
      </c>
      <c r="W1866" s="13">
        <v>6</v>
      </c>
      <c r="X1866" s="11"/>
      <c r="Y1866" s="11">
        <v>6.63</v>
      </c>
      <c r="Z1866" s="11">
        <v>2.75</v>
      </c>
      <c r="AA1866" s="11">
        <v>110124.8</v>
      </c>
      <c r="AB1866" s="13">
        <v>110124800000</v>
      </c>
      <c r="AC1866" s="5">
        <v>2.7497195370706313</v>
      </c>
      <c r="AD1866">
        <v>7.9</v>
      </c>
      <c r="AE1866">
        <v>3.97</v>
      </c>
      <c r="AF1866">
        <v>5.0199999999999996</v>
      </c>
      <c r="AG1866" s="5">
        <v>-10.086632706832955</v>
      </c>
      <c r="AH1866" s="7">
        <v>4.7980295258546593E-2</v>
      </c>
      <c r="AI1866" s="8"/>
      <c r="AJ1866">
        <v>51096.73</v>
      </c>
      <c r="AK1866">
        <v>51096730000</v>
      </c>
      <c r="AL1866">
        <f t="shared" si="246"/>
        <v>0</v>
      </c>
      <c r="AM1866">
        <f t="shared" si="247"/>
        <v>1</v>
      </c>
      <c r="AN1866">
        <f t="shared" si="248"/>
        <v>0</v>
      </c>
      <c r="AO1866" s="9">
        <v>30</v>
      </c>
      <c r="AP1866" s="5">
        <v>1.4771212547196624</v>
      </c>
      <c r="AQ1866">
        <v>84276000</v>
      </c>
      <c r="AS1866">
        <v>62256000</v>
      </c>
      <c r="AT1866">
        <v>1060000</v>
      </c>
      <c r="AU1866">
        <v>85336000</v>
      </c>
      <c r="AW1866">
        <v>39265.800000000003</v>
      </c>
      <c r="AX1866">
        <v>39265800000</v>
      </c>
      <c r="CG1866" s="13"/>
    </row>
    <row r="1867" spans="1:85" x14ac:dyDescent="0.3">
      <c r="A1867">
        <v>2017</v>
      </c>
      <c r="B1867" t="s">
        <v>126</v>
      </c>
      <c r="C1867">
        <v>0</v>
      </c>
      <c r="M1867">
        <v>0</v>
      </c>
      <c r="N1867">
        <v>0</v>
      </c>
      <c r="O1867" s="11"/>
      <c r="P1867" s="11"/>
      <c r="Q1867" s="12"/>
      <c r="R1867" s="11"/>
      <c r="S1867" s="12"/>
      <c r="T1867" s="14">
        <v>0</v>
      </c>
      <c r="U1867" s="12"/>
      <c r="V1867" s="12" t="s">
        <v>366</v>
      </c>
      <c r="W1867" s="13"/>
      <c r="X1867" s="11"/>
      <c r="Y1867" s="11"/>
      <c r="Z1867" s="11"/>
      <c r="AA1867" s="11">
        <v>69217.600000000006</v>
      </c>
      <c r="AB1867" s="13">
        <v>69217600000</v>
      </c>
      <c r="AD1867">
        <v>14.31</v>
      </c>
      <c r="AE1867">
        <v>3.5</v>
      </c>
      <c r="AF1867">
        <v>5.77</v>
      </c>
      <c r="AG1867" s="5">
        <v>-16.133427694908967</v>
      </c>
      <c r="AH1867" s="7"/>
      <c r="AI1867" s="8"/>
      <c r="AO1867" s="9">
        <v>5</v>
      </c>
      <c r="AP1867" s="5">
        <v>0.69897000433601875</v>
      </c>
      <c r="CG1867" s="13"/>
    </row>
    <row r="1868" spans="1:85" x14ac:dyDescent="0.3">
      <c r="A1868">
        <v>2017</v>
      </c>
      <c r="B1868" t="s">
        <v>127</v>
      </c>
      <c r="C1868">
        <v>1</v>
      </c>
      <c r="M1868">
        <v>0</v>
      </c>
      <c r="N1868">
        <v>0</v>
      </c>
      <c r="O1868" s="11"/>
      <c r="P1868" s="11"/>
      <c r="Q1868" s="12"/>
      <c r="R1868" s="11"/>
      <c r="S1868" s="12"/>
      <c r="T1868" s="14">
        <v>0</v>
      </c>
      <c r="U1868" s="12"/>
      <c r="V1868" s="12">
        <v>43.01</v>
      </c>
      <c r="W1868" s="13"/>
      <c r="X1868" s="11"/>
      <c r="Y1868" s="11">
        <v>34.380000000000003</v>
      </c>
      <c r="Z1868" s="11">
        <v>3.95</v>
      </c>
      <c r="AA1868" s="11">
        <v>28897.4</v>
      </c>
      <c r="AB1868" s="13">
        <v>28897400000</v>
      </c>
      <c r="AC1868" s="5">
        <v>3.9525976005949142</v>
      </c>
      <c r="AD1868">
        <v>11.56</v>
      </c>
      <c r="AE1868">
        <v>8.6999999999999993</v>
      </c>
      <c r="AF1868">
        <v>11.56</v>
      </c>
      <c r="AG1868" s="5">
        <v>3.5078415031441774</v>
      </c>
      <c r="AH1868" s="7"/>
      <c r="AI1868" s="8"/>
      <c r="AO1868" s="9">
        <v>25</v>
      </c>
      <c r="AP1868" s="5">
        <v>1.3979400086720375</v>
      </c>
      <c r="AV1868">
        <v>43.01</v>
      </c>
      <c r="CG1868" s="13"/>
    </row>
    <row r="1869" spans="1:85" x14ac:dyDescent="0.3">
      <c r="A1869">
        <v>2017</v>
      </c>
      <c r="B1869" t="s">
        <v>128</v>
      </c>
      <c r="C1869">
        <v>0</v>
      </c>
      <c r="D1869">
        <v>7</v>
      </c>
      <c r="E1869">
        <v>4</v>
      </c>
      <c r="F1869">
        <v>3.7</v>
      </c>
      <c r="G1869">
        <v>3700000</v>
      </c>
      <c r="H1869">
        <v>3.5</v>
      </c>
      <c r="I1869">
        <v>3500000</v>
      </c>
      <c r="J1869">
        <v>0.20000000000000018</v>
      </c>
      <c r="K1869">
        <v>200000.00000000017</v>
      </c>
      <c r="L1869">
        <v>1</v>
      </c>
      <c r="M1869">
        <v>0</v>
      </c>
      <c r="N1869">
        <v>0</v>
      </c>
      <c r="O1869" s="11">
        <v>12</v>
      </c>
      <c r="P1869" s="11">
        <v>5</v>
      </c>
      <c r="Q1869" s="12">
        <v>41.67</v>
      </c>
      <c r="R1869" s="11">
        <v>3</v>
      </c>
      <c r="S1869" s="12">
        <v>25</v>
      </c>
      <c r="T1869" s="14">
        <v>4</v>
      </c>
      <c r="U1869" s="12">
        <v>33.33</v>
      </c>
      <c r="V1869" s="12">
        <v>37.68</v>
      </c>
      <c r="W1869" s="13">
        <v>7</v>
      </c>
      <c r="X1869" s="11"/>
      <c r="Y1869" s="11">
        <v>11.44</v>
      </c>
      <c r="Z1869" s="11">
        <v>2.02</v>
      </c>
      <c r="AA1869" s="11">
        <v>118995.3</v>
      </c>
      <c r="AB1869" s="13">
        <v>118995300000</v>
      </c>
      <c r="AC1869" s="5">
        <v>2.0245706691075891</v>
      </c>
      <c r="AD1869">
        <v>14.44</v>
      </c>
      <c r="AE1869">
        <v>7.93</v>
      </c>
      <c r="AF1869">
        <v>10.199999999999999</v>
      </c>
      <c r="AG1869" s="5">
        <v>509.58040971046057</v>
      </c>
      <c r="AH1869" s="7"/>
      <c r="AI1869" s="8">
        <v>1.3561452398475162E-2</v>
      </c>
      <c r="AJ1869">
        <v>78751.56</v>
      </c>
      <c r="AK1869">
        <v>78751560000</v>
      </c>
      <c r="AL1869">
        <f>IF(AJ1869&lt;29957,1,0)</f>
        <v>0</v>
      </c>
      <c r="AM1869">
        <f>IF(AND(AJ1869&gt;29957,AJ1869&lt;96525),1,0)</f>
        <v>1</v>
      </c>
      <c r="AN1869">
        <f>IF(AJ1869&gt;96525,1,0)</f>
        <v>0</v>
      </c>
      <c r="AO1869" s="9">
        <v>19</v>
      </c>
      <c r="AP1869" s="5">
        <v>1.2787536009528289</v>
      </c>
      <c r="AQ1869">
        <v>4714750</v>
      </c>
      <c r="AT1869">
        <v>2342280</v>
      </c>
      <c r="AU1869">
        <v>7057030</v>
      </c>
      <c r="AV1869">
        <v>0</v>
      </c>
      <c r="AW1869">
        <v>74260.7</v>
      </c>
      <c r="AX1869">
        <v>74260700000</v>
      </c>
      <c r="CG1869" s="13"/>
    </row>
    <row r="1870" spans="1:85" x14ac:dyDescent="0.3">
      <c r="A1870">
        <v>2017</v>
      </c>
      <c r="B1870" t="s">
        <v>129</v>
      </c>
      <c r="C1870">
        <v>0</v>
      </c>
      <c r="M1870">
        <v>1</v>
      </c>
      <c r="N1870">
        <v>0</v>
      </c>
      <c r="O1870" s="11"/>
      <c r="P1870" s="11"/>
      <c r="Q1870" s="12"/>
      <c r="R1870" s="11"/>
      <c r="S1870" s="12"/>
      <c r="T1870" s="14">
        <v>0</v>
      </c>
      <c r="U1870" s="12"/>
      <c r="V1870" s="12" t="s">
        <v>366</v>
      </c>
      <c r="W1870" s="13"/>
      <c r="X1870" s="11"/>
      <c r="Y1870" s="11">
        <v>9.15</v>
      </c>
      <c r="Z1870" s="11"/>
      <c r="AA1870" s="11"/>
      <c r="AB1870" s="13"/>
      <c r="AD1870">
        <v>38.880000000000003</v>
      </c>
      <c r="AE1870">
        <v>15.82</v>
      </c>
      <c r="AF1870">
        <v>24.01</v>
      </c>
      <c r="AG1870" s="5">
        <v>7.7333561380253917</v>
      </c>
      <c r="AH1870" s="7"/>
      <c r="AI1870" s="8"/>
      <c r="AO1870" s="9">
        <v>9</v>
      </c>
      <c r="AP1870" s="5">
        <v>0.95424250943932487</v>
      </c>
      <c r="AR1870" s="5">
        <v>58.1</v>
      </c>
      <c r="AV1870">
        <v>69.86</v>
      </c>
      <c r="CG1870" s="13"/>
    </row>
    <row r="1871" spans="1:85" x14ac:dyDescent="0.3">
      <c r="A1871">
        <v>2017</v>
      </c>
      <c r="B1871" t="s">
        <v>130</v>
      </c>
      <c r="C1871">
        <v>1</v>
      </c>
      <c r="M1871">
        <v>1</v>
      </c>
      <c r="N1871">
        <v>0</v>
      </c>
      <c r="O1871" s="11">
        <v>13</v>
      </c>
      <c r="P1871" s="11">
        <v>6</v>
      </c>
      <c r="Q1871" s="12">
        <v>46.15</v>
      </c>
      <c r="R1871" s="11">
        <v>3</v>
      </c>
      <c r="S1871" s="12">
        <v>23.08</v>
      </c>
      <c r="T1871" s="14">
        <v>4</v>
      </c>
      <c r="U1871" s="12">
        <v>30.77</v>
      </c>
      <c r="V1871" s="12">
        <v>58.04</v>
      </c>
      <c r="W1871" s="13">
        <v>7</v>
      </c>
      <c r="X1871" s="11"/>
      <c r="Y1871" s="11">
        <v>-3.29</v>
      </c>
      <c r="Z1871" s="11">
        <v>1.87</v>
      </c>
      <c r="AA1871" s="11">
        <v>34980.699999999997</v>
      </c>
      <c r="AB1871" s="13">
        <v>34980700000</v>
      </c>
      <c r="AC1871" s="5">
        <v>1.8720887581525141</v>
      </c>
      <c r="AD1871">
        <v>-16.41</v>
      </c>
      <c r="AE1871">
        <v>-2.83</v>
      </c>
      <c r="AF1871">
        <v>-5.59</v>
      </c>
      <c r="AG1871" s="5">
        <v>-11.785090106475799</v>
      </c>
      <c r="AH1871" s="7"/>
      <c r="AI1871" s="8">
        <v>5.9218563004210405E-2</v>
      </c>
      <c r="AJ1871">
        <v>12840.17</v>
      </c>
      <c r="AK1871">
        <v>12840170000</v>
      </c>
      <c r="AL1871">
        <f>IF(AJ1871&lt;29957,1,0)</f>
        <v>1</v>
      </c>
      <c r="AM1871">
        <f>IF(AND(AJ1871&gt;29957,AJ1871&lt;96525),1,0)</f>
        <v>0</v>
      </c>
      <c r="AN1871">
        <f>IF(AJ1871&gt;96525,1,0)</f>
        <v>0</v>
      </c>
      <c r="AO1871" s="9">
        <v>31</v>
      </c>
      <c r="AP1871" s="5">
        <v>1.4913616938342726</v>
      </c>
      <c r="AQ1871">
        <v>29365000</v>
      </c>
      <c r="AT1871">
        <v>6075000</v>
      </c>
      <c r="AU1871">
        <v>35440000</v>
      </c>
      <c r="AW1871">
        <v>36121.199999999997</v>
      </c>
      <c r="AX1871">
        <v>36121200000</v>
      </c>
      <c r="CG1871" s="13"/>
    </row>
    <row r="1872" spans="1:85" x14ac:dyDescent="0.3">
      <c r="A1872">
        <v>2017</v>
      </c>
      <c r="B1872" t="s">
        <v>131</v>
      </c>
      <c r="C1872">
        <v>1</v>
      </c>
      <c r="D1872">
        <v>5</v>
      </c>
      <c r="E1872">
        <v>7</v>
      </c>
      <c r="L1872">
        <v>1</v>
      </c>
      <c r="M1872">
        <v>0</v>
      </c>
      <c r="N1872">
        <v>1</v>
      </c>
      <c r="O1872" s="11">
        <v>13</v>
      </c>
      <c r="P1872" s="11">
        <v>7</v>
      </c>
      <c r="Q1872" s="12">
        <v>53.85</v>
      </c>
      <c r="R1872" s="11">
        <v>4</v>
      </c>
      <c r="S1872" s="12">
        <v>30.77</v>
      </c>
      <c r="T1872" s="14">
        <v>2</v>
      </c>
      <c r="U1872" s="12">
        <v>15.38</v>
      </c>
      <c r="V1872" s="12">
        <v>60.34</v>
      </c>
      <c r="W1872" s="13">
        <v>4</v>
      </c>
      <c r="X1872" s="11"/>
      <c r="Y1872" s="11">
        <v>17.7</v>
      </c>
      <c r="Z1872" s="11">
        <v>4.8099999999999996</v>
      </c>
      <c r="AA1872" s="11">
        <v>463680</v>
      </c>
      <c r="AB1872" s="13">
        <v>463680000000</v>
      </c>
      <c r="AC1872" s="5">
        <v>4.8052625790984056</v>
      </c>
      <c r="AD1872">
        <v>29.1</v>
      </c>
      <c r="AE1872">
        <v>20.350000000000001</v>
      </c>
      <c r="AF1872">
        <v>27.79</v>
      </c>
      <c r="AG1872" s="5">
        <v>52.775217321205005</v>
      </c>
      <c r="AH1872" s="7"/>
      <c r="AI1872" s="8"/>
      <c r="AJ1872">
        <v>1168401.3799999999</v>
      </c>
      <c r="AK1872">
        <v>1168401380000</v>
      </c>
      <c r="AL1872">
        <f>IF(AJ1872&lt;29957,1,0)</f>
        <v>0</v>
      </c>
      <c r="AM1872">
        <f>IF(AND(AJ1872&gt;29957,AJ1872&lt;96525),1,0)</f>
        <v>0</v>
      </c>
      <c r="AN1872">
        <f>IF(AJ1872&gt;96525,1,0)</f>
        <v>1</v>
      </c>
      <c r="AO1872" s="9">
        <v>26</v>
      </c>
      <c r="AP1872" s="5">
        <v>1.414973347970818</v>
      </c>
      <c r="AQ1872">
        <v>232500000</v>
      </c>
      <c r="AS1872">
        <v>69700000</v>
      </c>
      <c r="AT1872">
        <v>75500000</v>
      </c>
      <c r="AU1872">
        <v>308000000</v>
      </c>
      <c r="AV1872">
        <v>16.760000000000002</v>
      </c>
      <c r="AW1872">
        <v>505690</v>
      </c>
      <c r="AX1872">
        <v>505690000000</v>
      </c>
      <c r="CG1872" s="13"/>
    </row>
    <row r="1873" spans="1:85" x14ac:dyDescent="0.3">
      <c r="A1873">
        <v>2017</v>
      </c>
      <c r="B1873" t="s">
        <v>132</v>
      </c>
      <c r="C1873">
        <v>0</v>
      </c>
      <c r="D1873">
        <v>4</v>
      </c>
      <c r="E1873">
        <v>4</v>
      </c>
      <c r="L1873">
        <v>1</v>
      </c>
      <c r="M1873">
        <v>0</v>
      </c>
      <c r="N1873">
        <v>1</v>
      </c>
      <c r="O1873" s="11">
        <v>11</v>
      </c>
      <c r="P1873" s="11">
        <v>4</v>
      </c>
      <c r="Q1873" s="12">
        <v>36.36</v>
      </c>
      <c r="R1873" s="11">
        <v>3</v>
      </c>
      <c r="S1873" s="12">
        <v>27.27</v>
      </c>
      <c r="T1873" s="14">
        <v>4</v>
      </c>
      <c r="U1873" s="12">
        <v>36.36</v>
      </c>
      <c r="V1873" s="12">
        <v>58.79</v>
      </c>
      <c r="W1873" s="13">
        <v>4</v>
      </c>
      <c r="X1873" s="11"/>
      <c r="Y1873" s="11">
        <v>-5.71</v>
      </c>
      <c r="Z1873" s="11">
        <v>1.02</v>
      </c>
      <c r="AA1873" s="11">
        <v>19218.599999999999</v>
      </c>
      <c r="AB1873" s="13">
        <v>19218600000</v>
      </c>
      <c r="AC1873" s="5">
        <v>1.0209929321910303</v>
      </c>
      <c r="AD1873">
        <v>-5.28</v>
      </c>
      <c r="AE1873">
        <v>-2.4500000000000002</v>
      </c>
      <c r="AF1873">
        <v>-3.01</v>
      </c>
      <c r="AG1873" s="5">
        <v>-1.4595972918315228</v>
      </c>
      <c r="AH1873" s="7"/>
      <c r="AI1873" s="8"/>
      <c r="AJ1873">
        <v>5997.87</v>
      </c>
      <c r="AK1873">
        <v>5997870000</v>
      </c>
      <c r="AL1873">
        <f>IF(AJ1873&lt;29957,1,0)</f>
        <v>1</v>
      </c>
      <c r="AM1873">
        <f>IF(AND(AJ1873&gt;29957,AJ1873&lt;96525),1,0)</f>
        <v>0</v>
      </c>
      <c r="AN1873">
        <f>IF(AJ1873&gt;96525,1,0)</f>
        <v>0</v>
      </c>
      <c r="AO1873" s="9">
        <v>45</v>
      </c>
      <c r="AP1873" s="5">
        <v>1.6532125137753435</v>
      </c>
      <c r="AQ1873">
        <v>38006955</v>
      </c>
      <c r="AS1873">
        <v>23350775</v>
      </c>
      <c r="AT1873">
        <v>5300000</v>
      </c>
      <c r="AU1873">
        <v>43306955</v>
      </c>
      <c r="AV1873">
        <v>29.58</v>
      </c>
      <c r="AW1873">
        <v>27590</v>
      </c>
      <c r="AX1873">
        <v>27590000000</v>
      </c>
      <c r="CG1873" s="13"/>
    </row>
    <row r="1874" spans="1:85" x14ac:dyDescent="0.3">
      <c r="A1874">
        <v>2017</v>
      </c>
      <c r="B1874" t="s">
        <v>133</v>
      </c>
      <c r="C1874">
        <v>0</v>
      </c>
      <c r="D1874">
        <v>4</v>
      </c>
      <c r="E1874">
        <v>4</v>
      </c>
      <c r="L1874">
        <v>1</v>
      </c>
      <c r="M1874">
        <v>0</v>
      </c>
      <c r="N1874">
        <v>0</v>
      </c>
      <c r="O1874" s="11">
        <v>12</v>
      </c>
      <c r="P1874" s="11">
        <v>5</v>
      </c>
      <c r="Q1874" s="12">
        <v>41.67</v>
      </c>
      <c r="R1874" s="11">
        <v>5</v>
      </c>
      <c r="S1874" s="12">
        <v>41.67</v>
      </c>
      <c r="T1874" s="14">
        <v>2</v>
      </c>
      <c r="U1874" s="12">
        <v>16.670000000000002</v>
      </c>
      <c r="V1874" s="12">
        <v>48.43</v>
      </c>
      <c r="W1874" s="13">
        <v>5</v>
      </c>
      <c r="X1874" s="11"/>
      <c r="Y1874" s="11"/>
      <c r="Z1874" s="11"/>
      <c r="AA1874" s="11">
        <v>31424.1</v>
      </c>
      <c r="AB1874" s="13">
        <v>31424100000</v>
      </c>
      <c r="AG1874" s="5"/>
      <c r="AH1874" s="7"/>
      <c r="AI1874" s="8"/>
      <c r="AJ1874">
        <v>19910.43</v>
      </c>
      <c r="AK1874">
        <v>19910430000</v>
      </c>
      <c r="AL1874">
        <f>IF(AJ1874&lt;29957,1,0)</f>
        <v>1</v>
      </c>
      <c r="AM1874">
        <f>IF(AND(AJ1874&gt;29957,AJ1874&lt;96525),1,0)</f>
        <v>0</v>
      </c>
      <c r="AN1874">
        <f>IF(AJ1874&gt;96525,1,0)</f>
        <v>0</v>
      </c>
      <c r="AO1874" s="9">
        <v>57</v>
      </c>
      <c r="AP1874" s="5">
        <v>1.7558748556724912</v>
      </c>
      <c r="AQ1874">
        <v>223298505</v>
      </c>
      <c r="AT1874">
        <v>19401647</v>
      </c>
      <c r="AU1874">
        <v>242700152</v>
      </c>
      <c r="AW1874">
        <v>22205.8</v>
      </c>
      <c r="AX1874">
        <v>22205800000</v>
      </c>
      <c r="CG1874" s="13"/>
    </row>
    <row r="1875" spans="1:85" x14ac:dyDescent="0.3">
      <c r="A1875">
        <v>2017</v>
      </c>
      <c r="B1875" t="s">
        <v>134</v>
      </c>
      <c r="C1875">
        <v>1</v>
      </c>
      <c r="D1875">
        <v>5</v>
      </c>
      <c r="E1875">
        <v>4</v>
      </c>
      <c r="F1875">
        <v>10</v>
      </c>
      <c r="G1875">
        <v>10000000</v>
      </c>
      <c r="H1875">
        <v>10</v>
      </c>
      <c r="I1875">
        <v>10000000</v>
      </c>
      <c r="J1875">
        <v>0</v>
      </c>
      <c r="L1875">
        <v>1</v>
      </c>
      <c r="M1875">
        <v>0</v>
      </c>
      <c r="N1875">
        <v>1</v>
      </c>
      <c r="O1875" s="11">
        <v>14</v>
      </c>
      <c r="P1875" s="11">
        <v>5</v>
      </c>
      <c r="Q1875" s="12">
        <v>35.71</v>
      </c>
      <c r="R1875" s="11">
        <v>4</v>
      </c>
      <c r="S1875" s="12">
        <v>28.57</v>
      </c>
      <c r="T1875" s="14">
        <v>5</v>
      </c>
      <c r="U1875" s="12">
        <v>35.71</v>
      </c>
      <c r="V1875" s="12">
        <v>43.48</v>
      </c>
      <c r="W1875" s="13">
        <v>6</v>
      </c>
      <c r="X1875" s="11"/>
      <c r="Y1875" s="11">
        <v>-31.46</v>
      </c>
      <c r="Z1875" s="11">
        <v>3.21</v>
      </c>
      <c r="AA1875" s="11">
        <v>35387.4</v>
      </c>
      <c r="AB1875" s="13">
        <v>35387400000</v>
      </c>
      <c r="AC1875" s="5">
        <v>3.2112433397896067</v>
      </c>
      <c r="AD1875">
        <v>-43.12</v>
      </c>
      <c r="AE1875">
        <v>-11.92</v>
      </c>
      <c r="AF1875">
        <v>-16.309999999999999</v>
      </c>
      <c r="AG1875" s="5">
        <v>18.254505792218982</v>
      </c>
      <c r="AH1875" s="7">
        <v>8.3308539125260331E-2</v>
      </c>
      <c r="AI1875" s="8">
        <v>1.1930972924724785</v>
      </c>
      <c r="AJ1875">
        <v>28652.06</v>
      </c>
      <c r="AK1875">
        <v>28652060000</v>
      </c>
      <c r="AL1875">
        <f>IF(AJ1875&lt;29957,1,0)</f>
        <v>1</v>
      </c>
      <c r="AM1875">
        <f>IF(AND(AJ1875&gt;29957,AJ1875&lt;96525),1,0)</f>
        <v>0</v>
      </c>
      <c r="AN1875">
        <f>IF(AJ1875&gt;96525,1,0)</f>
        <v>0</v>
      </c>
      <c r="AO1875" s="9">
        <v>58</v>
      </c>
      <c r="AP1875" s="5">
        <v>1.7634279935629371</v>
      </c>
      <c r="AQ1875">
        <v>31557427</v>
      </c>
      <c r="AS1875">
        <v>16120094</v>
      </c>
      <c r="AT1875">
        <v>10039449</v>
      </c>
      <c r="AU1875">
        <v>41596876</v>
      </c>
      <c r="AW1875">
        <v>13444</v>
      </c>
      <c r="AX1875">
        <v>13444000000</v>
      </c>
      <c r="CG1875" s="13"/>
    </row>
    <row r="1876" spans="1:85" x14ac:dyDescent="0.3">
      <c r="A1876">
        <v>2017</v>
      </c>
      <c r="B1876" t="s">
        <v>135</v>
      </c>
      <c r="C1876">
        <v>0</v>
      </c>
      <c r="D1876">
        <v>5</v>
      </c>
      <c r="E1876">
        <v>5</v>
      </c>
      <c r="F1876">
        <v>7.6</v>
      </c>
      <c r="G1876">
        <v>7600000</v>
      </c>
      <c r="H1876">
        <v>5.8</v>
      </c>
      <c r="I1876">
        <v>5800000</v>
      </c>
      <c r="J1876">
        <v>1.7999999999999998</v>
      </c>
      <c r="K1876">
        <v>1799999.9999999998</v>
      </c>
      <c r="L1876">
        <v>1</v>
      </c>
      <c r="M1876">
        <v>0</v>
      </c>
      <c r="N1876">
        <v>0</v>
      </c>
      <c r="O1876" s="11">
        <v>10</v>
      </c>
      <c r="P1876" s="11">
        <v>5</v>
      </c>
      <c r="Q1876" s="12">
        <v>50</v>
      </c>
      <c r="R1876" s="11">
        <v>5</v>
      </c>
      <c r="S1876" s="12">
        <v>50</v>
      </c>
      <c r="T1876" s="14">
        <v>0</v>
      </c>
      <c r="U1876" s="12">
        <v>0</v>
      </c>
      <c r="V1876" s="12">
        <v>74.709999999999994</v>
      </c>
      <c r="W1876" s="13">
        <v>7</v>
      </c>
      <c r="X1876" s="11"/>
      <c r="Y1876" s="11">
        <v>3.15</v>
      </c>
      <c r="Z1876" s="11"/>
      <c r="AA1876" s="11"/>
      <c r="AB1876" s="13"/>
      <c r="AD1876">
        <v>45.91</v>
      </c>
      <c r="AE1876">
        <v>9.52</v>
      </c>
      <c r="AF1876">
        <v>12.23</v>
      </c>
      <c r="AG1876" s="5">
        <v>21.937675346054874</v>
      </c>
      <c r="AH1876" s="7"/>
      <c r="AI1876" s="8"/>
      <c r="AO1876" s="9">
        <v>32</v>
      </c>
      <c r="AP1876" s="5">
        <v>1.5051499783199058</v>
      </c>
      <c r="AR1876" s="5">
        <v>69.599999999999994</v>
      </c>
      <c r="AT1876">
        <v>49588165</v>
      </c>
      <c r="AU1876">
        <v>49588165</v>
      </c>
      <c r="CG1876" s="13"/>
    </row>
    <row r="1877" spans="1:85" x14ac:dyDescent="0.3">
      <c r="A1877">
        <v>2017</v>
      </c>
      <c r="B1877" t="s">
        <v>136</v>
      </c>
      <c r="C1877">
        <v>0</v>
      </c>
      <c r="D1877">
        <v>3</v>
      </c>
      <c r="E1877">
        <v>5</v>
      </c>
      <c r="F1877">
        <v>24.7</v>
      </c>
      <c r="G1877">
        <v>24700000</v>
      </c>
      <c r="H1877">
        <v>16.899999999999999</v>
      </c>
      <c r="I1877">
        <v>16900000</v>
      </c>
      <c r="J1877">
        <v>7.8000000000000007</v>
      </c>
      <c r="K1877">
        <v>7800000.0000000009</v>
      </c>
      <c r="L1877">
        <v>0</v>
      </c>
      <c r="M1877">
        <v>0</v>
      </c>
      <c r="N1877">
        <v>0</v>
      </c>
      <c r="O1877" s="11">
        <v>13</v>
      </c>
      <c r="P1877" s="11">
        <v>6</v>
      </c>
      <c r="Q1877" s="12">
        <v>46.15</v>
      </c>
      <c r="R1877" s="11">
        <v>4</v>
      </c>
      <c r="S1877" s="12">
        <v>30.77</v>
      </c>
      <c r="T1877" s="14">
        <v>3</v>
      </c>
      <c r="U1877" s="12">
        <v>23.08</v>
      </c>
      <c r="V1877" s="12">
        <v>61.61</v>
      </c>
      <c r="W1877" s="13">
        <v>9</v>
      </c>
      <c r="X1877" s="11"/>
      <c r="Y1877" s="11">
        <v>8.68</v>
      </c>
      <c r="Z1877" s="11">
        <v>8.89</v>
      </c>
      <c r="AA1877" s="11">
        <v>52092.7</v>
      </c>
      <c r="AB1877" s="13">
        <v>52092700000</v>
      </c>
      <c r="AC1877" s="5">
        <v>8.8900554904228546</v>
      </c>
      <c r="AD1877">
        <v>18.48</v>
      </c>
      <c r="AE1877">
        <v>12.07</v>
      </c>
      <c r="AF1877">
        <v>17.54</v>
      </c>
      <c r="AG1877" s="5">
        <v>-17.413015403619749</v>
      </c>
      <c r="AH1877" s="7"/>
      <c r="AI1877" s="8">
        <v>2.8796717234669069</v>
      </c>
      <c r="AJ1877">
        <v>213856.74</v>
      </c>
      <c r="AK1877">
        <v>213856740000</v>
      </c>
      <c r="AL1877">
        <f>IF(AJ1877&lt;29957,1,0)</f>
        <v>0</v>
      </c>
      <c r="AM1877">
        <f>IF(AND(AJ1877&gt;29957,AJ1877&lt;96525),1,0)</f>
        <v>0</v>
      </c>
      <c r="AN1877">
        <f>IF(AJ1877&gt;96525,1,0)</f>
        <v>1</v>
      </c>
      <c r="AO1877" s="9">
        <v>34</v>
      </c>
      <c r="AP1877" s="5">
        <v>1.5314789170422551</v>
      </c>
      <c r="AQ1877">
        <v>266680369</v>
      </c>
      <c r="AT1877">
        <v>7990000</v>
      </c>
      <c r="AU1877">
        <v>274670369</v>
      </c>
      <c r="AW1877">
        <v>82759.3</v>
      </c>
      <c r="AX1877">
        <v>82759300000</v>
      </c>
      <c r="CG1877" s="13"/>
    </row>
    <row r="1878" spans="1:85" x14ac:dyDescent="0.3">
      <c r="A1878">
        <v>2017</v>
      </c>
      <c r="B1878" t="s">
        <v>137</v>
      </c>
      <c r="C1878">
        <v>0</v>
      </c>
      <c r="M1878">
        <v>0</v>
      </c>
      <c r="N1878">
        <v>0</v>
      </c>
      <c r="O1878" s="11"/>
      <c r="P1878" s="11"/>
      <c r="Q1878" s="12"/>
      <c r="R1878" s="11"/>
      <c r="S1878" s="12"/>
      <c r="T1878" s="14">
        <v>0</v>
      </c>
      <c r="U1878" s="12"/>
      <c r="V1878" s="12">
        <v>69.39</v>
      </c>
      <c r="W1878" s="13"/>
      <c r="X1878" s="11"/>
      <c r="Y1878" s="11">
        <v>2.95</v>
      </c>
      <c r="Z1878" s="11">
        <v>2.92</v>
      </c>
      <c r="AA1878" s="11"/>
      <c r="AB1878" s="13"/>
      <c r="AC1878" s="5">
        <v>2.9177404972468026</v>
      </c>
      <c r="AD1878">
        <v>6.37</v>
      </c>
      <c r="AE1878">
        <v>2.17</v>
      </c>
      <c r="AF1878">
        <v>3.29</v>
      </c>
      <c r="AG1878" s="5">
        <v>4.4811480756686279</v>
      </c>
      <c r="AH1878" s="7"/>
      <c r="AI1878" s="8"/>
      <c r="AO1878" s="9">
        <v>69</v>
      </c>
      <c r="AP1878" s="5">
        <v>1.8388490907372552</v>
      </c>
      <c r="AR1878" s="5">
        <v>34.200000000000003</v>
      </c>
      <c r="AV1878">
        <v>69.39</v>
      </c>
      <c r="CG1878" s="13"/>
    </row>
    <row r="1879" spans="1:85" x14ac:dyDescent="0.3">
      <c r="A1879">
        <v>2017</v>
      </c>
      <c r="B1879" t="s">
        <v>138</v>
      </c>
      <c r="C1879">
        <v>0</v>
      </c>
      <c r="D1879">
        <v>6</v>
      </c>
      <c r="E1879">
        <v>6</v>
      </c>
      <c r="F1879">
        <v>4</v>
      </c>
      <c r="G1879">
        <v>4000000</v>
      </c>
      <c r="H1879">
        <v>2.9</v>
      </c>
      <c r="I1879">
        <v>2900000</v>
      </c>
      <c r="J1879">
        <v>1.1000000000000001</v>
      </c>
      <c r="K1879">
        <v>1100000</v>
      </c>
      <c r="L1879">
        <v>1</v>
      </c>
      <c r="M1879">
        <v>0</v>
      </c>
      <c r="N1879">
        <v>0</v>
      </c>
      <c r="O1879" s="11">
        <v>12</v>
      </c>
      <c r="P1879" s="11">
        <v>4</v>
      </c>
      <c r="Q1879" s="12">
        <v>33.33</v>
      </c>
      <c r="R1879" s="11">
        <v>5</v>
      </c>
      <c r="S1879" s="12">
        <v>41.67</v>
      </c>
      <c r="T1879" s="14">
        <v>3</v>
      </c>
      <c r="U1879" s="12">
        <v>25</v>
      </c>
      <c r="V1879" s="12">
        <v>39.9</v>
      </c>
      <c r="W1879" s="13">
        <v>6</v>
      </c>
      <c r="X1879" s="11"/>
      <c r="Y1879" s="11">
        <v>13.54</v>
      </c>
      <c r="Z1879" s="11">
        <v>4.2</v>
      </c>
      <c r="AA1879" s="11">
        <v>10034.299999999999</v>
      </c>
      <c r="AB1879" s="13">
        <v>10034300000</v>
      </c>
      <c r="AC1879" s="5">
        <v>4.1973020731022501</v>
      </c>
      <c r="AD1879">
        <v>69.03</v>
      </c>
      <c r="AE1879">
        <v>36.659999999999997</v>
      </c>
      <c r="AF1879">
        <v>51.62</v>
      </c>
      <c r="AG1879" s="5">
        <v>-20.422280988960249</v>
      </c>
      <c r="AH1879" s="7">
        <v>2.4865754465180556</v>
      </c>
      <c r="AI1879" s="8">
        <v>5.2221249301079242E-2</v>
      </c>
      <c r="AJ1879">
        <v>20531.11</v>
      </c>
      <c r="AK1879">
        <v>20531110000</v>
      </c>
      <c r="AL1879">
        <f>IF(AJ1879&lt;29957,1,0)</f>
        <v>1</v>
      </c>
      <c r="AM1879">
        <f>IF(AND(AJ1879&gt;29957,AJ1879&lt;96525),1,0)</f>
        <v>0</v>
      </c>
      <c r="AN1879">
        <f>IF(AJ1879&gt;96525,1,0)</f>
        <v>0</v>
      </c>
      <c r="AO1879" s="9">
        <v>25</v>
      </c>
      <c r="AP1879" s="5">
        <v>1.3979400086720375</v>
      </c>
      <c r="AQ1879">
        <v>101521000</v>
      </c>
      <c r="AT1879">
        <v>7290000</v>
      </c>
      <c r="AU1879">
        <v>108811000</v>
      </c>
      <c r="AW1879">
        <v>23750.7</v>
      </c>
      <c r="AX1879">
        <v>23750700000</v>
      </c>
      <c r="CG1879" s="13"/>
    </row>
    <row r="1880" spans="1:85" x14ac:dyDescent="0.3">
      <c r="A1880">
        <v>2017</v>
      </c>
      <c r="B1880" t="s">
        <v>139</v>
      </c>
      <c r="C1880">
        <v>0</v>
      </c>
      <c r="D1880">
        <v>4</v>
      </c>
      <c r="E1880">
        <v>6</v>
      </c>
      <c r="F1880">
        <v>23.3</v>
      </c>
      <c r="G1880">
        <v>23300000</v>
      </c>
      <c r="H1880">
        <v>19.600000000000001</v>
      </c>
      <c r="I1880">
        <v>19600000</v>
      </c>
      <c r="J1880">
        <v>3.6999999999999993</v>
      </c>
      <c r="K1880">
        <v>3699999.9999999991</v>
      </c>
      <c r="L1880">
        <v>1</v>
      </c>
      <c r="M1880">
        <v>1</v>
      </c>
      <c r="N1880">
        <v>1</v>
      </c>
      <c r="O1880" s="11">
        <v>15</v>
      </c>
      <c r="P1880" s="11">
        <v>7</v>
      </c>
      <c r="Q1880" s="12">
        <v>46.67</v>
      </c>
      <c r="R1880" s="11">
        <v>6</v>
      </c>
      <c r="S1880" s="12">
        <v>40</v>
      </c>
      <c r="T1880" s="14">
        <v>2</v>
      </c>
      <c r="U1880" s="12">
        <v>13.33</v>
      </c>
      <c r="V1880" s="12">
        <v>34.64</v>
      </c>
      <c r="W1880" s="13">
        <v>6</v>
      </c>
      <c r="X1880" s="11">
        <v>7.08</v>
      </c>
      <c r="Y1880" s="11">
        <v>10.26</v>
      </c>
      <c r="Z1880" s="11">
        <v>6.36</v>
      </c>
      <c r="AA1880" s="11">
        <v>164908.9</v>
      </c>
      <c r="AB1880" s="13">
        <v>164908900000</v>
      </c>
      <c r="AC1880" s="5">
        <v>6.3633401419050788</v>
      </c>
      <c r="AD1880">
        <v>33.6</v>
      </c>
      <c r="AE1880">
        <v>21.29</v>
      </c>
      <c r="AF1880">
        <v>32.76</v>
      </c>
      <c r="AG1880" s="5">
        <v>0.78261565374429221</v>
      </c>
      <c r="AH1880" s="7"/>
      <c r="AI1880" s="8"/>
      <c r="AO1880" s="9">
        <v>33</v>
      </c>
      <c r="AP1880" s="5">
        <v>1.5185139398778873</v>
      </c>
      <c r="AQ1880">
        <v>935592855</v>
      </c>
      <c r="AS1880">
        <v>596578742</v>
      </c>
      <c r="AT1880">
        <v>42600000</v>
      </c>
      <c r="AU1880">
        <v>978192855</v>
      </c>
      <c r="AV1880">
        <v>0</v>
      </c>
      <c r="CG1880" s="13"/>
    </row>
    <row r="1881" spans="1:85" x14ac:dyDescent="0.3">
      <c r="A1881">
        <v>2017</v>
      </c>
      <c r="B1881" t="s">
        <v>140</v>
      </c>
      <c r="C1881">
        <v>1</v>
      </c>
      <c r="D1881">
        <v>5</v>
      </c>
      <c r="E1881">
        <v>4</v>
      </c>
      <c r="L1881">
        <v>1</v>
      </c>
      <c r="M1881">
        <v>1</v>
      </c>
      <c r="N1881">
        <v>1</v>
      </c>
      <c r="O1881" s="11">
        <v>12</v>
      </c>
      <c r="P1881" s="11">
        <v>5</v>
      </c>
      <c r="Q1881" s="12">
        <v>41.67</v>
      </c>
      <c r="R1881" s="11">
        <v>3</v>
      </c>
      <c r="S1881" s="12">
        <v>25</v>
      </c>
      <c r="T1881" s="14">
        <v>4</v>
      </c>
      <c r="U1881" s="12">
        <v>33.33</v>
      </c>
      <c r="V1881" s="12">
        <v>71.2</v>
      </c>
      <c r="W1881" s="13">
        <v>6</v>
      </c>
      <c r="X1881" s="11"/>
      <c r="Y1881" s="11">
        <v>11.65</v>
      </c>
      <c r="Z1881" s="11">
        <v>4.87</v>
      </c>
      <c r="AA1881" s="11">
        <v>23438.2</v>
      </c>
      <c r="AB1881" s="13">
        <v>23438200000</v>
      </c>
      <c r="AC1881" s="5">
        <v>4.8697329950769905</v>
      </c>
      <c r="AD1881">
        <v>26.23</v>
      </c>
      <c r="AE1881">
        <v>18.940000000000001</v>
      </c>
      <c r="AF1881">
        <v>26.23</v>
      </c>
      <c r="AG1881" s="5">
        <v>13.170397500256117</v>
      </c>
      <c r="AH1881" s="7"/>
      <c r="AI1881" s="8">
        <v>0.20481484624741861</v>
      </c>
      <c r="AJ1881">
        <v>62550.04</v>
      </c>
      <c r="AK1881">
        <v>62550040000</v>
      </c>
      <c r="AL1881">
        <f t="shared" ref="AL1881:AL1887" si="249">IF(AJ1881&lt;29957,1,0)</f>
        <v>0</v>
      </c>
      <c r="AM1881">
        <f t="shared" ref="AM1881:AM1887" si="250">IF(AND(AJ1881&gt;29957,AJ1881&lt;96525),1,0)</f>
        <v>1</v>
      </c>
      <c r="AN1881">
        <f t="shared" ref="AN1881:AN1887" si="251">IF(AJ1881&gt;96525,1,0)</f>
        <v>0</v>
      </c>
      <c r="AO1881" s="9">
        <v>25</v>
      </c>
      <c r="AP1881" s="5">
        <v>1.3979400086720375</v>
      </c>
      <c r="AQ1881">
        <v>53600000</v>
      </c>
      <c r="AR1881" s="5">
        <v>100</v>
      </c>
      <c r="AS1881">
        <v>53600000</v>
      </c>
      <c r="AT1881">
        <v>57342500</v>
      </c>
      <c r="AU1881">
        <v>110942500</v>
      </c>
      <c r="AV1881">
        <v>71.53</v>
      </c>
      <c r="AW1881">
        <v>39420.1</v>
      </c>
      <c r="AX1881">
        <v>39420100000</v>
      </c>
      <c r="CG1881" s="13"/>
    </row>
    <row r="1882" spans="1:85" x14ac:dyDescent="0.3">
      <c r="A1882">
        <v>2017</v>
      </c>
      <c r="B1882" t="s">
        <v>141</v>
      </c>
      <c r="C1882">
        <v>0</v>
      </c>
      <c r="D1882">
        <v>3</v>
      </c>
      <c r="E1882">
        <v>6</v>
      </c>
      <c r="F1882">
        <v>10.9</v>
      </c>
      <c r="G1882">
        <v>10900000</v>
      </c>
      <c r="H1882">
        <v>10.9</v>
      </c>
      <c r="I1882">
        <v>10900000</v>
      </c>
      <c r="J1882">
        <v>0</v>
      </c>
      <c r="L1882">
        <v>0</v>
      </c>
      <c r="M1882">
        <v>0</v>
      </c>
      <c r="N1882">
        <v>0</v>
      </c>
      <c r="O1882" s="11">
        <v>8</v>
      </c>
      <c r="P1882" s="11">
        <v>2</v>
      </c>
      <c r="Q1882" s="12">
        <v>25</v>
      </c>
      <c r="R1882" s="11">
        <v>4</v>
      </c>
      <c r="S1882" s="12">
        <v>50</v>
      </c>
      <c r="T1882" s="14">
        <v>2</v>
      </c>
      <c r="U1882" s="12">
        <v>25</v>
      </c>
      <c r="V1882" s="12">
        <v>38.97</v>
      </c>
      <c r="W1882" s="13">
        <v>5</v>
      </c>
      <c r="X1882" s="11">
        <v>50.23</v>
      </c>
      <c r="Y1882" s="11">
        <v>5.65</v>
      </c>
      <c r="Z1882" s="11">
        <v>1.51</v>
      </c>
      <c r="AA1882" s="11">
        <v>22755.5</v>
      </c>
      <c r="AB1882" s="13">
        <v>22755500000</v>
      </c>
      <c r="AC1882" s="5">
        <v>1.5142518558817526</v>
      </c>
      <c r="AD1882">
        <v>13.88</v>
      </c>
      <c r="AE1882">
        <v>5.63</v>
      </c>
      <c r="AF1882">
        <v>8.56</v>
      </c>
      <c r="AG1882" s="5">
        <v>-23.276134952466094</v>
      </c>
      <c r="AH1882" s="7"/>
      <c r="AI1882" s="8"/>
      <c r="AJ1882">
        <v>15554.18</v>
      </c>
      <c r="AK1882">
        <v>15554180000</v>
      </c>
      <c r="AL1882">
        <f t="shared" si="249"/>
        <v>1</v>
      </c>
      <c r="AM1882">
        <f t="shared" si="250"/>
        <v>0</v>
      </c>
      <c r="AN1882">
        <f t="shared" si="251"/>
        <v>0</v>
      </c>
      <c r="AO1882" s="9">
        <v>30</v>
      </c>
      <c r="AP1882" s="5">
        <v>1.4771212547196624</v>
      </c>
      <c r="AQ1882">
        <v>58774970</v>
      </c>
      <c r="AR1882" s="5">
        <v>2.6</v>
      </c>
      <c r="AT1882">
        <v>4357543</v>
      </c>
      <c r="AU1882">
        <v>63132513</v>
      </c>
      <c r="AW1882">
        <v>32539.200000000001</v>
      </c>
      <c r="AX1882">
        <v>32539200000</v>
      </c>
      <c r="CG1882" s="13"/>
    </row>
    <row r="1883" spans="1:85" x14ac:dyDescent="0.3">
      <c r="A1883">
        <v>2017</v>
      </c>
      <c r="B1883" t="s">
        <v>142</v>
      </c>
      <c r="C1883">
        <v>0</v>
      </c>
      <c r="D1883">
        <v>3</v>
      </c>
      <c r="E1883">
        <v>4</v>
      </c>
      <c r="F1883">
        <v>5.5</v>
      </c>
      <c r="G1883">
        <v>5500000</v>
      </c>
      <c r="H1883">
        <v>5.5</v>
      </c>
      <c r="I1883">
        <v>5500000</v>
      </c>
      <c r="J1883">
        <v>0</v>
      </c>
      <c r="L1883">
        <v>1</v>
      </c>
      <c r="M1883">
        <v>0</v>
      </c>
      <c r="N1883">
        <v>0</v>
      </c>
      <c r="O1883" s="11">
        <v>15</v>
      </c>
      <c r="P1883" s="11">
        <v>6</v>
      </c>
      <c r="Q1883" s="12">
        <v>40</v>
      </c>
      <c r="R1883" s="11">
        <v>6</v>
      </c>
      <c r="S1883" s="12">
        <v>40</v>
      </c>
      <c r="T1883" s="14">
        <v>3</v>
      </c>
      <c r="U1883" s="12">
        <v>20</v>
      </c>
      <c r="V1883" s="12">
        <v>48.95</v>
      </c>
      <c r="W1883" s="13">
        <v>5</v>
      </c>
      <c r="X1883" s="11"/>
      <c r="Y1883" s="11">
        <v>5.47</v>
      </c>
      <c r="Z1883" s="11">
        <v>1.7</v>
      </c>
      <c r="AA1883" s="11">
        <v>23809.8</v>
      </c>
      <c r="AB1883" s="13">
        <v>23809800000</v>
      </c>
      <c r="AC1883" s="5">
        <v>1.6977101283182212</v>
      </c>
      <c r="AD1883">
        <v>8.57</v>
      </c>
      <c r="AE1883">
        <v>3.53</v>
      </c>
      <c r="AF1883">
        <v>4.58</v>
      </c>
      <c r="AG1883" s="5">
        <v>12.682436213493856</v>
      </c>
      <c r="AH1883" s="7"/>
      <c r="AI1883" s="8"/>
      <c r="AJ1883">
        <v>13912.06</v>
      </c>
      <c r="AK1883">
        <v>13912060000</v>
      </c>
      <c r="AL1883">
        <f t="shared" si="249"/>
        <v>1</v>
      </c>
      <c r="AM1883">
        <f t="shared" si="250"/>
        <v>0</v>
      </c>
      <c r="AN1883">
        <f t="shared" si="251"/>
        <v>0</v>
      </c>
      <c r="AO1883" s="9">
        <v>30</v>
      </c>
      <c r="AP1883" s="5">
        <v>1.4771212547196624</v>
      </c>
      <c r="AQ1883">
        <v>24526000</v>
      </c>
      <c r="AT1883">
        <v>664000</v>
      </c>
      <c r="AU1883">
        <v>25190000</v>
      </c>
      <c r="AV1883">
        <v>0</v>
      </c>
      <c r="AW1883">
        <v>20718.5</v>
      </c>
      <c r="AX1883">
        <v>20718500000</v>
      </c>
      <c r="CG1883" s="13"/>
    </row>
    <row r="1884" spans="1:85" x14ac:dyDescent="0.3">
      <c r="A1884">
        <v>2017</v>
      </c>
      <c r="B1884" t="s">
        <v>143</v>
      </c>
      <c r="C1884">
        <v>0</v>
      </c>
      <c r="D1884">
        <v>6</v>
      </c>
      <c r="E1884">
        <v>5</v>
      </c>
      <c r="F1884">
        <v>14.3</v>
      </c>
      <c r="G1884">
        <v>14300000</v>
      </c>
      <c r="H1884">
        <v>13.6</v>
      </c>
      <c r="I1884">
        <v>13600000</v>
      </c>
      <c r="J1884">
        <v>0.70000000000000107</v>
      </c>
      <c r="K1884">
        <v>700000.00000000105</v>
      </c>
      <c r="L1884">
        <v>1</v>
      </c>
      <c r="M1884">
        <v>1</v>
      </c>
      <c r="N1884">
        <v>1</v>
      </c>
      <c r="O1884" s="11">
        <v>11</v>
      </c>
      <c r="P1884" s="11">
        <v>4</v>
      </c>
      <c r="Q1884" s="12">
        <v>36.36</v>
      </c>
      <c r="R1884" s="11">
        <v>6</v>
      </c>
      <c r="S1884" s="12">
        <v>54.55</v>
      </c>
      <c r="T1884" s="14">
        <v>1</v>
      </c>
      <c r="U1884" s="12">
        <v>9.09</v>
      </c>
      <c r="V1884" s="12">
        <v>57.22</v>
      </c>
      <c r="W1884" s="13">
        <v>8</v>
      </c>
      <c r="X1884" s="11"/>
      <c r="Y1884" s="11">
        <v>8.17</v>
      </c>
      <c r="Z1884" s="11">
        <v>3.17</v>
      </c>
      <c r="AA1884" s="11">
        <v>29769.8</v>
      </c>
      <c r="AB1884" s="13">
        <v>29769800000</v>
      </c>
      <c r="AC1884" s="5">
        <v>3.1705737003979197</v>
      </c>
      <c r="AD1884">
        <v>18.059999999999999</v>
      </c>
      <c r="AE1884">
        <v>6.8</v>
      </c>
      <c r="AF1884">
        <v>8.08</v>
      </c>
      <c r="AG1884" s="5">
        <v>12.774357460625357</v>
      </c>
      <c r="AH1884" s="7">
        <v>0.12012096227640909</v>
      </c>
      <c r="AI1884" s="8">
        <v>1.3554505470878846E-2</v>
      </c>
      <c r="AJ1884">
        <v>28980.87</v>
      </c>
      <c r="AK1884">
        <v>28980870000</v>
      </c>
      <c r="AL1884">
        <f t="shared" si="249"/>
        <v>1</v>
      </c>
      <c r="AM1884">
        <f t="shared" si="250"/>
        <v>0</v>
      </c>
      <c r="AN1884">
        <f t="shared" si="251"/>
        <v>0</v>
      </c>
      <c r="AO1884" s="9">
        <v>32</v>
      </c>
      <c r="AP1884" s="5">
        <v>1.5051499783199058</v>
      </c>
      <c r="AQ1884">
        <v>155659000</v>
      </c>
      <c r="AR1884" s="5">
        <v>100</v>
      </c>
      <c r="AS1884">
        <v>44888000</v>
      </c>
      <c r="AT1884">
        <v>4560000</v>
      </c>
      <c r="AU1884">
        <v>160219000</v>
      </c>
      <c r="AV1884">
        <v>1.26</v>
      </c>
      <c r="AW1884">
        <v>22504</v>
      </c>
      <c r="AX1884">
        <v>22504000000</v>
      </c>
      <c r="CG1884" s="13"/>
    </row>
    <row r="1885" spans="1:85" x14ac:dyDescent="0.3">
      <c r="A1885">
        <v>2017</v>
      </c>
      <c r="B1885" t="s">
        <v>144</v>
      </c>
      <c r="C1885">
        <v>0</v>
      </c>
      <c r="D1885">
        <v>3</v>
      </c>
      <c r="E1885">
        <v>5</v>
      </c>
      <c r="L1885">
        <v>1</v>
      </c>
      <c r="M1885">
        <v>0</v>
      </c>
      <c r="N1885">
        <v>0</v>
      </c>
      <c r="O1885" s="11">
        <v>14</v>
      </c>
      <c r="P1885" s="11">
        <v>7</v>
      </c>
      <c r="Q1885" s="12">
        <v>50</v>
      </c>
      <c r="R1885" s="11">
        <v>4</v>
      </c>
      <c r="S1885" s="12">
        <v>28.57</v>
      </c>
      <c r="T1885" s="14">
        <v>3</v>
      </c>
      <c r="U1885" s="12">
        <v>21.43</v>
      </c>
      <c r="V1885" s="12">
        <v>37.67</v>
      </c>
      <c r="W1885" s="13">
        <v>5</v>
      </c>
      <c r="X1885" s="11">
        <v>0.08</v>
      </c>
      <c r="Y1885" s="11">
        <v>2.75</v>
      </c>
      <c r="Z1885" s="11">
        <v>0.92</v>
      </c>
      <c r="AA1885" s="11">
        <v>1540982</v>
      </c>
      <c r="AB1885" s="13">
        <v>1540982000000</v>
      </c>
      <c r="AC1885" s="5">
        <v>0.92436377369105149</v>
      </c>
      <c r="AD1885">
        <v>6.58</v>
      </c>
      <c r="AE1885">
        <v>1.89</v>
      </c>
      <c r="AF1885">
        <v>2.62</v>
      </c>
      <c r="AG1885" s="5">
        <v>1.41785333250864</v>
      </c>
      <c r="AH1885" s="7">
        <v>5.1244910337968951E-3</v>
      </c>
      <c r="AI1885" s="8"/>
      <c r="AJ1885">
        <v>320355.83</v>
      </c>
      <c r="AK1885">
        <v>320355830000</v>
      </c>
      <c r="AL1885">
        <f t="shared" si="249"/>
        <v>0</v>
      </c>
      <c r="AM1885">
        <f t="shared" si="250"/>
        <v>0</v>
      </c>
      <c r="AN1885">
        <f t="shared" si="251"/>
        <v>1</v>
      </c>
      <c r="AO1885" s="9">
        <v>59</v>
      </c>
      <c r="AP1885" s="5">
        <v>1.7708520116421442</v>
      </c>
      <c r="AQ1885">
        <v>223275684</v>
      </c>
      <c r="AT1885">
        <v>260182353</v>
      </c>
      <c r="AU1885">
        <v>483458037</v>
      </c>
      <c r="AV1885">
        <v>0.65</v>
      </c>
      <c r="AW1885">
        <v>1158232.3999999999</v>
      </c>
      <c r="AX1885">
        <v>1158232400000</v>
      </c>
      <c r="CG1885" s="13"/>
    </row>
    <row r="1886" spans="1:85" x14ac:dyDescent="0.3">
      <c r="A1886">
        <v>2017</v>
      </c>
      <c r="B1886" t="s">
        <v>145</v>
      </c>
      <c r="C1886">
        <v>0</v>
      </c>
      <c r="D1886">
        <v>3</v>
      </c>
      <c r="E1886">
        <v>4</v>
      </c>
      <c r="L1886">
        <v>1</v>
      </c>
      <c r="M1886">
        <v>0</v>
      </c>
      <c r="N1886">
        <v>0</v>
      </c>
      <c r="O1886" s="11">
        <v>14</v>
      </c>
      <c r="P1886" s="11">
        <v>5</v>
      </c>
      <c r="Q1886" s="12">
        <v>35.71</v>
      </c>
      <c r="R1886" s="11">
        <v>7</v>
      </c>
      <c r="S1886" s="12">
        <v>50</v>
      </c>
      <c r="T1886" s="14">
        <v>2</v>
      </c>
      <c r="U1886" s="12">
        <v>14.29</v>
      </c>
      <c r="V1886" s="12">
        <v>36.07</v>
      </c>
      <c r="W1886" s="13">
        <v>4</v>
      </c>
      <c r="X1886" s="11">
        <v>71.42</v>
      </c>
      <c r="Y1886" s="11">
        <v>-8.5399999999999991</v>
      </c>
      <c r="Z1886" s="11">
        <v>1.5</v>
      </c>
      <c r="AA1886" s="11">
        <v>214185.60000000001</v>
      </c>
      <c r="AB1886" s="13">
        <v>214185600000</v>
      </c>
      <c r="AC1886" s="5">
        <v>1.502659620921849</v>
      </c>
      <c r="AE1886">
        <v>-4.28</v>
      </c>
      <c r="AF1886">
        <v>-8.68</v>
      </c>
      <c r="AG1886" s="5">
        <v>15.623634124051339</v>
      </c>
      <c r="AH1886" s="7">
        <v>4.1320401145784267</v>
      </c>
      <c r="AI1886" s="8"/>
      <c r="AJ1886">
        <v>30932.61</v>
      </c>
      <c r="AK1886">
        <v>30932610000</v>
      </c>
      <c r="AL1886">
        <f t="shared" si="249"/>
        <v>0</v>
      </c>
      <c r="AM1886">
        <f t="shared" si="250"/>
        <v>1</v>
      </c>
      <c r="AN1886">
        <f t="shared" si="251"/>
        <v>0</v>
      </c>
      <c r="AO1886" s="9">
        <v>50</v>
      </c>
      <c r="AP1886" s="5">
        <v>1.6989700043360185</v>
      </c>
      <c r="AQ1886">
        <v>195860060</v>
      </c>
      <c r="AR1886" s="5">
        <v>100</v>
      </c>
      <c r="AT1886">
        <v>8800000</v>
      </c>
      <c r="AU1886">
        <v>204660060</v>
      </c>
      <c r="AW1886">
        <v>101553.7</v>
      </c>
      <c r="AX1886">
        <v>101553700000</v>
      </c>
      <c r="CG1886" s="13"/>
    </row>
    <row r="1887" spans="1:85" x14ac:dyDescent="0.3">
      <c r="A1887">
        <v>2017</v>
      </c>
      <c r="B1887" t="s">
        <v>146</v>
      </c>
      <c r="C1887">
        <v>0</v>
      </c>
      <c r="D1887">
        <v>4</v>
      </c>
      <c r="E1887">
        <v>6</v>
      </c>
      <c r="L1887">
        <v>1</v>
      </c>
      <c r="M1887">
        <v>0</v>
      </c>
      <c r="N1887">
        <v>1</v>
      </c>
      <c r="O1887" s="11">
        <v>10</v>
      </c>
      <c r="P1887" s="11">
        <v>5</v>
      </c>
      <c r="Q1887" s="12">
        <v>50</v>
      </c>
      <c r="R1887" s="11">
        <v>4</v>
      </c>
      <c r="S1887" s="12">
        <v>40</v>
      </c>
      <c r="T1887" s="14">
        <v>1</v>
      </c>
      <c r="U1887" s="12">
        <v>10</v>
      </c>
      <c r="V1887" s="12">
        <v>67.2</v>
      </c>
      <c r="W1887" s="13">
        <v>6</v>
      </c>
      <c r="X1887" s="11"/>
      <c r="Y1887" s="11">
        <v>11.63</v>
      </c>
      <c r="Z1887" s="11">
        <v>30.4</v>
      </c>
      <c r="AA1887" s="11">
        <v>161930</v>
      </c>
      <c r="AB1887" s="13">
        <v>161930000000</v>
      </c>
      <c r="AC1887" s="5">
        <v>30.401800548462127</v>
      </c>
      <c r="AD1887">
        <v>62.89</v>
      </c>
      <c r="AE1887">
        <v>26.79</v>
      </c>
      <c r="AF1887">
        <v>60.82</v>
      </c>
      <c r="AG1887" s="5">
        <v>2.9090593944996535</v>
      </c>
      <c r="AH1887" s="7">
        <v>0.18749122757768855</v>
      </c>
      <c r="AI1887" s="8">
        <v>9.7408977346096624</v>
      </c>
      <c r="AJ1887">
        <v>1788448.39</v>
      </c>
      <c r="AK1887">
        <v>1788448390000</v>
      </c>
      <c r="AL1887">
        <f t="shared" si="249"/>
        <v>0</v>
      </c>
      <c r="AM1887">
        <f t="shared" si="250"/>
        <v>0</v>
      </c>
      <c r="AN1887">
        <f t="shared" si="251"/>
        <v>1</v>
      </c>
      <c r="AO1887" s="9">
        <v>51</v>
      </c>
      <c r="AP1887" s="5">
        <v>1.7075701760979363</v>
      </c>
      <c r="AQ1887">
        <v>319700000</v>
      </c>
      <c r="AS1887">
        <v>142000000</v>
      </c>
      <c r="AT1887">
        <v>20519000</v>
      </c>
      <c r="AU1887">
        <v>340219000</v>
      </c>
      <c r="AV1887">
        <v>67.2</v>
      </c>
      <c r="AW1887">
        <v>359460</v>
      </c>
      <c r="AX1887">
        <v>359460000000</v>
      </c>
      <c r="CG1887" s="13"/>
    </row>
    <row r="1888" spans="1:85" x14ac:dyDescent="0.3">
      <c r="A1888">
        <v>2017</v>
      </c>
      <c r="B1888" t="s">
        <v>147</v>
      </c>
      <c r="C1888">
        <v>0</v>
      </c>
      <c r="D1888">
        <v>5</v>
      </c>
      <c r="E1888">
        <v>4</v>
      </c>
      <c r="F1888">
        <v>20</v>
      </c>
      <c r="G1888">
        <v>20000000</v>
      </c>
      <c r="H1888">
        <v>10</v>
      </c>
      <c r="I1888">
        <v>10000000</v>
      </c>
      <c r="J1888">
        <v>10</v>
      </c>
      <c r="K1888">
        <v>10000000</v>
      </c>
      <c r="L1888">
        <v>0</v>
      </c>
      <c r="M1888">
        <v>0</v>
      </c>
      <c r="N1888">
        <v>1</v>
      </c>
      <c r="O1888" s="11">
        <v>12</v>
      </c>
      <c r="P1888" s="11">
        <v>4</v>
      </c>
      <c r="Q1888" s="12">
        <v>33.33</v>
      </c>
      <c r="R1888" s="11">
        <v>4</v>
      </c>
      <c r="S1888" s="12">
        <v>33.33</v>
      </c>
      <c r="T1888" s="14">
        <v>4</v>
      </c>
      <c r="U1888" s="12">
        <v>33.33</v>
      </c>
      <c r="V1888" s="12">
        <v>64.92</v>
      </c>
      <c r="W1888" s="13">
        <v>6</v>
      </c>
      <c r="X1888" s="11"/>
      <c r="Y1888" s="11">
        <v>38.67</v>
      </c>
      <c r="Z1888" s="11">
        <v>3.96</v>
      </c>
      <c r="AA1888" s="11"/>
      <c r="AB1888" s="13"/>
      <c r="AC1888" s="5">
        <v>3.9610478763224775</v>
      </c>
      <c r="AD1888">
        <v>24.12</v>
      </c>
      <c r="AE1888">
        <v>14.93</v>
      </c>
      <c r="AF1888">
        <v>21.62</v>
      </c>
      <c r="AG1888" s="5">
        <v>22.207775321804707</v>
      </c>
      <c r="AH1888" s="7"/>
      <c r="AI1888" s="8"/>
      <c r="AO1888" s="9">
        <v>33</v>
      </c>
      <c r="AP1888" s="5">
        <v>1.5185139398778873</v>
      </c>
      <c r="AQ1888">
        <v>117491362</v>
      </c>
      <c r="AR1888" s="5">
        <v>100</v>
      </c>
      <c r="AS1888">
        <v>39871144</v>
      </c>
      <c r="AT1888">
        <v>7600000</v>
      </c>
      <c r="AU1888">
        <v>125091362</v>
      </c>
      <c r="AV1888">
        <v>0</v>
      </c>
      <c r="CG1888" s="13"/>
    </row>
    <row r="1889" spans="1:85" x14ac:dyDescent="0.3">
      <c r="A1889">
        <v>2017</v>
      </c>
      <c r="B1889" t="s">
        <v>148</v>
      </c>
      <c r="C1889">
        <v>0</v>
      </c>
      <c r="M1889">
        <v>0</v>
      </c>
      <c r="N1889">
        <v>0</v>
      </c>
      <c r="O1889" s="11"/>
      <c r="P1889" s="11"/>
      <c r="Q1889" s="12"/>
      <c r="R1889" s="11"/>
      <c r="S1889" s="12"/>
      <c r="T1889" s="14">
        <v>0</v>
      </c>
      <c r="U1889" s="12"/>
      <c r="V1889" s="12">
        <v>75</v>
      </c>
      <c r="W1889" s="13"/>
      <c r="X1889" s="11"/>
      <c r="Y1889" s="11">
        <v>7.46</v>
      </c>
      <c r="Z1889" s="11">
        <v>7.75</v>
      </c>
      <c r="AA1889" s="11"/>
      <c r="AB1889" s="13"/>
      <c r="AC1889" s="5">
        <v>7.7508929385154302</v>
      </c>
      <c r="AD1889">
        <v>16.72</v>
      </c>
      <c r="AE1889">
        <v>7.5</v>
      </c>
      <c r="AF1889">
        <v>16.72</v>
      </c>
      <c r="AG1889" s="5">
        <v>10.060565124394914</v>
      </c>
      <c r="AH1889" s="7"/>
      <c r="AI1889" s="8"/>
      <c r="AO1889" s="9">
        <v>47</v>
      </c>
      <c r="AP1889" s="5">
        <v>1.6720978579357173</v>
      </c>
      <c r="AR1889" s="5">
        <v>9.4</v>
      </c>
      <c r="AV1889">
        <v>75</v>
      </c>
      <c r="CG1889" s="13"/>
    </row>
    <row r="1890" spans="1:85" x14ac:dyDescent="0.3">
      <c r="A1890">
        <v>2017</v>
      </c>
      <c r="B1890" t="s">
        <v>149</v>
      </c>
      <c r="C1890">
        <v>0</v>
      </c>
      <c r="D1890">
        <v>3</v>
      </c>
      <c r="E1890">
        <v>4</v>
      </c>
      <c r="L1890">
        <v>0</v>
      </c>
      <c r="M1890">
        <v>1</v>
      </c>
      <c r="N1890">
        <v>0</v>
      </c>
      <c r="O1890" s="11">
        <v>11</v>
      </c>
      <c r="P1890" s="11">
        <v>5</v>
      </c>
      <c r="Q1890" s="12">
        <v>45.45</v>
      </c>
      <c r="R1890" s="11">
        <v>5</v>
      </c>
      <c r="S1890" s="12">
        <v>45.45</v>
      </c>
      <c r="T1890" s="14">
        <v>1</v>
      </c>
      <c r="U1890" s="12">
        <v>9.09</v>
      </c>
      <c r="V1890" s="12">
        <v>74.959999999999994</v>
      </c>
      <c r="W1890" s="13">
        <v>4</v>
      </c>
      <c r="X1890" s="11"/>
      <c r="Y1890" s="11">
        <v>2.61</v>
      </c>
      <c r="Z1890" s="11">
        <v>5.57</v>
      </c>
      <c r="AA1890" s="11">
        <v>9485.7000000000007</v>
      </c>
      <c r="AB1890" s="13">
        <v>9485700000</v>
      </c>
      <c r="AC1890" s="5">
        <v>5.5702843129516166</v>
      </c>
      <c r="AG1890" s="5">
        <v>17.332200509770619</v>
      </c>
      <c r="AH1890" s="7"/>
      <c r="AI1890" s="8"/>
      <c r="AO1890" s="9">
        <v>24</v>
      </c>
      <c r="AP1890" s="5">
        <v>1.3802112417116059</v>
      </c>
      <c r="AQ1890">
        <v>29317470</v>
      </c>
      <c r="AT1890">
        <v>1475000</v>
      </c>
      <c r="AU1890">
        <v>30792470</v>
      </c>
      <c r="AV1890">
        <v>0</v>
      </c>
      <c r="CG1890" s="13"/>
    </row>
    <row r="1891" spans="1:85" x14ac:dyDescent="0.3">
      <c r="A1891">
        <v>2017</v>
      </c>
      <c r="B1891" t="s">
        <v>150</v>
      </c>
      <c r="C1891">
        <v>0</v>
      </c>
      <c r="D1891">
        <v>4</v>
      </c>
      <c r="E1891">
        <v>7</v>
      </c>
      <c r="L1891">
        <v>1</v>
      </c>
      <c r="M1891">
        <v>1</v>
      </c>
      <c r="N1891">
        <v>0</v>
      </c>
      <c r="O1891" s="11">
        <v>16</v>
      </c>
      <c r="P1891" s="11">
        <v>5</v>
      </c>
      <c r="Q1891" s="12">
        <v>31.25</v>
      </c>
      <c r="R1891" s="11">
        <v>6</v>
      </c>
      <c r="S1891" s="12">
        <v>37.5</v>
      </c>
      <c r="T1891" s="14">
        <v>5</v>
      </c>
      <c r="U1891" s="12">
        <v>31.25</v>
      </c>
      <c r="V1891" s="12">
        <v>73.22</v>
      </c>
      <c r="W1891" s="13">
        <v>7</v>
      </c>
      <c r="X1891" s="11">
        <v>71.180000000000007</v>
      </c>
      <c r="Y1891" s="11">
        <v>0.36</v>
      </c>
      <c r="Z1891" s="11">
        <v>1.27</v>
      </c>
      <c r="AA1891" s="11">
        <v>401144.8</v>
      </c>
      <c r="AB1891" s="13">
        <v>401144800000</v>
      </c>
      <c r="AC1891" s="5">
        <v>1.2715116649352263</v>
      </c>
      <c r="AD1891">
        <v>0.65</v>
      </c>
      <c r="AE1891">
        <v>0.08</v>
      </c>
      <c r="AF1891">
        <v>0.09</v>
      </c>
      <c r="AG1891" s="5">
        <v>0.33883371051675298</v>
      </c>
      <c r="AH1891" s="7"/>
      <c r="AI1891" s="8"/>
      <c r="AJ1891">
        <v>33586.82</v>
      </c>
      <c r="AK1891">
        <v>33586820000</v>
      </c>
      <c r="AL1891">
        <f t="shared" ref="AL1891:AL1898" si="252">IF(AJ1891&lt;29957,1,0)</f>
        <v>0</v>
      </c>
      <c r="AM1891">
        <f t="shared" ref="AM1891:AM1898" si="253">IF(AND(AJ1891&gt;29957,AJ1891&lt;96525),1,0)</f>
        <v>1</v>
      </c>
      <c r="AN1891">
        <f t="shared" ref="AN1891:AN1898" si="254">IF(AJ1891&gt;96525,1,0)</f>
        <v>0</v>
      </c>
      <c r="AO1891" s="9">
        <v>19</v>
      </c>
      <c r="AP1891" s="5">
        <v>1.2787536009528289</v>
      </c>
      <c r="AQ1891">
        <v>112148512</v>
      </c>
      <c r="AT1891">
        <v>13981000</v>
      </c>
      <c r="AU1891">
        <v>126129512</v>
      </c>
      <c r="AW1891">
        <v>71515.399999999994</v>
      </c>
      <c r="AX1891">
        <v>71515400000</v>
      </c>
      <c r="CG1891" s="13"/>
    </row>
    <row r="1892" spans="1:85" x14ac:dyDescent="0.3">
      <c r="A1892">
        <v>2017</v>
      </c>
      <c r="B1892" t="s">
        <v>151</v>
      </c>
      <c r="C1892">
        <v>0</v>
      </c>
      <c r="D1892">
        <v>6</v>
      </c>
      <c r="E1892">
        <v>5</v>
      </c>
      <c r="F1892">
        <v>31.2</v>
      </c>
      <c r="G1892">
        <v>31200000</v>
      </c>
      <c r="H1892">
        <v>28.7</v>
      </c>
      <c r="I1892">
        <v>28700000</v>
      </c>
      <c r="J1892">
        <v>2.5</v>
      </c>
      <c r="K1892">
        <v>2500000</v>
      </c>
      <c r="L1892">
        <v>1</v>
      </c>
      <c r="M1892">
        <v>0</v>
      </c>
      <c r="N1892">
        <v>0</v>
      </c>
      <c r="O1892" s="11">
        <v>17</v>
      </c>
      <c r="P1892" s="11">
        <v>7</v>
      </c>
      <c r="Q1892" s="12">
        <v>41.18</v>
      </c>
      <c r="R1892" s="11">
        <v>7</v>
      </c>
      <c r="S1892" s="12">
        <v>41.18</v>
      </c>
      <c r="T1892" s="14">
        <v>3</v>
      </c>
      <c r="U1892" s="12">
        <v>17.649999999999999</v>
      </c>
      <c r="V1892" s="12">
        <v>57.37</v>
      </c>
      <c r="W1892" s="13">
        <v>6</v>
      </c>
      <c r="X1892" s="11">
        <v>0.24</v>
      </c>
      <c r="Y1892" s="11">
        <v>11.97</v>
      </c>
      <c r="Z1892" s="11">
        <v>3.32</v>
      </c>
      <c r="AA1892" s="11">
        <v>466747.7</v>
      </c>
      <c r="AB1892" s="13">
        <v>466747700000</v>
      </c>
      <c r="AC1892" s="5">
        <v>3.3160331042221904</v>
      </c>
      <c r="AD1892">
        <v>14.13</v>
      </c>
      <c r="AE1892">
        <v>1.61</v>
      </c>
      <c r="AF1892">
        <v>3.59</v>
      </c>
      <c r="AG1892" s="5">
        <v>14.001723889125067</v>
      </c>
      <c r="AH1892" s="7"/>
      <c r="AI1892" s="8">
        <v>0.20869184425430296</v>
      </c>
      <c r="AJ1892">
        <v>68884.2</v>
      </c>
      <c r="AK1892">
        <v>68884200000</v>
      </c>
      <c r="AL1892">
        <f t="shared" si="252"/>
        <v>0</v>
      </c>
      <c r="AM1892">
        <f t="shared" si="253"/>
        <v>1</v>
      </c>
      <c r="AN1892">
        <f t="shared" si="254"/>
        <v>0</v>
      </c>
      <c r="AO1892" s="9">
        <v>107</v>
      </c>
      <c r="AP1892" s="5">
        <v>2.0293837776852093</v>
      </c>
      <c r="AQ1892">
        <v>359000000</v>
      </c>
      <c r="AT1892">
        <v>2110000</v>
      </c>
      <c r="AU1892">
        <v>361110000</v>
      </c>
      <c r="AV1892">
        <v>0</v>
      </c>
      <c r="AW1892">
        <v>56941.1</v>
      </c>
      <c r="AX1892">
        <v>56941100000</v>
      </c>
      <c r="CG1892" s="13"/>
    </row>
    <row r="1893" spans="1:85" x14ac:dyDescent="0.3">
      <c r="A1893">
        <v>2017</v>
      </c>
      <c r="B1893" t="s">
        <v>152</v>
      </c>
      <c r="C1893">
        <v>0</v>
      </c>
      <c r="D1893">
        <v>7</v>
      </c>
      <c r="E1893">
        <v>8</v>
      </c>
      <c r="L1893">
        <v>1</v>
      </c>
      <c r="M1893">
        <v>1</v>
      </c>
      <c r="N1893">
        <v>1</v>
      </c>
      <c r="O1893" s="11">
        <v>19</v>
      </c>
      <c r="P1893" s="11">
        <v>7</v>
      </c>
      <c r="Q1893" s="12">
        <v>36.840000000000003</v>
      </c>
      <c r="R1893" s="11">
        <v>7</v>
      </c>
      <c r="S1893" s="12">
        <v>36.840000000000003</v>
      </c>
      <c r="T1893" s="14">
        <v>5</v>
      </c>
      <c r="U1893" s="12">
        <v>26.32</v>
      </c>
      <c r="V1893" s="12" t="s">
        <v>366</v>
      </c>
      <c r="W1893" s="13">
        <v>6</v>
      </c>
      <c r="X1893" s="11"/>
      <c r="Y1893" s="11">
        <v>17.12</v>
      </c>
      <c r="Z1893" s="11">
        <v>7.51</v>
      </c>
      <c r="AA1893" s="11">
        <v>566211.9</v>
      </c>
      <c r="AB1893" s="13">
        <v>566211900000</v>
      </c>
      <c r="AC1893" s="5">
        <v>7.5087061238881914</v>
      </c>
      <c r="AD1893">
        <v>23.05</v>
      </c>
      <c r="AE1893">
        <v>18.97</v>
      </c>
      <c r="AF1893">
        <v>23.02</v>
      </c>
      <c r="AG1893" s="5">
        <v>6.5066522532693671</v>
      </c>
      <c r="AH1893" s="7"/>
      <c r="AI1893" s="8">
        <v>1.3531267363595352</v>
      </c>
      <c r="AJ1893">
        <v>2929127.12</v>
      </c>
      <c r="AK1893">
        <v>2929127120000</v>
      </c>
      <c r="AL1893">
        <f t="shared" si="252"/>
        <v>0</v>
      </c>
      <c r="AM1893">
        <f t="shared" si="253"/>
        <v>0</v>
      </c>
      <c r="AN1893">
        <f t="shared" si="254"/>
        <v>1</v>
      </c>
      <c r="AO1893" s="9">
        <v>39</v>
      </c>
      <c r="AP1893" s="5">
        <v>1.5910646070264991</v>
      </c>
      <c r="AQ1893">
        <v>95225000</v>
      </c>
      <c r="AS1893">
        <v>18412000</v>
      </c>
      <c r="AT1893">
        <v>244178000</v>
      </c>
      <c r="AU1893">
        <v>339403000</v>
      </c>
      <c r="AV1893">
        <v>0</v>
      </c>
      <c r="AW1893">
        <v>475943.2</v>
      </c>
      <c r="AX1893">
        <v>475943200000</v>
      </c>
      <c r="CG1893" s="13"/>
    </row>
    <row r="1894" spans="1:85" x14ac:dyDescent="0.3">
      <c r="A1894">
        <v>2017</v>
      </c>
      <c r="B1894" t="s">
        <v>153</v>
      </c>
      <c r="C1894">
        <v>0</v>
      </c>
      <c r="D1894">
        <v>4</v>
      </c>
      <c r="E1894">
        <v>6</v>
      </c>
      <c r="L1894">
        <v>1</v>
      </c>
      <c r="M1894">
        <v>0</v>
      </c>
      <c r="N1894">
        <v>0</v>
      </c>
      <c r="O1894" s="11">
        <v>11</v>
      </c>
      <c r="P1894" s="11">
        <v>4</v>
      </c>
      <c r="Q1894" s="12">
        <v>36.36</v>
      </c>
      <c r="R1894" s="11">
        <v>5</v>
      </c>
      <c r="S1894" s="12">
        <v>45.45</v>
      </c>
      <c r="T1894" s="14">
        <v>2</v>
      </c>
      <c r="U1894" s="12">
        <v>18.18</v>
      </c>
      <c r="V1894" s="12">
        <v>51.63</v>
      </c>
      <c r="W1894" s="13">
        <v>7</v>
      </c>
      <c r="X1894" s="11"/>
      <c r="Y1894" s="11">
        <v>3.64</v>
      </c>
      <c r="Z1894" s="11">
        <v>4.6900000000000004</v>
      </c>
      <c r="AA1894" s="11">
        <v>20050.8</v>
      </c>
      <c r="AB1894" s="13">
        <v>20050800000</v>
      </c>
      <c r="AC1894" s="5">
        <v>4.6854488826567771</v>
      </c>
      <c r="AD1894">
        <v>20.29</v>
      </c>
      <c r="AE1894">
        <v>4.76</v>
      </c>
      <c r="AF1894">
        <v>10.66</v>
      </c>
      <c r="AG1894" s="5">
        <v>-4.2682569166096371</v>
      </c>
      <c r="AH1894" s="7">
        <v>4.5896137140367363</v>
      </c>
      <c r="AI1894" s="8"/>
      <c r="AJ1894">
        <v>23149.56</v>
      </c>
      <c r="AK1894">
        <v>23149560000</v>
      </c>
      <c r="AL1894">
        <f t="shared" si="252"/>
        <v>1</v>
      </c>
      <c r="AM1894">
        <f t="shared" si="253"/>
        <v>0</v>
      </c>
      <c r="AN1894">
        <f t="shared" si="254"/>
        <v>0</v>
      </c>
      <c r="AO1894" s="9">
        <v>67</v>
      </c>
      <c r="AP1894" s="5">
        <v>1.8260748027008262</v>
      </c>
      <c r="AQ1894">
        <v>14919960</v>
      </c>
      <c r="AT1894">
        <v>11614000</v>
      </c>
      <c r="AU1894">
        <v>26533960</v>
      </c>
      <c r="AV1894">
        <v>51.63</v>
      </c>
      <c r="AW1894">
        <v>20605</v>
      </c>
      <c r="AX1894">
        <v>20605000000</v>
      </c>
      <c r="CG1894" s="13"/>
    </row>
    <row r="1895" spans="1:85" x14ac:dyDescent="0.3">
      <c r="A1895">
        <v>2017</v>
      </c>
      <c r="B1895" t="s">
        <v>154</v>
      </c>
      <c r="C1895">
        <v>0</v>
      </c>
      <c r="D1895">
        <v>4</v>
      </c>
      <c r="E1895">
        <v>4</v>
      </c>
      <c r="L1895">
        <v>1</v>
      </c>
      <c r="M1895">
        <v>0</v>
      </c>
      <c r="N1895">
        <v>0</v>
      </c>
      <c r="O1895" s="11">
        <v>16</v>
      </c>
      <c r="P1895" s="11">
        <v>6</v>
      </c>
      <c r="Q1895" s="12">
        <v>37.5</v>
      </c>
      <c r="R1895" s="11">
        <v>5</v>
      </c>
      <c r="S1895" s="12">
        <v>31.25</v>
      </c>
      <c r="T1895" s="14">
        <v>5</v>
      </c>
      <c r="U1895" s="12">
        <v>31.25</v>
      </c>
      <c r="V1895" s="12">
        <v>28.3</v>
      </c>
      <c r="W1895" s="13">
        <v>7</v>
      </c>
      <c r="X1895" s="11">
        <v>76.03</v>
      </c>
      <c r="Y1895" s="11">
        <v>2.65</v>
      </c>
      <c r="Z1895" s="11">
        <v>0.98</v>
      </c>
      <c r="AA1895" s="11">
        <v>109556.4</v>
      </c>
      <c r="AB1895" s="13">
        <v>109556400000</v>
      </c>
      <c r="AC1895" s="5">
        <v>0.97673154634595805</v>
      </c>
      <c r="AD1895">
        <v>3.03</v>
      </c>
      <c r="AE1895">
        <v>1.43</v>
      </c>
      <c r="AF1895">
        <v>1.87</v>
      </c>
      <c r="AG1895" s="5">
        <v>5.8910036946368995</v>
      </c>
      <c r="AH1895" s="7"/>
      <c r="AI1895" s="8">
        <v>1.0346145446604063</v>
      </c>
      <c r="AJ1895">
        <v>35817.03</v>
      </c>
      <c r="AK1895">
        <v>35817030000</v>
      </c>
      <c r="AL1895">
        <f t="shared" si="252"/>
        <v>0</v>
      </c>
      <c r="AM1895">
        <f t="shared" si="253"/>
        <v>1</v>
      </c>
      <c r="AN1895">
        <f t="shared" si="254"/>
        <v>0</v>
      </c>
      <c r="AO1895" s="9">
        <v>71</v>
      </c>
      <c r="AP1895" s="5">
        <v>1.851258348719075</v>
      </c>
      <c r="AQ1895">
        <v>183089000</v>
      </c>
      <c r="AT1895">
        <v>1300000</v>
      </c>
      <c r="AU1895">
        <v>184389000</v>
      </c>
      <c r="AW1895">
        <v>58611.199999999997</v>
      </c>
      <c r="AX1895">
        <v>58611200000</v>
      </c>
      <c r="CG1895" s="13"/>
    </row>
    <row r="1896" spans="1:85" x14ac:dyDescent="0.3">
      <c r="A1896">
        <v>2017</v>
      </c>
      <c r="B1896" t="s">
        <v>155</v>
      </c>
      <c r="C1896">
        <v>1</v>
      </c>
      <c r="D1896">
        <v>4</v>
      </c>
      <c r="E1896">
        <v>4</v>
      </c>
      <c r="L1896">
        <v>1</v>
      </c>
      <c r="M1896">
        <v>1</v>
      </c>
      <c r="N1896">
        <v>1</v>
      </c>
      <c r="O1896" s="11">
        <v>16</v>
      </c>
      <c r="P1896" s="11">
        <v>8</v>
      </c>
      <c r="Q1896" s="12">
        <v>50</v>
      </c>
      <c r="R1896" s="11">
        <v>5</v>
      </c>
      <c r="S1896" s="12">
        <v>31.25</v>
      </c>
      <c r="T1896" s="14">
        <v>3</v>
      </c>
      <c r="U1896" s="12">
        <v>18.75</v>
      </c>
      <c r="V1896" s="12">
        <v>38.65</v>
      </c>
      <c r="W1896" s="13">
        <v>7</v>
      </c>
      <c r="X1896" s="11"/>
      <c r="Y1896" s="11">
        <v>-2.74</v>
      </c>
      <c r="Z1896" s="11">
        <v>4.54</v>
      </c>
      <c r="AA1896" s="11">
        <v>89509.5</v>
      </c>
      <c r="AB1896" s="13">
        <v>89509500000</v>
      </c>
      <c r="AC1896" s="5">
        <v>4.5370038423080565</v>
      </c>
      <c r="AD1896">
        <v>-3.45</v>
      </c>
      <c r="AE1896">
        <v>-1.19</v>
      </c>
      <c r="AF1896">
        <v>-1.57</v>
      </c>
      <c r="AG1896" s="5">
        <v>-6.089952324373233E-2</v>
      </c>
      <c r="AH1896" s="7"/>
      <c r="AI1896" s="8">
        <v>2.0133961105017448</v>
      </c>
      <c r="AJ1896">
        <v>97492.95</v>
      </c>
      <c r="AK1896">
        <v>97492950000</v>
      </c>
      <c r="AL1896">
        <f t="shared" si="252"/>
        <v>0</v>
      </c>
      <c r="AM1896">
        <f t="shared" si="253"/>
        <v>0</v>
      </c>
      <c r="AN1896">
        <f t="shared" si="254"/>
        <v>1</v>
      </c>
      <c r="AO1896" s="9">
        <v>115</v>
      </c>
      <c r="AP1896" s="5">
        <v>2.0606978403536114</v>
      </c>
      <c r="AQ1896">
        <v>131774986</v>
      </c>
      <c r="AR1896" s="5">
        <v>2.4</v>
      </c>
      <c r="AS1896">
        <v>79357052</v>
      </c>
      <c r="AT1896">
        <v>37776000</v>
      </c>
      <c r="AU1896">
        <v>169550986</v>
      </c>
      <c r="AV1896">
        <v>0</v>
      </c>
      <c r="AW1896">
        <v>41035.5</v>
      </c>
      <c r="AX1896">
        <v>41035500000</v>
      </c>
      <c r="CG1896" s="13"/>
    </row>
    <row r="1897" spans="1:85" x14ac:dyDescent="0.3">
      <c r="A1897">
        <v>2017</v>
      </c>
      <c r="B1897" t="s">
        <v>156</v>
      </c>
      <c r="C1897">
        <v>0</v>
      </c>
      <c r="D1897">
        <v>5</v>
      </c>
      <c r="E1897">
        <v>5</v>
      </c>
      <c r="L1897">
        <v>1</v>
      </c>
      <c r="M1897">
        <v>0</v>
      </c>
      <c r="N1897">
        <v>0</v>
      </c>
      <c r="O1897" s="11">
        <v>12</v>
      </c>
      <c r="P1897" s="11">
        <v>6</v>
      </c>
      <c r="Q1897" s="12">
        <v>50</v>
      </c>
      <c r="R1897" s="11">
        <v>6</v>
      </c>
      <c r="S1897" s="12">
        <v>50</v>
      </c>
      <c r="T1897" s="14">
        <v>0</v>
      </c>
      <c r="U1897" s="12">
        <v>0</v>
      </c>
      <c r="V1897" s="12">
        <v>58.94</v>
      </c>
      <c r="W1897" s="13">
        <v>5</v>
      </c>
      <c r="X1897" s="11"/>
      <c r="Y1897" s="11">
        <v>10.3</v>
      </c>
      <c r="Z1897" s="11">
        <v>4.72</v>
      </c>
      <c r="AA1897" s="11">
        <v>15320.2</v>
      </c>
      <c r="AB1897" s="13">
        <v>15320200000</v>
      </c>
      <c r="AC1897" s="5">
        <v>4.7157863738623487</v>
      </c>
      <c r="AD1897">
        <v>31.12</v>
      </c>
      <c r="AE1897">
        <v>15.86</v>
      </c>
      <c r="AF1897">
        <v>21</v>
      </c>
      <c r="AG1897" s="5">
        <v>4.261161395301543</v>
      </c>
      <c r="AH1897" s="7"/>
      <c r="AI1897" s="8"/>
      <c r="AJ1897">
        <v>32304.46</v>
      </c>
      <c r="AK1897">
        <v>32304460000</v>
      </c>
      <c r="AL1897">
        <f t="shared" si="252"/>
        <v>0</v>
      </c>
      <c r="AM1897">
        <f t="shared" si="253"/>
        <v>1</v>
      </c>
      <c r="AN1897">
        <f t="shared" si="254"/>
        <v>0</v>
      </c>
      <c r="AO1897" s="9">
        <v>29</v>
      </c>
      <c r="AP1897" s="5">
        <v>1.4623979978989561</v>
      </c>
      <c r="AQ1897">
        <v>274188000</v>
      </c>
      <c r="AT1897">
        <v>1290000</v>
      </c>
      <c r="AU1897">
        <v>275478000</v>
      </c>
      <c r="AW1897">
        <v>18585.2</v>
      </c>
      <c r="AX1897">
        <v>18585200000</v>
      </c>
      <c r="CG1897" s="13"/>
    </row>
    <row r="1898" spans="1:85" x14ac:dyDescent="0.3">
      <c r="A1898">
        <v>2017</v>
      </c>
      <c r="B1898" t="s">
        <v>157</v>
      </c>
      <c r="C1898">
        <v>0</v>
      </c>
      <c r="D1898">
        <v>5</v>
      </c>
      <c r="E1898">
        <v>5</v>
      </c>
      <c r="F1898">
        <v>1.4</v>
      </c>
      <c r="G1898">
        <v>1400000</v>
      </c>
      <c r="H1898">
        <v>1.2</v>
      </c>
      <c r="I1898">
        <v>1200000</v>
      </c>
      <c r="J1898">
        <v>0.19999999999999996</v>
      </c>
      <c r="K1898">
        <v>199999.99999999994</v>
      </c>
      <c r="L1898">
        <v>1</v>
      </c>
      <c r="M1898">
        <v>0</v>
      </c>
      <c r="N1898">
        <v>0</v>
      </c>
      <c r="O1898" s="11">
        <v>9</v>
      </c>
      <c r="P1898" s="11">
        <v>4</v>
      </c>
      <c r="Q1898" s="12">
        <v>44.44</v>
      </c>
      <c r="R1898" s="11">
        <v>4</v>
      </c>
      <c r="S1898" s="12">
        <v>44.44</v>
      </c>
      <c r="T1898" s="14">
        <v>1</v>
      </c>
      <c r="U1898" s="12">
        <v>11.11</v>
      </c>
      <c r="V1898" s="12">
        <v>59.15</v>
      </c>
      <c r="W1898" s="13">
        <v>5</v>
      </c>
      <c r="X1898" s="11"/>
      <c r="Y1898" s="11">
        <v>6.79</v>
      </c>
      <c r="Z1898" s="11">
        <v>3.52</v>
      </c>
      <c r="AA1898" s="11">
        <v>12489.4</v>
      </c>
      <c r="AB1898" s="13">
        <v>12489400000</v>
      </c>
      <c r="AC1898" s="5">
        <v>3.5220524414723218</v>
      </c>
      <c r="AD1898">
        <v>12.26</v>
      </c>
      <c r="AE1898">
        <v>6.75</v>
      </c>
      <c r="AF1898">
        <v>9.14</v>
      </c>
      <c r="AG1898" s="5">
        <v>8.7357819311519833</v>
      </c>
      <c r="AH1898" s="7">
        <v>0.27004110523308328</v>
      </c>
      <c r="AI1898" s="8">
        <v>3.8598366850380637</v>
      </c>
      <c r="AJ1898">
        <v>24014.38</v>
      </c>
      <c r="AK1898">
        <v>24014380000</v>
      </c>
      <c r="AL1898">
        <f t="shared" si="252"/>
        <v>1</v>
      </c>
      <c r="AM1898">
        <f t="shared" si="253"/>
        <v>0</v>
      </c>
      <c r="AN1898">
        <f t="shared" si="254"/>
        <v>0</v>
      </c>
      <c r="AO1898" s="9">
        <v>70</v>
      </c>
      <c r="AP1898" s="5">
        <v>1.8450980400142569</v>
      </c>
      <c r="AQ1898">
        <v>40944000</v>
      </c>
      <c r="AT1898">
        <v>29956000</v>
      </c>
      <c r="AU1898">
        <v>70900000</v>
      </c>
      <c r="AW1898">
        <v>10344.5</v>
      </c>
      <c r="AX1898">
        <v>10344500000</v>
      </c>
      <c r="CG1898" s="13"/>
    </row>
    <row r="1899" spans="1:85" x14ac:dyDescent="0.3">
      <c r="A1899">
        <v>2017</v>
      </c>
      <c r="B1899" t="s">
        <v>158</v>
      </c>
      <c r="C1899">
        <v>1</v>
      </c>
      <c r="M1899">
        <v>0</v>
      </c>
      <c r="N1899">
        <v>0</v>
      </c>
      <c r="O1899" s="11"/>
      <c r="P1899" s="11"/>
      <c r="Q1899" s="12"/>
      <c r="R1899" s="11"/>
      <c r="S1899" s="12"/>
      <c r="T1899" s="14">
        <v>0</v>
      </c>
      <c r="U1899" s="12"/>
      <c r="V1899" s="12" t="s">
        <v>366</v>
      </c>
      <c r="W1899" s="13"/>
      <c r="X1899" s="11"/>
      <c r="Y1899" s="11">
        <v>10.199999999999999</v>
      </c>
      <c r="Z1899" s="11"/>
      <c r="AA1899" s="11">
        <v>10455.9</v>
      </c>
      <c r="AB1899" s="13">
        <v>10455900000</v>
      </c>
      <c r="AD1899">
        <v>6.45</v>
      </c>
      <c r="AE1899">
        <v>5.19</v>
      </c>
      <c r="AF1899">
        <v>5.87</v>
      </c>
      <c r="AG1899" s="5">
        <v>30.980857694019875</v>
      </c>
      <c r="AH1899" s="7"/>
      <c r="AI1899" s="8"/>
      <c r="AO1899" s="9">
        <v>7</v>
      </c>
      <c r="AP1899" s="5">
        <v>0.8450980400142567</v>
      </c>
      <c r="AV1899">
        <v>0</v>
      </c>
      <c r="CG1899" s="13"/>
    </row>
    <row r="1900" spans="1:85" x14ac:dyDescent="0.3">
      <c r="A1900">
        <v>2017</v>
      </c>
      <c r="B1900" t="s">
        <v>159</v>
      </c>
      <c r="C1900">
        <v>1</v>
      </c>
      <c r="D1900">
        <v>4</v>
      </c>
      <c r="E1900">
        <v>4</v>
      </c>
      <c r="L1900">
        <v>1</v>
      </c>
      <c r="M1900">
        <v>0</v>
      </c>
      <c r="N1900">
        <v>1</v>
      </c>
      <c r="O1900" s="11">
        <v>14</v>
      </c>
      <c r="P1900" s="11">
        <v>9</v>
      </c>
      <c r="Q1900" s="12">
        <v>64.290000000000006</v>
      </c>
      <c r="R1900" s="11">
        <v>5</v>
      </c>
      <c r="S1900" s="12">
        <v>35.71</v>
      </c>
      <c r="T1900" s="14">
        <v>0</v>
      </c>
      <c r="U1900" s="12">
        <v>0</v>
      </c>
      <c r="V1900" s="12">
        <v>12.75</v>
      </c>
      <c r="W1900" s="13">
        <v>8</v>
      </c>
      <c r="X1900" s="11"/>
      <c r="Y1900" s="11">
        <v>20</v>
      </c>
      <c r="Z1900" s="11">
        <v>3.45</v>
      </c>
      <c r="AA1900" s="11">
        <v>836970</v>
      </c>
      <c r="AB1900" s="13">
        <v>836970000000</v>
      </c>
      <c r="AC1900" s="5">
        <v>3.4521477738494823</v>
      </c>
      <c r="AD1900">
        <v>22.13</v>
      </c>
      <c r="AE1900">
        <v>18.14</v>
      </c>
      <c r="AF1900">
        <v>22.13</v>
      </c>
      <c r="AG1900" s="5">
        <v>9.6779359715571509</v>
      </c>
      <c r="AH1900" s="7"/>
      <c r="AI1900" s="8"/>
      <c r="AJ1900">
        <v>2321292.2799999998</v>
      </c>
      <c r="AK1900">
        <v>2321292280000</v>
      </c>
      <c r="AL1900">
        <f>IF(AJ1900&lt;29957,1,0)</f>
        <v>0</v>
      </c>
      <c r="AM1900">
        <f>IF(AND(AJ1900&gt;29957,AJ1900&lt;96525),1,0)</f>
        <v>0</v>
      </c>
      <c r="AN1900">
        <f>IF(AJ1900&gt;96525,1,0)</f>
        <v>1</v>
      </c>
      <c r="AO1900" s="9">
        <v>36</v>
      </c>
      <c r="AP1900" s="5">
        <v>1.556302500767287</v>
      </c>
      <c r="AQ1900">
        <v>290000000</v>
      </c>
      <c r="AR1900" s="5">
        <v>100</v>
      </c>
      <c r="AS1900">
        <v>160100000</v>
      </c>
      <c r="AT1900">
        <v>500800000</v>
      </c>
      <c r="AU1900">
        <v>790800000</v>
      </c>
      <c r="AW1900">
        <v>705220</v>
      </c>
      <c r="AX1900">
        <v>705220000000</v>
      </c>
      <c r="CG1900" s="13"/>
    </row>
    <row r="1901" spans="1:85" x14ac:dyDescent="0.3">
      <c r="A1901">
        <v>2017</v>
      </c>
      <c r="B1901" t="s">
        <v>160</v>
      </c>
      <c r="C1901">
        <v>1</v>
      </c>
      <c r="D1901">
        <v>4</v>
      </c>
      <c r="E1901">
        <v>4</v>
      </c>
      <c r="L1901">
        <v>1</v>
      </c>
      <c r="M1901">
        <v>0</v>
      </c>
      <c r="N1901">
        <v>0</v>
      </c>
      <c r="O1901" s="11">
        <v>12</v>
      </c>
      <c r="P1901" s="11">
        <v>4</v>
      </c>
      <c r="Q1901" s="12">
        <v>33.33</v>
      </c>
      <c r="R1901" s="11">
        <v>4</v>
      </c>
      <c r="S1901" s="12">
        <v>33.33</v>
      </c>
      <c r="T1901" s="14">
        <v>4</v>
      </c>
      <c r="U1901" s="12">
        <v>33.33</v>
      </c>
      <c r="V1901" s="12">
        <v>48.7</v>
      </c>
      <c r="W1901" s="13">
        <v>7</v>
      </c>
      <c r="X1901" s="11"/>
      <c r="Y1901" s="11">
        <v>2.69</v>
      </c>
      <c r="Z1901" s="11">
        <v>4.72</v>
      </c>
      <c r="AA1901" s="11">
        <v>11657.5</v>
      </c>
      <c r="AB1901" s="13">
        <v>11657500000</v>
      </c>
      <c r="AC1901" s="5">
        <v>4.7208034292980798</v>
      </c>
      <c r="AD1901">
        <v>6.15</v>
      </c>
      <c r="AE1901">
        <v>2.96</v>
      </c>
      <c r="AF1901">
        <v>3.99</v>
      </c>
      <c r="AG1901" s="5">
        <v>3.3638932928930831</v>
      </c>
      <c r="AH1901" s="7">
        <v>65.771923974658222</v>
      </c>
      <c r="AI1901" s="8">
        <v>1.1953984661553851</v>
      </c>
      <c r="AJ1901">
        <v>22291.39</v>
      </c>
      <c r="AK1901">
        <v>22291390000</v>
      </c>
      <c r="AL1901">
        <f>IF(AJ1901&lt;29957,1,0)</f>
        <v>1</v>
      </c>
      <c r="AM1901">
        <f>IF(AND(AJ1901&gt;29957,AJ1901&lt;96525),1,0)</f>
        <v>0</v>
      </c>
      <c r="AN1901">
        <f>IF(AJ1901&gt;96525,1,0)</f>
        <v>0</v>
      </c>
      <c r="AO1901" s="9">
        <v>18</v>
      </c>
      <c r="AP1901" s="5">
        <v>1.2552725051033058</v>
      </c>
      <c r="AQ1901">
        <v>19680000</v>
      </c>
      <c r="AR1901" s="5">
        <v>6.3</v>
      </c>
      <c r="AT1901">
        <v>4220000</v>
      </c>
      <c r="AU1901">
        <v>23900000</v>
      </c>
      <c r="AW1901">
        <v>13342.4</v>
      </c>
      <c r="AX1901">
        <v>13342400000</v>
      </c>
      <c r="CG1901" s="13"/>
    </row>
    <row r="1902" spans="1:85" x14ac:dyDescent="0.3">
      <c r="A1902">
        <v>2017</v>
      </c>
      <c r="B1902" t="s">
        <v>161</v>
      </c>
      <c r="C1902">
        <v>1</v>
      </c>
      <c r="M1902">
        <v>0</v>
      </c>
      <c r="N1902">
        <v>0</v>
      </c>
      <c r="O1902" s="11"/>
      <c r="P1902" s="11"/>
      <c r="Q1902" s="12"/>
      <c r="R1902" s="11"/>
      <c r="S1902" s="12"/>
      <c r="T1902" s="14">
        <v>0</v>
      </c>
      <c r="U1902" s="12"/>
      <c r="V1902" s="12" t="s">
        <v>366</v>
      </c>
      <c r="W1902" s="13"/>
      <c r="X1902" s="11"/>
      <c r="Y1902" s="11"/>
      <c r="Z1902" s="11"/>
      <c r="AA1902" s="11">
        <v>12335.7</v>
      </c>
      <c r="AB1902" s="13">
        <v>12335700000</v>
      </c>
      <c r="AD1902">
        <v>-9.5399999999999991</v>
      </c>
      <c r="AE1902">
        <v>-5.05</v>
      </c>
      <c r="AF1902">
        <v>-7.88</v>
      </c>
      <c r="AG1902" s="5">
        <v>12.695828090691522</v>
      </c>
      <c r="AH1902" s="7"/>
      <c r="AI1902" s="8"/>
      <c r="AO1902" s="9">
        <v>6</v>
      </c>
      <c r="AP1902" s="5">
        <v>0.77815125038364352</v>
      </c>
      <c r="AR1902" s="5">
        <v>41.8</v>
      </c>
      <c r="CG1902" s="13"/>
    </row>
    <row r="1903" spans="1:85" x14ac:dyDescent="0.3">
      <c r="A1903">
        <v>2017</v>
      </c>
      <c r="B1903" t="s">
        <v>162</v>
      </c>
      <c r="C1903">
        <v>1</v>
      </c>
      <c r="M1903">
        <v>0</v>
      </c>
      <c r="N1903">
        <v>0</v>
      </c>
      <c r="O1903" s="11"/>
      <c r="P1903" s="11"/>
      <c r="Q1903" s="12"/>
      <c r="R1903" s="11"/>
      <c r="S1903" s="12"/>
      <c r="T1903" s="14">
        <v>0</v>
      </c>
      <c r="U1903" s="12"/>
      <c r="V1903" s="12" t="s">
        <v>366</v>
      </c>
      <c r="W1903" s="13"/>
      <c r="X1903" s="11"/>
      <c r="Y1903" s="11"/>
      <c r="Z1903" s="11"/>
      <c r="AA1903" s="11">
        <v>177710.2</v>
      </c>
      <c r="AB1903" s="13">
        <v>177710200000</v>
      </c>
      <c r="AG1903" s="5">
        <v>14.809004511177577</v>
      </c>
      <c r="AH1903" s="7"/>
      <c r="AI1903" s="8"/>
      <c r="AO1903" s="9">
        <v>13</v>
      </c>
      <c r="AP1903" s="5">
        <v>1.1139433523068367</v>
      </c>
      <c r="AR1903" s="5">
        <v>100</v>
      </c>
      <c r="AV1903">
        <v>42.97</v>
      </c>
      <c r="CG1903" s="13"/>
    </row>
    <row r="1904" spans="1:85" x14ac:dyDescent="0.3">
      <c r="A1904">
        <v>2017</v>
      </c>
      <c r="B1904" t="s">
        <v>163</v>
      </c>
      <c r="C1904">
        <v>0</v>
      </c>
      <c r="D1904">
        <v>4</v>
      </c>
      <c r="E1904">
        <v>5</v>
      </c>
      <c r="F1904">
        <v>7.5</v>
      </c>
      <c r="G1904">
        <v>7500000</v>
      </c>
      <c r="H1904">
        <v>5.5</v>
      </c>
      <c r="I1904">
        <v>5500000</v>
      </c>
      <c r="J1904">
        <v>2</v>
      </c>
      <c r="K1904">
        <v>2000000</v>
      </c>
      <c r="L1904">
        <v>1</v>
      </c>
      <c r="M1904">
        <v>0</v>
      </c>
      <c r="N1904">
        <v>1</v>
      </c>
      <c r="O1904" s="11">
        <v>10</v>
      </c>
      <c r="P1904" s="11">
        <v>4</v>
      </c>
      <c r="Q1904" s="12">
        <v>40</v>
      </c>
      <c r="R1904" s="11">
        <v>5</v>
      </c>
      <c r="S1904" s="12">
        <v>50</v>
      </c>
      <c r="T1904" s="14">
        <v>1</v>
      </c>
      <c r="U1904" s="12">
        <v>10</v>
      </c>
      <c r="V1904" s="12" t="s">
        <v>366</v>
      </c>
      <c r="W1904" s="13">
        <v>5</v>
      </c>
      <c r="X1904" s="11">
        <v>0.06</v>
      </c>
      <c r="Y1904" s="11">
        <v>6.16</v>
      </c>
      <c r="Z1904" s="11">
        <v>3.18</v>
      </c>
      <c r="AA1904" s="11">
        <v>40180.1</v>
      </c>
      <c r="AB1904" s="13">
        <v>40180100000</v>
      </c>
      <c r="AC1904" s="5">
        <v>3.1807982823547172</v>
      </c>
      <c r="AD1904">
        <v>8.5299999999999994</v>
      </c>
      <c r="AE1904">
        <v>5.05</v>
      </c>
      <c r="AF1904">
        <v>6.39</v>
      </c>
      <c r="AG1904" s="5">
        <v>10.480735000136933</v>
      </c>
      <c r="AH1904" s="7"/>
      <c r="AI1904" s="8"/>
      <c r="AJ1904">
        <v>67270.44</v>
      </c>
      <c r="AK1904">
        <v>67270440000</v>
      </c>
      <c r="AL1904">
        <f>IF(AJ1904&lt;29957,1,0)</f>
        <v>0</v>
      </c>
      <c r="AM1904">
        <f>IF(AND(AJ1904&gt;29957,AJ1904&lt;96525),1,0)</f>
        <v>1</v>
      </c>
      <c r="AN1904">
        <f>IF(AJ1904&gt;96525,1,0)</f>
        <v>0</v>
      </c>
      <c r="AO1904" s="9">
        <v>68</v>
      </c>
      <c r="AP1904" s="5">
        <v>1.8325089127062362</v>
      </c>
      <c r="AQ1904">
        <v>121543987</v>
      </c>
      <c r="AS1904">
        <v>56473342</v>
      </c>
      <c r="AT1904">
        <v>1900000</v>
      </c>
      <c r="AU1904">
        <v>123443987</v>
      </c>
      <c r="AV1904">
        <v>0</v>
      </c>
      <c r="AW1904">
        <v>32984.199999999997</v>
      </c>
      <c r="AX1904">
        <v>32984199999.999996</v>
      </c>
      <c r="CG1904" s="13"/>
    </row>
    <row r="1905" spans="1:85" x14ac:dyDescent="0.3">
      <c r="A1905">
        <v>2017</v>
      </c>
      <c r="B1905" t="s">
        <v>164</v>
      </c>
      <c r="C1905">
        <v>0</v>
      </c>
      <c r="D1905">
        <v>5</v>
      </c>
      <c r="E1905">
        <v>4</v>
      </c>
      <c r="F1905">
        <v>8.6999999999999993</v>
      </c>
      <c r="G1905">
        <v>8700000</v>
      </c>
      <c r="H1905">
        <v>6.5</v>
      </c>
      <c r="I1905">
        <v>6500000</v>
      </c>
      <c r="J1905">
        <v>2.1999999999999993</v>
      </c>
      <c r="K1905">
        <v>2199999.9999999991</v>
      </c>
      <c r="L1905">
        <v>1</v>
      </c>
      <c r="M1905">
        <v>0</v>
      </c>
      <c r="N1905">
        <v>0</v>
      </c>
      <c r="O1905" s="11">
        <v>17</v>
      </c>
      <c r="P1905" s="11">
        <v>9</v>
      </c>
      <c r="Q1905" s="12">
        <v>52.94</v>
      </c>
      <c r="R1905" s="11">
        <v>8</v>
      </c>
      <c r="S1905" s="12">
        <v>47.06</v>
      </c>
      <c r="T1905" s="14">
        <v>0</v>
      </c>
      <c r="U1905" s="12">
        <v>0</v>
      </c>
      <c r="V1905" s="12">
        <v>55.76</v>
      </c>
      <c r="W1905" s="13">
        <v>5</v>
      </c>
      <c r="X1905" s="11"/>
      <c r="Y1905" s="11">
        <v>12.69</v>
      </c>
      <c r="Z1905" s="11">
        <v>2.12</v>
      </c>
      <c r="AA1905" s="11">
        <v>21462.6</v>
      </c>
      <c r="AB1905" s="13">
        <v>21462600000</v>
      </c>
      <c r="AC1905" s="5">
        <v>2.1155723552079326</v>
      </c>
      <c r="AD1905">
        <v>14.1</v>
      </c>
      <c r="AE1905">
        <v>8.56</v>
      </c>
      <c r="AF1905">
        <v>12.88</v>
      </c>
      <c r="AG1905" s="5">
        <v>10.726323227236909</v>
      </c>
      <c r="AH1905" s="7">
        <v>13.001158918538296</v>
      </c>
      <c r="AI1905" s="8"/>
      <c r="AJ1905">
        <v>29797.26</v>
      </c>
      <c r="AK1905">
        <v>29797260000</v>
      </c>
      <c r="AL1905">
        <f>IF(AJ1905&lt;29957,1,0)</f>
        <v>1</v>
      </c>
      <c r="AM1905">
        <f>IF(AND(AJ1905&gt;29957,AJ1905&lt;96525),1,0)</f>
        <v>0</v>
      </c>
      <c r="AN1905">
        <f>IF(AJ1905&gt;96525,1,0)</f>
        <v>0</v>
      </c>
      <c r="AO1905" s="9">
        <v>41</v>
      </c>
      <c r="AP1905" s="5">
        <v>1.6127838567197355</v>
      </c>
      <c r="AQ1905">
        <v>246297000</v>
      </c>
      <c r="AR1905" s="5">
        <v>19.3</v>
      </c>
      <c r="AT1905">
        <v>5080000</v>
      </c>
      <c r="AU1905">
        <v>251377000</v>
      </c>
      <c r="AV1905">
        <v>0.34</v>
      </c>
      <c r="AW1905">
        <v>14140.5</v>
      </c>
      <c r="AX1905">
        <v>14140500000</v>
      </c>
      <c r="CG1905" s="13"/>
    </row>
    <row r="1906" spans="1:85" x14ac:dyDescent="0.3">
      <c r="A1906">
        <v>2017</v>
      </c>
      <c r="B1906" t="s">
        <v>165</v>
      </c>
      <c r="C1906">
        <v>0</v>
      </c>
      <c r="D1906">
        <v>5</v>
      </c>
      <c r="E1906">
        <v>4</v>
      </c>
      <c r="M1906">
        <v>0</v>
      </c>
      <c r="N1906">
        <v>0</v>
      </c>
      <c r="O1906" s="11"/>
      <c r="P1906" s="11"/>
      <c r="Q1906" s="12"/>
      <c r="R1906" s="11"/>
      <c r="S1906" s="12"/>
      <c r="T1906" s="14">
        <v>0</v>
      </c>
      <c r="U1906" s="12"/>
      <c r="V1906" s="12">
        <v>67.02</v>
      </c>
      <c r="W1906" s="13"/>
      <c r="X1906" s="11"/>
      <c r="Y1906" s="11">
        <v>4.03</v>
      </c>
      <c r="Z1906" s="11">
        <v>3.49</v>
      </c>
      <c r="AA1906" s="11">
        <v>67437.8</v>
      </c>
      <c r="AB1906" s="13">
        <v>67437800000</v>
      </c>
      <c r="AC1906" s="5">
        <v>3.4933117839537187</v>
      </c>
      <c r="AD1906">
        <v>11.57</v>
      </c>
      <c r="AE1906">
        <v>2.89</v>
      </c>
      <c r="AF1906">
        <v>3.85</v>
      </c>
      <c r="AG1906" s="5">
        <v>6.9312760779659337</v>
      </c>
      <c r="AH1906" s="7">
        <v>0.56078023093734397</v>
      </c>
      <c r="AI1906" s="8">
        <v>0.70081395949131831</v>
      </c>
      <c r="AJ1906">
        <v>50337.13</v>
      </c>
      <c r="AK1906">
        <v>50337130000</v>
      </c>
      <c r="AL1906">
        <f>IF(AJ1906&lt;29957,1,0)</f>
        <v>0</v>
      </c>
      <c r="AM1906">
        <f>IF(AND(AJ1906&gt;29957,AJ1906&lt;96525),1,0)</f>
        <v>1</v>
      </c>
      <c r="AN1906">
        <f>IF(AJ1906&gt;96525,1,0)</f>
        <v>0</v>
      </c>
      <c r="AO1906" s="9">
        <v>23</v>
      </c>
      <c r="AP1906" s="5">
        <v>1.3617278360175928</v>
      </c>
      <c r="AV1906">
        <v>0</v>
      </c>
      <c r="AW1906">
        <v>50169.1</v>
      </c>
      <c r="AX1906">
        <v>50169100000</v>
      </c>
      <c r="CG1906" s="13"/>
    </row>
    <row r="1907" spans="1:85" x14ac:dyDescent="0.3">
      <c r="A1907">
        <v>2017</v>
      </c>
      <c r="B1907" t="s">
        <v>166</v>
      </c>
      <c r="C1907">
        <v>0</v>
      </c>
      <c r="D1907">
        <v>4</v>
      </c>
      <c r="E1907">
        <v>4</v>
      </c>
      <c r="L1907">
        <v>1</v>
      </c>
      <c r="M1907">
        <v>0</v>
      </c>
      <c r="N1907">
        <v>0</v>
      </c>
      <c r="O1907" s="11">
        <v>12</v>
      </c>
      <c r="P1907" s="11">
        <v>5</v>
      </c>
      <c r="Q1907" s="12">
        <v>41.67</v>
      </c>
      <c r="R1907" s="11">
        <v>6</v>
      </c>
      <c r="S1907" s="12">
        <v>50</v>
      </c>
      <c r="T1907" s="14">
        <v>1</v>
      </c>
      <c r="U1907" s="12">
        <v>8.33</v>
      </c>
      <c r="V1907" s="12">
        <v>45.94</v>
      </c>
      <c r="W1907" s="13">
        <v>4</v>
      </c>
      <c r="X1907" s="11"/>
      <c r="Y1907" s="11">
        <v>2.42</v>
      </c>
      <c r="Z1907" s="11">
        <v>3.93</v>
      </c>
      <c r="AA1907" s="11">
        <v>55486.3</v>
      </c>
      <c r="AB1907" s="13">
        <v>55486300000</v>
      </c>
      <c r="AC1907" s="5">
        <v>3.9256517301306051</v>
      </c>
      <c r="AD1907">
        <v>6.04</v>
      </c>
      <c r="AE1907">
        <v>1.59</v>
      </c>
      <c r="AF1907">
        <v>2.15</v>
      </c>
      <c r="AG1907" s="5">
        <v>11.29385964912281</v>
      </c>
      <c r="AH1907" s="7"/>
      <c r="AI1907" s="8">
        <v>2.592288511828742</v>
      </c>
      <c r="AJ1907">
        <v>41249.24</v>
      </c>
      <c r="AK1907">
        <v>41249240000</v>
      </c>
      <c r="AL1907">
        <f>IF(AJ1907&lt;29957,1,0)</f>
        <v>0</v>
      </c>
      <c r="AM1907">
        <f>IF(AND(AJ1907&gt;29957,AJ1907&lt;96525),1,0)</f>
        <v>1</v>
      </c>
      <c r="AN1907">
        <f>IF(AJ1907&gt;96525,1,0)</f>
        <v>0</v>
      </c>
      <c r="AO1907" s="9">
        <v>79</v>
      </c>
      <c r="AP1907" s="5">
        <v>1.8976270912904412</v>
      </c>
      <c r="AQ1907">
        <v>190400000</v>
      </c>
      <c r="AT1907">
        <v>6400000</v>
      </c>
      <c r="AU1907">
        <v>196800000</v>
      </c>
      <c r="AW1907">
        <v>38597.4</v>
      </c>
      <c r="AX1907">
        <v>38597400000</v>
      </c>
      <c r="CG1907" s="13"/>
    </row>
    <row r="1908" spans="1:85" x14ac:dyDescent="0.3">
      <c r="A1908">
        <v>2017</v>
      </c>
      <c r="B1908" t="s">
        <v>167</v>
      </c>
      <c r="C1908">
        <v>0</v>
      </c>
      <c r="D1908">
        <v>4</v>
      </c>
      <c r="E1908">
        <v>4</v>
      </c>
      <c r="L1908">
        <v>1</v>
      </c>
      <c r="M1908">
        <v>0</v>
      </c>
      <c r="N1908">
        <v>0</v>
      </c>
      <c r="O1908" s="11">
        <v>16</v>
      </c>
      <c r="P1908" s="11">
        <v>7</v>
      </c>
      <c r="Q1908" s="12">
        <v>43.75</v>
      </c>
      <c r="R1908" s="11">
        <v>8</v>
      </c>
      <c r="S1908" s="12">
        <v>50</v>
      </c>
      <c r="T1908" s="14">
        <v>1</v>
      </c>
      <c r="U1908" s="12">
        <v>6.25</v>
      </c>
      <c r="V1908" s="12">
        <v>52.34</v>
      </c>
      <c r="W1908" s="13">
        <v>6</v>
      </c>
      <c r="X1908" s="11"/>
      <c r="Y1908" s="11">
        <v>1.47</v>
      </c>
      <c r="Z1908" s="11">
        <v>1.79</v>
      </c>
      <c r="AA1908" s="11">
        <v>108538.5</v>
      </c>
      <c r="AB1908" s="13">
        <v>108538500000</v>
      </c>
      <c r="AC1908" s="5">
        <v>1.7879404579038818</v>
      </c>
      <c r="AD1908">
        <v>6.25</v>
      </c>
      <c r="AE1908">
        <v>1.34</v>
      </c>
      <c r="AF1908">
        <v>1.94</v>
      </c>
      <c r="AG1908" s="5">
        <v>7.8103446446382714</v>
      </c>
      <c r="AH1908" s="7">
        <v>9.3993634514856289E-2</v>
      </c>
      <c r="AI1908" s="8">
        <v>1.3176332796519774</v>
      </c>
      <c r="AJ1908">
        <v>25731.99</v>
      </c>
      <c r="AK1908">
        <v>25731990000</v>
      </c>
      <c r="AL1908">
        <f>IF(AJ1908&lt;29957,1,0)</f>
        <v>1</v>
      </c>
      <c r="AM1908">
        <f>IF(AND(AJ1908&gt;29957,AJ1908&lt;96525),1,0)</f>
        <v>0</v>
      </c>
      <c r="AN1908">
        <f>IF(AJ1908&gt;96525,1,0)</f>
        <v>0</v>
      </c>
      <c r="AO1908" s="9">
        <v>66</v>
      </c>
      <c r="AP1908" s="5">
        <v>1.8195439355418683</v>
      </c>
      <c r="AQ1908">
        <v>444700000</v>
      </c>
      <c r="AT1908">
        <v>13600000</v>
      </c>
      <c r="AU1908">
        <v>458300000</v>
      </c>
      <c r="AV1908">
        <v>0</v>
      </c>
      <c r="AW1908">
        <v>83243.199999999997</v>
      </c>
      <c r="AX1908">
        <v>83243200000</v>
      </c>
      <c r="CG1908" s="13"/>
    </row>
    <row r="1909" spans="1:85" x14ac:dyDescent="0.3">
      <c r="A1909">
        <v>2017</v>
      </c>
      <c r="B1909" t="s">
        <v>168</v>
      </c>
      <c r="C1909">
        <v>0</v>
      </c>
      <c r="D1909">
        <v>4</v>
      </c>
      <c r="E1909">
        <v>5</v>
      </c>
      <c r="L1909">
        <v>1</v>
      </c>
      <c r="M1909">
        <v>0</v>
      </c>
      <c r="N1909">
        <v>0</v>
      </c>
      <c r="O1909" s="11">
        <v>10</v>
      </c>
      <c r="P1909" s="11">
        <v>4</v>
      </c>
      <c r="Q1909" s="12">
        <v>40</v>
      </c>
      <c r="R1909" s="11">
        <v>5</v>
      </c>
      <c r="S1909" s="12">
        <v>50</v>
      </c>
      <c r="T1909" s="14">
        <v>1</v>
      </c>
      <c r="U1909" s="12">
        <v>10</v>
      </c>
      <c r="V1909" s="12">
        <v>43.94</v>
      </c>
      <c r="W1909" s="13">
        <v>7</v>
      </c>
      <c r="X1909" s="11">
        <v>31.58</v>
      </c>
      <c r="Y1909" s="11">
        <v>6.54</v>
      </c>
      <c r="Z1909" s="11">
        <v>1.41</v>
      </c>
      <c r="AA1909" s="11">
        <v>27689.200000000001</v>
      </c>
      <c r="AB1909" s="13">
        <v>27689200000</v>
      </c>
      <c r="AC1909" s="5">
        <v>1.4063432695380018</v>
      </c>
      <c r="AD1909">
        <v>7.81</v>
      </c>
      <c r="AE1909">
        <v>4.38</v>
      </c>
      <c r="AF1909">
        <v>6.04</v>
      </c>
      <c r="AG1909" s="5">
        <v>4.3160840273725629</v>
      </c>
      <c r="AH1909" s="7"/>
      <c r="AI1909" s="8"/>
      <c r="AO1909" s="9">
        <v>18</v>
      </c>
      <c r="AP1909" s="5">
        <v>1.2552725051033058</v>
      </c>
      <c r="AQ1909">
        <v>33623000</v>
      </c>
      <c r="AT1909">
        <v>1344800</v>
      </c>
      <c r="AU1909">
        <v>34967800</v>
      </c>
      <c r="CG1909" s="13"/>
    </row>
    <row r="1910" spans="1:85" x14ac:dyDescent="0.3">
      <c r="A1910">
        <v>2017</v>
      </c>
      <c r="B1910" t="s">
        <v>169</v>
      </c>
      <c r="C1910">
        <v>0</v>
      </c>
      <c r="D1910">
        <v>6</v>
      </c>
      <c r="E1910">
        <v>11</v>
      </c>
      <c r="L1910">
        <v>0</v>
      </c>
      <c r="M1910">
        <v>0</v>
      </c>
      <c r="N1910">
        <v>1</v>
      </c>
      <c r="O1910" s="11">
        <v>9</v>
      </c>
      <c r="P1910" s="11">
        <v>4</v>
      </c>
      <c r="Q1910" s="12">
        <v>44.44</v>
      </c>
      <c r="R1910" s="11">
        <v>4</v>
      </c>
      <c r="S1910" s="12">
        <v>44.44</v>
      </c>
      <c r="T1910" s="14">
        <v>1</v>
      </c>
      <c r="U1910" s="12">
        <v>11.11</v>
      </c>
      <c r="V1910" s="12">
        <v>74.989999999999995</v>
      </c>
      <c r="W1910" s="13">
        <v>4</v>
      </c>
      <c r="X1910" s="11">
        <v>49.95</v>
      </c>
      <c r="Y1910" s="11">
        <v>7.29</v>
      </c>
      <c r="Z1910" s="11">
        <v>1.22</v>
      </c>
      <c r="AA1910" s="11">
        <v>308327.59999999998</v>
      </c>
      <c r="AB1910" s="13">
        <v>308327600000</v>
      </c>
      <c r="AC1910" s="5">
        <v>1.2234146859411605</v>
      </c>
      <c r="AD1910">
        <v>6.19</v>
      </c>
      <c r="AE1910">
        <v>2.02</v>
      </c>
      <c r="AF1910">
        <v>2.5099999999999998</v>
      </c>
      <c r="AG1910" s="5">
        <v>-15.957009612063713</v>
      </c>
      <c r="AH1910" s="7"/>
      <c r="AI1910" s="8"/>
      <c r="AJ1910">
        <v>99797.33</v>
      </c>
      <c r="AK1910">
        <v>99797330000</v>
      </c>
      <c r="AL1910">
        <f t="shared" ref="AL1910:AL1918" si="255">IF(AJ1910&lt;29957,1,0)</f>
        <v>0</v>
      </c>
      <c r="AM1910">
        <f t="shared" ref="AM1910:AM1918" si="256">IF(AND(AJ1910&gt;29957,AJ1910&lt;96525),1,0)</f>
        <v>0</v>
      </c>
      <c r="AN1910">
        <f t="shared" ref="AN1910:AN1918" si="257">IF(AJ1910&gt;96525,1,0)</f>
        <v>1</v>
      </c>
      <c r="AO1910" s="9">
        <v>23</v>
      </c>
      <c r="AP1910" s="5">
        <v>1.3617278360175928</v>
      </c>
      <c r="AQ1910">
        <v>170992636</v>
      </c>
      <c r="AS1910">
        <v>29342834</v>
      </c>
      <c r="AT1910">
        <v>13737760</v>
      </c>
      <c r="AU1910">
        <v>184730396</v>
      </c>
      <c r="AV1910">
        <v>0</v>
      </c>
      <c r="AW1910">
        <v>79893.3</v>
      </c>
      <c r="AX1910">
        <v>79893300000</v>
      </c>
      <c r="CG1910" s="13"/>
    </row>
    <row r="1911" spans="1:85" x14ac:dyDescent="0.3">
      <c r="A1911">
        <v>2017</v>
      </c>
      <c r="B1911" t="s">
        <v>170</v>
      </c>
      <c r="C1911">
        <v>0</v>
      </c>
      <c r="D1911">
        <v>4</v>
      </c>
      <c r="E1911">
        <v>7</v>
      </c>
      <c r="L1911">
        <v>1</v>
      </c>
      <c r="M1911">
        <v>1</v>
      </c>
      <c r="N1911">
        <v>0</v>
      </c>
      <c r="O1911" s="11">
        <v>16</v>
      </c>
      <c r="P1911" s="11">
        <v>8</v>
      </c>
      <c r="Q1911" s="12">
        <v>50</v>
      </c>
      <c r="R1911" s="11">
        <v>5</v>
      </c>
      <c r="S1911" s="12">
        <v>31.25</v>
      </c>
      <c r="T1911" s="14">
        <v>3</v>
      </c>
      <c r="U1911" s="12">
        <v>18.75</v>
      </c>
      <c r="V1911" s="12">
        <v>41.56</v>
      </c>
      <c r="W1911" s="13">
        <v>6</v>
      </c>
      <c r="X1911" s="11">
        <v>45.87</v>
      </c>
      <c r="Y1911" s="11">
        <v>5.64</v>
      </c>
      <c r="Z1911" s="11">
        <v>1.89</v>
      </c>
      <c r="AA1911" s="11">
        <v>969430</v>
      </c>
      <c r="AB1911" s="13">
        <v>969430000000</v>
      </c>
      <c r="AC1911" s="5">
        <v>1.8924082586277025</v>
      </c>
      <c r="AD1911">
        <v>16.86</v>
      </c>
      <c r="AE1911">
        <v>3.65</v>
      </c>
      <c r="AF1911">
        <v>5.4</v>
      </c>
      <c r="AG1911" s="5">
        <v>33.103227339898929</v>
      </c>
      <c r="AH1911" s="7"/>
      <c r="AI1911" s="8"/>
      <c r="AJ1911">
        <v>393402.63</v>
      </c>
      <c r="AK1911">
        <v>393402630000</v>
      </c>
      <c r="AL1911">
        <f t="shared" si="255"/>
        <v>0</v>
      </c>
      <c r="AM1911">
        <f t="shared" si="256"/>
        <v>0</v>
      </c>
      <c r="AN1911">
        <f t="shared" si="257"/>
        <v>1</v>
      </c>
      <c r="AO1911" s="9">
        <v>23</v>
      </c>
      <c r="AP1911" s="5">
        <v>1.3617278360175928</v>
      </c>
      <c r="AQ1911">
        <v>338000000</v>
      </c>
      <c r="AR1911" s="5">
        <v>100</v>
      </c>
      <c r="AT1911">
        <v>25280000</v>
      </c>
      <c r="AU1911">
        <v>363280000</v>
      </c>
      <c r="AV1911">
        <v>2.0699999999999998</v>
      </c>
      <c r="AW1911">
        <v>715030</v>
      </c>
      <c r="AX1911">
        <v>715030000000</v>
      </c>
      <c r="CG1911" s="13"/>
    </row>
    <row r="1912" spans="1:85" x14ac:dyDescent="0.3">
      <c r="A1912">
        <v>2017</v>
      </c>
      <c r="B1912" t="s">
        <v>171</v>
      </c>
      <c r="C1912">
        <v>0</v>
      </c>
      <c r="D1912">
        <v>4</v>
      </c>
      <c r="E1912">
        <v>6</v>
      </c>
      <c r="F1912">
        <v>21.4</v>
      </c>
      <c r="G1912">
        <v>21400000</v>
      </c>
      <c r="H1912">
        <v>19.3</v>
      </c>
      <c r="I1912">
        <v>19300000</v>
      </c>
      <c r="J1912">
        <v>2.0999999999999979</v>
      </c>
      <c r="K1912">
        <v>2099999.9999999977</v>
      </c>
      <c r="L1912">
        <v>1</v>
      </c>
      <c r="M1912">
        <v>1</v>
      </c>
      <c r="N1912">
        <v>1</v>
      </c>
      <c r="O1912" s="11">
        <v>21</v>
      </c>
      <c r="P1912" s="11">
        <v>9</v>
      </c>
      <c r="Q1912" s="12">
        <v>42.86</v>
      </c>
      <c r="R1912" s="11">
        <v>8</v>
      </c>
      <c r="S1912" s="12">
        <v>38.1</v>
      </c>
      <c r="T1912" s="14">
        <v>4</v>
      </c>
      <c r="U1912" s="12">
        <v>19.05</v>
      </c>
      <c r="V1912" s="12">
        <v>60.76</v>
      </c>
      <c r="W1912" s="13">
        <v>7</v>
      </c>
      <c r="X1912" s="11"/>
      <c r="Y1912" s="11">
        <v>15.05</v>
      </c>
      <c r="Z1912" s="11">
        <v>3.78</v>
      </c>
      <c r="AA1912" s="11">
        <v>35148.1</v>
      </c>
      <c r="AB1912" s="13">
        <v>35148100000</v>
      </c>
      <c r="AC1912" s="5">
        <v>3.7795274887238426</v>
      </c>
      <c r="AD1912">
        <v>17.239999999999998</v>
      </c>
      <c r="AE1912">
        <v>10.85</v>
      </c>
      <c r="AF1912">
        <v>14.08</v>
      </c>
      <c r="AG1912" s="5">
        <v>9.7962736742879759</v>
      </c>
      <c r="AH1912" s="7">
        <v>0.91986245866094296</v>
      </c>
      <c r="AI1912" s="8"/>
      <c r="AJ1912">
        <v>58647.98</v>
      </c>
      <c r="AK1912">
        <v>58647980000</v>
      </c>
      <c r="AL1912">
        <f t="shared" si="255"/>
        <v>0</v>
      </c>
      <c r="AM1912">
        <f t="shared" si="256"/>
        <v>1</v>
      </c>
      <c r="AN1912">
        <f t="shared" si="257"/>
        <v>0</v>
      </c>
      <c r="AO1912" s="9">
        <v>42</v>
      </c>
      <c r="AP1912" s="5">
        <v>1.6232492903979003</v>
      </c>
      <c r="AQ1912">
        <v>119199903</v>
      </c>
      <c r="AS1912">
        <v>22538061</v>
      </c>
      <c r="AT1912">
        <v>2075000</v>
      </c>
      <c r="AU1912">
        <v>121274903</v>
      </c>
      <c r="AV1912">
        <v>0</v>
      </c>
      <c r="AW1912">
        <v>23039.8</v>
      </c>
      <c r="AX1912">
        <v>23039800000</v>
      </c>
      <c r="CG1912" s="13"/>
    </row>
    <row r="1913" spans="1:85" x14ac:dyDescent="0.3">
      <c r="A1913">
        <v>2017</v>
      </c>
      <c r="B1913" t="s">
        <v>172</v>
      </c>
      <c r="C1913">
        <v>0</v>
      </c>
      <c r="D1913">
        <v>3</v>
      </c>
      <c r="E1913">
        <v>6</v>
      </c>
      <c r="F1913">
        <v>8.9</v>
      </c>
      <c r="G1913">
        <v>8900000</v>
      </c>
      <c r="H1913">
        <v>6.2</v>
      </c>
      <c r="I1913">
        <v>6200000</v>
      </c>
      <c r="J1913">
        <v>2.7</v>
      </c>
      <c r="K1913">
        <v>2700000</v>
      </c>
      <c r="L1913">
        <v>1</v>
      </c>
      <c r="M1913">
        <v>0</v>
      </c>
      <c r="N1913">
        <v>0</v>
      </c>
      <c r="O1913" s="11">
        <v>11</v>
      </c>
      <c r="P1913" s="11">
        <v>6</v>
      </c>
      <c r="Q1913" s="12">
        <v>54.55</v>
      </c>
      <c r="R1913" s="11">
        <v>3</v>
      </c>
      <c r="S1913" s="12">
        <v>27.27</v>
      </c>
      <c r="T1913" s="14">
        <v>2</v>
      </c>
      <c r="U1913" s="12">
        <v>18.18</v>
      </c>
      <c r="V1913" s="12">
        <v>73.010000000000005</v>
      </c>
      <c r="W1913" s="13">
        <v>6</v>
      </c>
      <c r="X1913" s="11"/>
      <c r="Y1913" s="11">
        <v>-2.23</v>
      </c>
      <c r="Z1913" s="11">
        <v>1.52</v>
      </c>
      <c r="AA1913" s="11">
        <v>22577.3</v>
      </c>
      <c r="AB1913" s="13">
        <v>22577300000</v>
      </c>
      <c r="AC1913" s="5">
        <v>1.5199098248307623</v>
      </c>
      <c r="AD1913">
        <v>-1.68</v>
      </c>
      <c r="AE1913">
        <v>-0.76</v>
      </c>
      <c r="AF1913">
        <v>-0.79</v>
      </c>
      <c r="AG1913" s="5">
        <v>4.68651752902875</v>
      </c>
      <c r="AH1913" s="7"/>
      <c r="AI1913" s="8">
        <v>3.4703220725831208E-2</v>
      </c>
      <c r="AJ1913">
        <v>12857.28</v>
      </c>
      <c r="AK1913">
        <v>12857280000</v>
      </c>
      <c r="AL1913">
        <f t="shared" si="255"/>
        <v>1</v>
      </c>
      <c r="AM1913">
        <f t="shared" si="256"/>
        <v>0</v>
      </c>
      <c r="AN1913">
        <f t="shared" si="257"/>
        <v>0</v>
      </c>
      <c r="AO1913" s="9">
        <v>32</v>
      </c>
      <c r="AP1913" s="5">
        <v>1.5051499783199058</v>
      </c>
      <c r="AQ1913">
        <v>11074571</v>
      </c>
      <c r="AT1913">
        <v>602500</v>
      </c>
      <c r="AU1913">
        <v>11677071</v>
      </c>
      <c r="AV1913">
        <v>0</v>
      </c>
      <c r="AW1913">
        <v>6035.2</v>
      </c>
      <c r="AX1913">
        <v>6035200000</v>
      </c>
      <c r="CG1913" s="13"/>
    </row>
    <row r="1914" spans="1:85" x14ac:dyDescent="0.3">
      <c r="A1914">
        <v>2017</v>
      </c>
      <c r="B1914" t="s">
        <v>173</v>
      </c>
      <c r="C1914">
        <v>0</v>
      </c>
      <c r="D1914">
        <v>4</v>
      </c>
      <c r="E1914">
        <v>5</v>
      </c>
      <c r="F1914">
        <v>54</v>
      </c>
      <c r="G1914">
        <v>54000000</v>
      </c>
      <c r="H1914">
        <v>51.9</v>
      </c>
      <c r="I1914">
        <v>51900000</v>
      </c>
      <c r="J1914">
        <v>2.1000000000000014</v>
      </c>
      <c r="K1914">
        <v>2100000.0000000014</v>
      </c>
      <c r="L1914">
        <v>1</v>
      </c>
      <c r="M1914">
        <v>0</v>
      </c>
      <c r="N1914">
        <v>0</v>
      </c>
      <c r="O1914" s="11">
        <v>14</v>
      </c>
      <c r="P1914" s="11">
        <v>6</v>
      </c>
      <c r="Q1914" s="12">
        <v>42.86</v>
      </c>
      <c r="R1914" s="11">
        <v>7</v>
      </c>
      <c r="S1914" s="12">
        <v>50</v>
      </c>
      <c r="T1914" s="14">
        <v>1</v>
      </c>
      <c r="U1914" s="12">
        <v>7.14</v>
      </c>
      <c r="V1914" s="12">
        <v>30.7</v>
      </c>
      <c r="W1914" s="13">
        <v>7</v>
      </c>
      <c r="X1914" s="11">
        <v>21.42</v>
      </c>
      <c r="Y1914" s="11">
        <v>2.08</v>
      </c>
      <c r="Z1914" s="11">
        <v>1.07</v>
      </c>
      <c r="AA1914" s="11">
        <v>116079.2</v>
      </c>
      <c r="AB1914" s="13">
        <v>116079200000</v>
      </c>
      <c r="AC1914" s="5">
        <v>1.0687847756128632</v>
      </c>
      <c r="AD1914">
        <v>3.67</v>
      </c>
      <c r="AE1914">
        <v>1.27</v>
      </c>
      <c r="AF1914">
        <v>1.75</v>
      </c>
      <c r="AG1914" s="5">
        <v>6.2957657780027834</v>
      </c>
      <c r="AH1914" s="7"/>
      <c r="AI1914" s="8">
        <v>0.3074121617304531</v>
      </c>
      <c r="AJ1914">
        <v>40540.629999999997</v>
      </c>
      <c r="AK1914">
        <v>40540630000</v>
      </c>
      <c r="AL1914">
        <f t="shared" si="255"/>
        <v>0</v>
      </c>
      <c r="AM1914">
        <f t="shared" si="256"/>
        <v>1</v>
      </c>
      <c r="AN1914">
        <f t="shared" si="257"/>
        <v>0</v>
      </c>
      <c r="AO1914" s="9">
        <v>31</v>
      </c>
      <c r="AP1914" s="5">
        <v>1.4913616938342726</v>
      </c>
      <c r="AQ1914">
        <v>201783905</v>
      </c>
      <c r="AT1914">
        <v>10750000</v>
      </c>
      <c r="AU1914">
        <v>212533905</v>
      </c>
      <c r="AV1914">
        <v>0</v>
      </c>
      <c r="AW1914">
        <v>79837.600000000006</v>
      </c>
      <c r="AX1914">
        <v>79837600000</v>
      </c>
      <c r="CG1914" s="13"/>
    </row>
    <row r="1915" spans="1:85" x14ac:dyDescent="0.3">
      <c r="A1915">
        <v>2017</v>
      </c>
      <c r="B1915" t="s">
        <v>174</v>
      </c>
      <c r="C1915">
        <v>0</v>
      </c>
      <c r="D1915">
        <v>3</v>
      </c>
      <c r="E1915">
        <v>6</v>
      </c>
      <c r="F1915">
        <v>18.3</v>
      </c>
      <c r="G1915">
        <v>18300000</v>
      </c>
      <c r="H1915">
        <v>17.600000000000001</v>
      </c>
      <c r="I1915">
        <v>17600000</v>
      </c>
      <c r="J1915">
        <v>0.69999999999999929</v>
      </c>
      <c r="K1915">
        <v>699999.9999999993</v>
      </c>
      <c r="L1915">
        <v>1</v>
      </c>
      <c r="M1915">
        <v>0</v>
      </c>
      <c r="N1915">
        <v>0</v>
      </c>
      <c r="O1915" s="11">
        <v>20</v>
      </c>
      <c r="P1915" s="11">
        <v>9</v>
      </c>
      <c r="Q1915" s="12">
        <v>45</v>
      </c>
      <c r="R1915" s="11">
        <v>7</v>
      </c>
      <c r="S1915" s="12">
        <v>35</v>
      </c>
      <c r="T1915" s="14">
        <v>4</v>
      </c>
      <c r="U1915" s="12">
        <v>20</v>
      </c>
      <c r="V1915" s="12">
        <v>39.340000000000003</v>
      </c>
      <c r="W1915" s="13">
        <v>7</v>
      </c>
      <c r="X1915" s="11">
        <v>19.88</v>
      </c>
      <c r="Y1915" s="11">
        <v>-48.48</v>
      </c>
      <c r="Z1915" s="11">
        <v>0.45</v>
      </c>
      <c r="AA1915" s="11">
        <v>659974.69999999995</v>
      </c>
      <c r="AB1915" s="13">
        <v>659974700000</v>
      </c>
      <c r="AC1915" s="5">
        <v>0.45037663280926649</v>
      </c>
      <c r="AD1915">
        <v>-61.67</v>
      </c>
      <c r="AE1915">
        <v>-8.17</v>
      </c>
      <c r="AF1915">
        <v>-10.42</v>
      </c>
      <c r="AG1915" s="5">
        <v>-26.826149579572988</v>
      </c>
      <c r="AH1915" s="7">
        <v>0.12808743762117861</v>
      </c>
      <c r="AI1915" s="8"/>
      <c r="AJ1915">
        <v>19581.28</v>
      </c>
      <c r="AK1915">
        <v>19581280000</v>
      </c>
      <c r="AL1915">
        <f t="shared" si="255"/>
        <v>1</v>
      </c>
      <c r="AM1915">
        <f t="shared" si="256"/>
        <v>0</v>
      </c>
      <c r="AN1915">
        <f t="shared" si="257"/>
        <v>0</v>
      </c>
      <c r="AO1915" s="9">
        <v>22</v>
      </c>
      <c r="AP1915" s="5">
        <v>1.3424226808222062</v>
      </c>
      <c r="AQ1915">
        <v>169000322</v>
      </c>
      <c r="AT1915">
        <v>4560000</v>
      </c>
      <c r="AU1915">
        <v>173560322</v>
      </c>
      <c r="AW1915">
        <v>125383.1</v>
      </c>
      <c r="AX1915">
        <v>125383100000</v>
      </c>
      <c r="CG1915" s="13"/>
    </row>
    <row r="1916" spans="1:85" x14ac:dyDescent="0.3">
      <c r="A1916">
        <v>2017</v>
      </c>
      <c r="B1916" t="s">
        <v>175</v>
      </c>
      <c r="C1916">
        <v>0</v>
      </c>
      <c r="D1916">
        <v>5</v>
      </c>
      <c r="E1916">
        <v>6</v>
      </c>
      <c r="L1916">
        <v>1</v>
      </c>
      <c r="M1916">
        <v>0</v>
      </c>
      <c r="N1916">
        <v>0</v>
      </c>
      <c r="O1916" s="11">
        <v>21</v>
      </c>
      <c r="P1916" s="11">
        <v>10</v>
      </c>
      <c r="Q1916" s="12">
        <v>47.62</v>
      </c>
      <c r="R1916" s="11">
        <v>4</v>
      </c>
      <c r="S1916" s="12">
        <v>19.05</v>
      </c>
      <c r="T1916" s="14">
        <v>7</v>
      </c>
      <c r="U1916" s="12">
        <v>33.33</v>
      </c>
      <c r="V1916" s="12">
        <v>63.6</v>
      </c>
      <c r="W1916" s="13">
        <v>4</v>
      </c>
      <c r="X1916" s="11">
        <v>83.29</v>
      </c>
      <c r="Y1916" s="11">
        <v>-27.3</v>
      </c>
      <c r="Z1916" s="11">
        <v>0.3</v>
      </c>
      <c r="AA1916" s="11">
        <v>389125.6</v>
      </c>
      <c r="AB1916" s="13">
        <v>389125600000</v>
      </c>
      <c r="AC1916" s="5">
        <v>0.30303034932376782</v>
      </c>
      <c r="AD1916">
        <v>-14.56</v>
      </c>
      <c r="AE1916">
        <v>-3.41</v>
      </c>
      <c r="AF1916">
        <v>-3.8</v>
      </c>
      <c r="AG1916" s="5">
        <v>12.013025273744805</v>
      </c>
      <c r="AH1916" s="7"/>
      <c r="AI1916" s="8">
        <v>3.2205565980616543E-3</v>
      </c>
      <c r="AJ1916">
        <v>11605.11</v>
      </c>
      <c r="AK1916">
        <v>11605110000</v>
      </c>
      <c r="AL1916">
        <f t="shared" si="255"/>
        <v>1</v>
      </c>
      <c r="AM1916">
        <f t="shared" si="256"/>
        <v>0</v>
      </c>
      <c r="AN1916">
        <f t="shared" si="257"/>
        <v>0</v>
      </c>
      <c r="AO1916" s="9">
        <v>23</v>
      </c>
      <c r="AP1916" s="5">
        <v>1.3617278360175928</v>
      </c>
      <c r="AQ1916">
        <v>42908137</v>
      </c>
      <c r="AT1916">
        <v>4800000</v>
      </c>
      <c r="AU1916">
        <v>47708137</v>
      </c>
      <c r="AW1916">
        <v>48768.5</v>
      </c>
      <c r="AX1916">
        <v>48768500000</v>
      </c>
      <c r="CG1916" s="13"/>
    </row>
    <row r="1917" spans="1:85" x14ac:dyDescent="0.3">
      <c r="A1917">
        <v>2017</v>
      </c>
      <c r="B1917" t="s">
        <v>176</v>
      </c>
      <c r="C1917">
        <v>1</v>
      </c>
      <c r="D1917">
        <v>5</v>
      </c>
      <c r="E1917">
        <v>4</v>
      </c>
      <c r="L1917">
        <v>1</v>
      </c>
      <c r="M1917">
        <v>0</v>
      </c>
      <c r="N1917">
        <v>0</v>
      </c>
      <c r="O1917" s="11">
        <v>16</v>
      </c>
      <c r="P1917" s="11"/>
      <c r="Q1917" s="12">
        <v>0</v>
      </c>
      <c r="R1917" s="11"/>
      <c r="S1917" s="12">
        <v>0</v>
      </c>
      <c r="T1917" s="14">
        <v>16</v>
      </c>
      <c r="U1917" s="12">
        <v>100</v>
      </c>
      <c r="V1917" s="12">
        <v>51</v>
      </c>
      <c r="W1917" s="13"/>
      <c r="X1917" s="11"/>
      <c r="Y1917" s="11">
        <v>1.44</v>
      </c>
      <c r="Z1917" s="11"/>
      <c r="AA1917" s="11">
        <v>132269.29999999999</v>
      </c>
      <c r="AB1917" s="13">
        <v>132269299999.99998</v>
      </c>
      <c r="AE1917">
        <v>2.09</v>
      </c>
      <c r="AF1917">
        <v>8.35</v>
      </c>
      <c r="AG1917" s="5">
        <v>-2.7572989947727837</v>
      </c>
      <c r="AH1917" s="7"/>
      <c r="AI1917" s="8"/>
      <c r="AJ1917">
        <v>39486.449999999997</v>
      </c>
      <c r="AK1917">
        <v>39486450000</v>
      </c>
      <c r="AL1917">
        <f t="shared" si="255"/>
        <v>0</v>
      </c>
      <c r="AM1917">
        <f t="shared" si="256"/>
        <v>1</v>
      </c>
      <c r="AN1917">
        <f t="shared" si="257"/>
        <v>0</v>
      </c>
      <c r="AO1917" s="9">
        <v>25</v>
      </c>
      <c r="AP1917" s="5">
        <v>1.3979400086720375</v>
      </c>
      <c r="AQ1917">
        <v>77898602</v>
      </c>
      <c r="AT1917">
        <v>8368416</v>
      </c>
      <c r="AU1917">
        <v>86267018</v>
      </c>
      <c r="AW1917">
        <v>244552</v>
      </c>
      <c r="AX1917">
        <v>244552000000</v>
      </c>
      <c r="CG1917" s="13"/>
    </row>
    <row r="1918" spans="1:85" x14ac:dyDescent="0.3">
      <c r="A1918">
        <v>2017</v>
      </c>
      <c r="B1918" t="s">
        <v>177</v>
      </c>
      <c r="C1918">
        <v>0</v>
      </c>
      <c r="D1918">
        <v>5</v>
      </c>
      <c r="E1918">
        <v>4</v>
      </c>
      <c r="F1918">
        <v>16.5</v>
      </c>
      <c r="G1918">
        <v>16500000</v>
      </c>
      <c r="H1918">
        <v>15.5</v>
      </c>
      <c r="I1918">
        <v>15500000</v>
      </c>
      <c r="J1918">
        <v>1</v>
      </c>
      <c r="K1918">
        <v>1000000</v>
      </c>
      <c r="L1918">
        <v>1</v>
      </c>
      <c r="M1918">
        <v>0</v>
      </c>
      <c r="N1918">
        <v>1</v>
      </c>
      <c r="O1918" s="11">
        <v>18</v>
      </c>
      <c r="P1918" s="11">
        <v>9</v>
      </c>
      <c r="Q1918" s="12">
        <v>50</v>
      </c>
      <c r="R1918" s="11">
        <v>6</v>
      </c>
      <c r="S1918" s="12">
        <v>33.33</v>
      </c>
      <c r="T1918" s="14">
        <v>3</v>
      </c>
      <c r="U1918" s="12">
        <v>16.670000000000002</v>
      </c>
      <c r="V1918" s="12">
        <v>53.59</v>
      </c>
      <c r="W1918" s="13">
        <v>7</v>
      </c>
      <c r="X1918" s="11">
        <v>4.49</v>
      </c>
      <c r="Y1918" s="11">
        <v>0.79</v>
      </c>
      <c r="Z1918" s="11">
        <v>0.48</v>
      </c>
      <c r="AA1918" s="11">
        <v>136851.6</v>
      </c>
      <c r="AB1918" s="13">
        <v>136851600000</v>
      </c>
      <c r="AC1918" s="5">
        <v>0.47931028447589685</v>
      </c>
      <c r="AD1918">
        <v>1.21</v>
      </c>
      <c r="AE1918">
        <v>0.43</v>
      </c>
      <c r="AF1918">
        <v>0.52</v>
      </c>
      <c r="AG1918" s="5">
        <v>-7.4705883096190862</v>
      </c>
      <c r="AH1918" s="7"/>
      <c r="AI1918" s="8">
        <v>1.4884366226417157E-2</v>
      </c>
      <c r="AJ1918">
        <v>17698.39</v>
      </c>
      <c r="AK1918">
        <v>17698390000</v>
      </c>
      <c r="AL1918">
        <f t="shared" si="255"/>
        <v>1</v>
      </c>
      <c r="AM1918">
        <f t="shared" si="256"/>
        <v>0</v>
      </c>
      <c r="AN1918">
        <f t="shared" si="257"/>
        <v>0</v>
      </c>
      <c r="AO1918" s="9">
        <v>33</v>
      </c>
      <c r="AP1918" s="5">
        <v>1.5185139398778873</v>
      </c>
      <c r="AQ1918">
        <v>96092989</v>
      </c>
      <c r="AS1918">
        <v>46333211</v>
      </c>
      <c r="AT1918">
        <v>3215069</v>
      </c>
      <c r="AU1918">
        <v>99308058</v>
      </c>
      <c r="AV1918">
        <v>17.72</v>
      </c>
      <c r="AW1918">
        <v>85347.7</v>
      </c>
      <c r="AX1918">
        <v>85347700000</v>
      </c>
      <c r="CG1918" s="13"/>
    </row>
    <row r="1919" spans="1:85" x14ac:dyDescent="0.3">
      <c r="A1919">
        <v>2017</v>
      </c>
      <c r="B1919" t="s">
        <v>178</v>
      </c>
      <c r="C1919">
        <v>0</v>
      </c>
      <c r="M1919">
        <v>0</v>
      </c>
      <c r="N1919">
        <v>0</v>
      </c>
      <c r="O1919" s="11"/>
      <c r="P1919" s="11"/>
      <c r="Q1919" s="12"/>
      <c r="R1919" s="11"/>
      <c r="S1919" s="12"/>
      <c r="T1919" s="14">
        <v>0</v>
      </c>
      <c r="U1919" s="12"/>
      <c r="V1919" s="12">
        <v>75</v>
      </c>
      <c r="W1919" s="13"/>
      <c r="X1919" s="11"/>
      <c r="Y1919" s="11"/>
      <c r="Z1919" s="11"/>
      <c r="AA1919" s="11">
        <v>68154.899999999994</v>
      </c>
      <c r="AB1919" s="13">
        <v>68154899999.999992</v>
      </c>
      <c r="AG1919" s="5"/>
      <c r="AH1919" s="7"/>
      <c r="AI1919" s="8"/>
      <c r="AO1919" s="9">
        <v>4</v>
      </c>
      <c r="AP1919" s="5">
        <v>0.60205999132796229</v>
      </c>
      <c r="AV1919">
        <v>33.28</v>
      </c>
      <c r="CG1919" s="13"/>
    </row>
    <row r="1920" spans="1:85" x14ac:dyDescent="0.3">
      <c r="A1920">
        <v>2017</v>
      </c>
      <c r="B1920" t="s">
        <v>179</v>
      </c>
      <c r="C1920">
        <v>0</v>
      </c>
      <c r="D1920">
        <v>5</v>
      </c>
      <c r="E1920">
        <v>4</v>
      </c>
      <c r="F1920">
        <v>7</v>
      </c>
      <c r="G1920">
        <v>7000000</v>
      </c>
      <c r="H1920">
        <v>7</v>
      </c>
      <c r="I1920">
        <v>7000000</v>
      </c>
      <c r="J1920">
        <v>0</v>
      </c>
      <c r="L1920">
        <v>1</v>
      </c>
      <c r="M1920">
        <v>0</v>
      </c>
      <c r="N1920">
        <v>0</v>
      </c>
      <c r="O1920" s="11">
        <v>17</v>
      </c>
      <c r="P1920" s="11">
        <v>4</v>
      </c>
      <c r="Q1920" s="12">
        <v>23.53</v>
      </c>
      <c r="R1920" s="11">
        <v>6</v>
      </c>
      <c r="S1920" s="12">
        <v>35.29</v>
      </c>
      <c r="T1920" s="14">
        <v>7</v>
      </c>
      <c r="U1920" s="12">
        <v>41.18</v>
      </c>
      <c r="V1920" s="12" t="s">
        <v>366</v>
      </c>
      <c r="W1920" s="13">
        <v>4</v>
      </c>
      <c r="X1920" s="11">
        <v>35.18</v>
      </c>
      <c r="Y1920" s="11">
        <v>0.54</v>
      </c>
      <c r="Z1920" s="11">
        <v>1.66</v>
      </c>
      <c r="AA1920" s="11">
        <v>122231.9</v>
      </c>
      <c r="AB1920" s="13">
        <v>122231900000</v>
      </c>
      <c r="AC1920" s="5">
        <v>1.6573558845359628</v>
      </c>
      <c r="AD1920">
        <v>3.24</v>
      </c>
      <c r="AE1920">
        <v>0.39</v>
      </c>
      <c r="AF1920">
        <v>0.56000000000000005</v>
      </c>
      <c r="AG1920" s="5">
        <v>29.654285418964498</v>
      </c>
      <c r="AH1920" s="7"/>
      <c r="AI1920" s="8">
        <v>1.6347965435153575E-2</v>
      </c>
      <c r="AJ1920">
        <v>15040.04</v>
      </c>
      <c r="AK1920">
        <v>15040040000</v>
      </c>
      <c r="AL1920">
        <f>IF(AJ1920&lt;29957,1,0)</f>
        <v>1</v>
      </c>
      <c r="AM1920">
        <f>IF(AND(AJ1920&gt;29957,AJ1920&lt;96525),1,0)</f>
        <v>0</v>
      </c>
      <c r="AN1920">
        <f>IF(AJ1920&gt;96525,1,0)</f>
        <v>0</v>
      </c>
      <c r="AO1920" s="9">
        <v>37</v>
      </c>
      <c r="AP1920" s="5">
        <v>1.5682017240669948</v>
      </c>
      <c r="AQ1920">
        <v>30874000</v>
      </c>
      <c r="AT1920">
        <v>834000</v>
      </c>
      <c r="AU1920">
        <v>31708000</v>
      </c>
      <c r="AV1920">
        <v>19.66</v>
      </c>
      <c r="AW1920">
        <v>99094.9</v>
      </c>
      <c r="AX1920">
        <v>99094900000</v>
      </c>
      <c r="CG1920" s="13"/>
    </row>
    <row r="1921" spans="1:85" x14ac:dyDescent="0.3">
      <c r="A1921">
        <v>2017</v>
      </c>
      <c r="B1921" t="s">
        <v>180</v>
      </c>
      <c r="C1921">
        <v>0</v>
      </c>
      <c r="D1921">
        <v>5</v>
      </c>
      <c r="E1921">
        <v>12</v>
      </c>
      <c r="L1921">
        <v>1</v>
      </c>
      <c r="M1921">
        <v>0</v>
      </c>
      <c r="N1921">
        <v>1</v>
      </c>
      <c r="O1921" s="11">
        <v>17</v>
      </c>
      <c r="P1921" s="11">
        <v>7</v>
      </c>
      <c r="Q1921" s="12">
        <v>41.18</v>
      </c>
      <c r="R1921" s="11">
        <v>6</v>
      </c>
      <c r="S1921" s="12">
        <v>35.29</v>
      </c>
      <c r="T1921" s="14">
        <v>4</v>
      </c>
      <c r="U1921" s="12">
        <v>23.53</v>
      </c>
      <c r="V1921" s="12">
        <v>61.89</v>
      </c>
      <c r="W1921" s="13">
        <v>6</v>
      </c>
      <c r="X1921" s="11">
        <v>38.93</v>
      </c>
      <c r="Y1921" s="11">
        <v>-9.5500000000000007</v>
      </c>
      <c r="Z1921" s="11">
        <v>0.51</v>
      </c>
      <c r="AA1921" s="11">
        <v>995932.1</v>
      </c>
      <c r="AB1921" s="13">
        <v>995932100000</v>
      </c>
      <c r="AC1921" s="5">
        <v>0.50865981785398195</v>
      </c>
      <c r="AD1921">
        <v>-6.85</v>
      </c>
      <c r="AE1921">
        <v>-2.19</v>
      </c>
      <c r="AF1921">
        <v>-2.8</v>
      </c>
      <c r="AG1921" s="5">
        <v>12.351419151022899</v>
      </c>
      <c r="AH1921" s="7"/>
      <c r="AI1921" s="8"/>
      <c r="AJ1921">
        <v>63311.34</v>
      </c>
      <c r="AK1921">
        <v>63311340000</v>
      </c>
      <c r="AL1921">
        <f>IF(AJ1921&lt;29957,1,0)</f>
        <v>0</v>
      </c>
      <c r="AM1921">
        <f>IF(AND(AJ1921&gt;29957,AJ1921&lt;96525),1,0)</f>
        <v>1</v>
      </c>
      <c r="AN1921">
        <f>IF(AJ1921&gt;96525,1,0)</f>
        <v>0</v>
      </c>
      <c r="AO1921" s="9">
        <v>38</v>
      </c>
      <c r="AP1921" s="5">
        <v>1.5797835966168099</v>
      </c>
      <c r="AQ1921">
        <v>187836000</v>
      </c>
      <c r="AR1921" s="5">
        <v>15.2</v>
      </c>
      <c r="AS1921">
        <v>60587000</v>
      </c>
      <c r="AT1921">
        <v>3000000</v>
      </c>
      <c r="AU1921">
        <v>190836000</v>
      </c>
      <c r="AV1921">
        <v>7.43</v>
      </c>
      <c r="AW1921">
        <v>278063.2</v>
      </c>
      <c r="AX1921">
        <v>278063200000</v>
      </c>
      <c r="CG1921" s="13"/>
    </row>
    <row r="1922" spans="1:85" x14ac:dyDescent="0.3">
      <c r="A1922">
        <v>2017</v>
      </c>
      <c r="B1922" t="s">
        <v>181</v>
      </c>
      <c r="C1922">
        <v>0</v>
      </c>
      <c r="D1922">
        <v>3</v>
      </c>
      <c r="E1922">
        <v>4</v>
      </c>
      <c r="L1922">
        <v>1</v>
      </c>
      <c r="M1922">
        <v>1</v>
      </c>
      <c r="N1922">
        <v>0</v>
      </c>
      <c r="O1922" s="11">
        <v>16</v>
      </c>
      <c r="P1922" s="11">
        <v>7</v>
      </c>
      <c r="Q1922" s="12">
        <v>43.75</v>
      </c>
      <c r="R1922" s="11">
        <v>8</v>
      </c>
      <c r="S1922" s="12">
        <v>50</v>
      </c>
      <c r="T1922" s="14">
        <v>1</v>
      </c>
      <c r="U1922" s="12">
        <v>6.25</v>
      </c>
      <c r="V1922" s="12">
        <v>74.25</v>
      </c>
      <c r="W1922" s="13">
        <v>4</v>
      </c>
      <c r="X1922" s="11"/>
      <c r="Y1922" s="11">
        <v>3.95</v>
      </c>
      <c r="Z1922" s="11">
        <v>11.19</v>
      </c>
      <c r="AA1922" s="11"/>
      <c r="AB1922" s="13"/>
      <c r="AC1922" s="5">
        <v>11.187770639875533</v>
      </c>
      <c r="AD1922">
        <v>20.83</v>
      </c>
      <c r="AE1922">
        <v>6.72</v>
      </c>
      <c r="AF1922">
        <v>16.329999999999998</v>
      </c>
      <c r="AG1922" s="5">
        <v>16.784546607059443</v>
      </c>
      <c r="AH1922" s="7"/>
      <c r="AI1922" s="8"/>
      <c r="AO1922" s="9">
        <v>33</v>
      </c>
      <c r="AP1922" s="5">
        <v>1.5185139398778873</v>
      </c>
      <c r="AQ1922">
        <v>61922000</v>
      </c>
      <c r="AR1922" s="5">
        <v>29.9</v>
      </c>
      <c r="AT1922">
        <v>2425000</v>
      </c>
      <c r="AU1922">
        <v>64347000</v>
      </c>
      <c r="AV1922">
        <v>74.25</v>
      </c>
      <c r="CG1922" s="13"/>
    </row>
    <row r="1923" spans="1:85" x14ac:dyDescent="0.3">
      <c r="A1923">
        <v>2017</v>
      </c>
      <c r="B1923" t="s">
        <v>182</v>
      </c>
      <c r="C1923">
        <v>0</v>
      </c>
      <c r="D1923">
        <v>4</v>
      </c>
      <c r="E1923">
        <v>5</v>
      </c>
      <c r="F1923">
        <v>9.9</v>
      </c>
      <c r="G1923">
        <v>9900000</v>
      </c>
      <c r="H1923">
        <v>7.5</v>
      </c>
      <c r="I1923">
        <v>7500000</v>
      </c>
      <c r="J1923">
        <v>2.4000000000000004</v>
      </c>
      <c r="K1923">
        <v>2400000.0000000005</v>
      </c>
      <c r="L1923">
        <v>1</v>
      </c>
      <c r="M1923">
        <v>0</v>
      </c>
      <c r="N1923">
        <v>1</v>
      </c>
      <c r="O1923" s="11">
        <v>9</v>
      </c>
      <c r="P1923" s="11">
        <v>4</v>
      </c>
      <c r="Q1923" s="12">
        <v>44.44</v>
      </c>
      <c r="R1923" s="11">
        <v>3</v>
      </c>
      <c r="S1923" s="12">
        <v>33.33</v>
      </c>
      <c r="T1923" s="14">
        <v>2</v>
      </c>
      <c r="U1923" s="12">
        <v>22.22</v>
      </c>
      <c r="V1923" s="12">
        <v>44.96</v>
      </c>
      <c r="W1923" s="13">
        <v>4</v>
      </c>
      <c r="X1923" s="11">
        <v>53.32</v>
      </c>
      <c r="Y1923" s="11">
        <v>2.82</v>
      </c>
      <c r="Z1923" s="11">
        <v>8.57</v>
      </c>
      <c r="AA1923" s="11">
        <v>13101.4</v>
      </c>
      <c r="AB1923" s="13">
        <v>13101400000</v>
      </c>
      <c r="AC1923" s="5">
        <v>8.5694935737317035</v>
      </c>
      <c r="AD1923">
        <v>9.36</v>
      </c>
      <c r="AE1923">
        <v>5.76</v>
      </c>
      <c r="AF1923">
        <v>9.34</v>
      </c>
      <c r="AG1923" s="5">
        <v>5.8938059612969633</v>
      </c>
      <c r="AH1923" s="7">
        <v>0.30283599731155803</v>
      </c>
      <c r="AI1923" s="8">
        <v>5.8284341370332893</v>
      </c>
      <c r="AJ1923">
        <v>56284.23</v>
      </c>
      <c r="AK1923">
        <v>56284230000</v>
      </c>
      <c r="AL1923">
        <f>IF(AJ1923&lt;29957,1,0)</f>
        <v>0</v>
      </c>
      <c r="AM1923">
        <f>IF(AND(AJ1923&gt;29957,AJ1923&lt;96525),1,0)</f>
        <v>1</v>
      </c>
      <c r="AN1923">
        <f>IF(AJ1923&gt;96525,1,0)</f>
        <v>0</v>
      </c>
      <c r="AO1923" s="9">
        <v>22</v>
      </c>
      <c r="AP1923" s="5">
        <v>1.3424226808222062</v>
      </c>
      <c r="AQ1923">
        <v>154735340</v>
      </c>
      <c r="AS1923">
        <v>101534340</v>
      </c>
      <c r="AT1923">
        <v>11007000</v>
      </c>
      <c r="AU1923">
        <v>165742340</v>
      </c>
      <c r="AV1923">
        <v>0</v>
      </c>
      <c r="AW1923">
        <v>30242.799999999999</v>
      </c>
      <c r="AX1923">
        <v>30242800000</v>
      </c>
      <c r="CG1923" s="13"/>
    </row>
    <row r="1924" spans="1:85" x14ac:dyDescent="0.3">
      <c r="A1924">
        <v>2017</v>
      </c>
      <c r="B1924" t="s">
        <v>183</v>
      </c>
      <c r="C1924">
        <v>0</v>
      </c>
      <c r="D1924">
        <v>3</v>
      </c>
      <c r="E1924">
        <v>5</v>
      </c>
      <c r="L1924">
        <v>1</v>
      </c>
      <c r="M1924">
        <v>0</v>
      </c>
      <c r="N1924">
        <v>0</v>
      </c>
      <c r="O1924" s="11">
        <v>9</v>
      </c>
      <c r="P1924" s="11">
        <v>4</v>
      </c>
      <c r="Q1924" s="12">
        <v>44.44</v>
      </c>
      <c r="R1924" s="11">
        <v>4</v>
      </c>
      <c r="S1924" s="12">
        <v>44.44</v>
      </c>
      <c r="T1924" s="14">
        <v>1</v>
      </c>
      <c r="U1924" s="12">
        <v>11.11</v>
      </c>
      <c r="V1924" s="12">
        <v>54.02</v>
      </c>
      <c r="W1924" s="13">
        <v>4</v>
      </c>
      <c r="X1924" s="11">
        <v>11.38</v>
      </c>
      <c r="Y1924" s="11">
        <v>8.81</v>
      </c>
      <c r="Z1924" s="11">
        <v>6.24</v>
      </c>
      <c r="AA1924" s="11">
        <v>90565.4</v>
      </c>
      <c r="AB1924" s="13">
        <v>90565400000</v>
      </c>
      <c r="AC1924" s="5">
        <v>6.2362570665379966</v>
      </c>
      <c r="AD1924">
        <v>16.89</v>
      </c>
      <c r="AE1924">
        <v>5.96</v>
      </c>
      <c r="AF1924">
        <v>7.18</v>
      </c>
      <c r="AG1924" s="5">
        <v>1.7912984772078113</v>
      </c>
      <c r="AH1924" s="7"/>
      <c r="AI1924" s="8">
        <v>9.8307726751653474E-2</v>
      </c>
      <c r="AJ1924">
        <v>100697.54</v>
      </c>
      <c r="AK1924">
        <v>100697540000</v>
      </c>
      <c r="AL1924">
        <f>IF(AJ1924&lt;29957,1,0)</f>
        <v>0</v>
      </c>
      <c r="AM1924">
        <f>IF(AND(AJ1924&gt;29957,AJ1924&lt;96525),1,0)</f>
        <v>0</v>
      </c>
      <c r="AN1924">
        <f>IF(AJ1924&gt;96525,1,0)</f>
        <v>1</v>
      </c>
      <c r="AO1924" s="9">
        <v>39</v>
      </c>
      <c r="AP1924" s="5">
        <v>1.5910646070264991</v>
      </c>
      <c r="AQ1924">
        <v>160377179</v>
      </c>
      <c r="AT1924">
        <v>4545000</v>
      </c>
      <c r="AU1924">
        <v>164922179</v>
      </c>
      <c r="AV1924">
        <v>4.38</v>
      </c>
      <c r="AW1924">
        <v>74959.8</v>
      </c>
      <c r="AX1924">
        <v>74959800000</v>
      </c>
      <c r="CG1924" s="13"/>
    </row>
    <row r="1925" spans="1:85" x14ac:dyDescent="0.3">
      <c r="A1925">
        <v>2017</v>
      </c>
      <c r="B1925" t="s">
        <v>184</v>
      </c>
      <c r="C1925">
        <v>1</v>
      </c>
      <c r="M1925">
        <v>0</v>
      </c>
      <c r="N1925">
        <v>0</v>
      </c>
      <c r="O1925" s="11">
        <v>11</v>
      </c>
      <c r="P1925" s="11">
        <v>3</v>
      </c>
      <c r="Q1925" s="12">
        <v>27.27</v>
      </c>
      <c r="R1925" s="11"/>
      <c r="S1925" s="12">
        <v>0</v>
      </c>
      <c r="T1925" s="14">
        <v>8</v>
      </c>
      <c r="U1925" s="12">
        <v>72.73</v>
      </c>
      <c r="V1925" s="12">
        <v>33.29</v>
      </c>
      <c r="W1925" s="13">
        <v>8</v>
      </c>
      <c r="X1925" s="11">
        <v>1.68</v>
      </c>
      <c r="Y1925" s="11">
        <v>14.7</v>
      </c>
      <c r="Z1925" s="11"/>
      <c r="AA1925" s="11">
        <v>12895.8</v>
      </c>
      <c r="AB1925" s="13">
        <v>12895800000</v>
      </c>
      <c r="AD1925">
        <v>14.34</v>
      </c>
      <c r="AE1925">
        <v>10.02</v>
      </c>
      <c r="AF1925">
        <v>14.34</v>
      </c>
      <c r="AG1925" s="5">
        <v>7.6311296168708616</v>
      </c>
      <c r="AH1925" s="7"/>
      <c r="AI1925" s="8"/>
      <c r="AO1925" s="9">
        <v>24</v>
      </c>
      <c r="AP1925" s="5">
        <v>1.3802112417116059</v>
      </c>
      <c r="AR1925" s="5">
        <v>100</v>
      </c>
      <c r="AV1925">
        <v>0</v>
      </c>
      <c r="CG1925" s="13"/>
    </row>
    <row r="1926" spans="1:85" x14ac:dyDescent="0.3">
      <c r="A1926">
        <v>2017</v>
      </c>
      <c r="B1926" t="s">
        <v>185</v>
      </c>
      <c r="C1926">
        <v>0</v>
      </c>
      <c r="D1926">
        <v>5</v>
      </c>
      <c r="E1926">
        <v>5</v>
      </c>
      <c r="L1926">
        <v>1</v>
      </c>
      <c r="M1926">
        <v>0</v>
      </c>
      <c r="N1926">
        <v>1</v>
      </c>
      <c r="O1926" s="11">
        <v>9</v>
      </c>
      <c r="P1926" s="11">
        <v>4</v>
      </c>
      <c r="Q1926" s="12">
        <v>44.44</v>
      </c>
      <c r="R1926" s="11">
        <v>5</v>
      </c>
      <c r="S1926" s="12">
        <v>55.56</v>
      </c>
      <c r="T1926" s="14">
        <v>0</v>
      </c>
      <c r="U1926" s="12">
        <v>0</v>
      </c>
      <c r="V1926" s="12">
        <v>66.92</v>
      </c>
      <c r="W1926" s="13">
        <v>6</v>
      </c>
      <c r="X1926" s="11">
        <v>20.22</v>
      </c>
      <c r="Y1926" s="11">
        <v>12.1</v>
      </c>
      <c r="Z1926" s="11">
        <v>9.8000000000000007</v>
      </c>
      <c r="AA1926" s="11">
        <v>21217.200000000001</v>
      </c>
      <c r="AB1926" s="13">
        <v>21217200000</v>
      </c>
      <c r="AC1926" s="5">
        <v>9.8012792118387573</v>
      </c>
      <c r="AD1926">
        <v>21.5</v>
      </c>
      <c r="AE1926">
        <v>10.44</v>
      </c>
      <c r="AF1926">
        <v>14.54</v>
      </c>
      <c r="AG1926" s="5">
        <v>5.4013015184381867</v>
      </c>
      <c r="AH1926" s="7">
        <v>0.92382977750337281</v>
      </c>
      <c r="AI1926" s="8">
        <v>6.7223479911275756</v>
      </c>
      <c r="AJ1926">
        <v>61521.74</v>
      </c>
      <c r="AK1926">
        <v>61521740000</v>
      </c>
      <c r="AL1926">
        <f t="shared" ref="AL1926:AL1935" si="258">IF(AJ1926&lt;29957,1,0)</f>
        <v>0</v>
      </c>
      <c r="AM1926">
        <f t="shared" ref="AM1926:AM1935" si="259">IF(AND(AJ1926&gt;29957,AJ1926&lt;96525),1,0)</f>
        <v>1</v>
      </c>
      <c r="AN1926">
        <f t="shared" ref="AN1926:AN1935" si="260">IF(AJ1926&gt;96525,1,0)</f>
        <v>0</v>
      </c>
      <c r="AO1926" s="9">
        <v>25</v>
      </c>
      <c r="AP1926" s="5">
        <v>1.3979400086720375</v>
      </c>
      <c r="AQ1926">
        <v>276418241</v>
      </c>
      <c r="AR1926" s="5">
        <v>23.6</v>
      </c>
      <c r="AS1926">
        <f>42103511+151566461</f>
        <v>193669972</v>
      </c>
      <c r="AT1926">
        <v>3610000</v>
      </c>
      <c r="AU1926">
        <v>280028241</v>
      </c>
      <c r="AV1926">
        <v>0</v>
      </c>
      <c r="AW1926">
        <v>17646.2</v>
      </c>
      <c r="AX1926">
        <v>17646200000</v>
      </c>
      <c r="CG1926" s="13"/>
    </row>
    <row r="1927" spans="1:85" x14ac:dyDescent="0.3">
      <c r="A1927">
        <v>2017</v>
      </c>
      <c r="B1927" t="s">
        <v>186</v>
      </c>
      <c r="C1927">
        <v>0</v>
      </c>
      <c r="D1927">
        <v>3</v>
      </c>
      <c r="E1927">
        <v>9</v>
      </c>
      <c r="F1927">
        <v>60.4</v>
      </c>
      <c r="G1927">
        <v>60400000</v>
      </c>
      <c r="H1927">
        <v>54.6</v>
      </c>
      <c r="I1927">
        <v>54600000</v>
      </c>
      <c r="J1927">
        <v>5.7999999999999972</v>
      </c>
      <c r="K1927">
        <v>5799999.9999999972</v>
      </c>
      <c r="L1927">
        <v>1</v>
      </c>
      <c r="M1927">
        <v>1</v>
      </c>
      <c r="N1927">
        <v>1</v>
      </c>
      <c r="O1927" s="11">
        <v>13</v>
      </c>
      <c r="P1927" s="11">
        <v>8</v>
      </c>
      <c r="Q1927" s="12">
        <v>61.54</v>
      </c>
      <c r="R1927" s="11">
        <v>3</v>
      </c>
      <c r="S1927" s="12">
        <v>46.15</v>
      </c>
      <c r="T1927" s="14">
        <v>2</v>
      </c>
      <c r="U1927" s="12">
        <v>15.38</v>
      </c>
      <c r="V1927" s="12">
        <v>50.86</v>
      </c>
      <c r="W1927" s="13">
        <v>5</v>
      </c>
      <c r="X1927" s="11"/>
      <c r="Y1927" s="11">
        <v>3.28</v>
      </c>
      <c r="Z1927" s="11">
        <v>3.24</v>
      </c>
      <c r="AA1927" s="11">
        <v>88522.5</v>
      </c>
      <c r="AB1927" s="13">
        <v>88522500000</v>
      </c>
      <c r="AC1927" s="5">
        <v>3.2391301942727084</v>
      </c>
      <c r="AD1927">
        <v>19.989999999999998</v>
      </c>
      <c r="AE1927">
        <v>3.22</v>
      </c>
      <c r="AF1927">
        <v>7.01</v>
      </c>
      <c r="AG1927" s="5">
        <v>-0.70194500806971216</v>
      </c>
      <c r="AH1927" s="7">
        <v>1.2564191597068661E-2</v>
      </c>
      <c r="AI1927" s="8"/>
      <c r="AJ1927">
        <v>36108.06</v>
      </c>
      <c r="AK1927">
        <v>36108060000</v>
      </c>
      <c r="AL1927">
        <f t="shared" si="258"/>
        <v>0</v>
      </c>
      <c r="AM1927">
        <f t="shared" si="259"/>
        <v>1</v>
      </c>
      <c r="AN1927">
        <f t="shared" si="260"/>
        <v>0</v>
      </c>
      <c r="AO1927" s="9">
        <v>12</v>
      </c>
      <c r="AP1927" s="5">
        <v>1.0791812460476247</v>
      </c>
      <c r="AQ1927">
        <v>70072000</v>
      </c>
      <c r="AR1927" s="5">
        <v>18.600000000000001</v>
      </c>
      <c r="AS1927">
        <v>38450000</v>
      </c>
      <c r="AT1927">
        <v>48938000</v>
      </c>
      <c r="AU1927">
        <v>119010000</v>
      </c>
      <c r="AV1927">
        <v>0</v>
      </c>
      <c r="AW1927">
        <v>100963.8</v>
      </c>
      <c r="AX1927">
        <v>100963800000</v>
      </c>
      <c r="CG1927" s="13"/>
    </row>
    <row r="1928" spans="1:85" x14ac:dyDescent="0.3">
      <c r="A1928">
        <v>2017</v>
      </c>
      <c r="B1928" t="s">
        <v>187</v>
      </c>
      <c r="C1928">
        <v>0</v>
      </c>
      <c r="D1928">
        <v>3</v>
      </c>
      <c r="F1928">
        <v>2</v>
      </c>
      <c r="G1928">
        <v>2000000</v>
      </c>
      <c r="H1928">
        <v>2</v>
      </c>
      <c r="I1928">
        <v>2000000</v>
      </c>
      <c r="J1928">
        <v>0</v>
      </c>
      <c r="L1928">
        <v>0</v>
      </c>
      <c r="M1928">
        <v>0</v>
      </c>
      <c r="N1928">
        <v>0</v>
      </c>
      <c r="O1928" s="11">
        <v>6</v>
      </c>
      <c r="P1928" s="11">
        <v>1</v>
      </c>
      <c r="Q1928" s="12">
        <v>16.670000000000002</v>
      </c>
      <c r="R1928" s="11">
        <v>3</v>
      </c>
      <c r="S1928" s="12">
        <v>50</v>
      </c>
      <c r="T1928" s="14">
        <v>2</v>
      </c>
      <c r="U1928" s="12">
        <v>33.33</v>
      </c>
      <c r="V1928" s="12" t="s">
        <v>366</v>
      </c>
      <c r="W1928" s="13">
        <v>9</v>
      </c>
      <c r="X1928" s="11"/>
      <c r="Y1928" s="11">
        <v>5.42</v>
      </c>
      <c r="Z1928" s="11">
        <v>3.03</v>
      </c>
      <c r="AA1928" s="11">
        <v>23137.200000000001</v>
      </c>
      <c r="AB1928" s="13">
        <v>23137200000</v>
      </c>
      <c r="AC1928" s="5">
        <v>3.026852504159629</v>
      </c>
      <c r="AD1928">
        <v>11.13</v>
      </c>
      <c r="AE1928">
        <v>4.24</v>
      </c>
      <c r="AF1928">
        <v>5.93</v>
      </c>
      <c r="AG1928" s="5">
        <v>40.765852595584931</v>
      </c>
      <c r="AH1928" s="7">
        <v>1.3396126435618214</v>
      </c>
      <c r="AI1928" s="8">
        <v>2.8578403062652191E-2</v>
      </c>
      <c r="AJ1928">
        <v>24291.64</v>
      </c>
      <c r="AK1928">
        <v>24291640000</v>
      </c>
      <c r="AL1928">
        <f t="shared" si="258"/>
        <v>1</v>
      </c>
      <c r="AM1928">
        <f t="shared" si="259"/>
        <v>0</v>
      </c>
      <c r="AN1928">
        <f t="shared" si="260"/>
        <v>0</v>
      </c>
      <c r="AO1928" s="9">
        <v>22</v>
      </c>
      <c r="AP1928" s="5">
        <v>1.3424226808222062</v>
      </c>
      <c r="AQ1928">
        <v>61383575</v>
      </c>
      <c r="AT1928">
        <v>2575000</v>
      </c>
      <c r="AU1928">
        <v>63958575</v>
      </c>
      <c r="AV1928">
        <v>0</v>
      </c>
      <c r="AW1928">
        <v>20701</v>
      </c>
      <c r="AX1928">
        <v>20701000000</v>
      </c>
      <c r="CG1928" s="13"/>
    </row>
    <row r="1929" spans="1:85" x14ac:dyDescent="0.3">
      <c r="A1929">
        <v>2017</v>
      </c>
      <c r="B1929" t="s">
        <v>188</v>
      </c>
      <c r="C1929">
        <v>0</v>
      </c>
      <c r="D1929">
        <v>3</v>
      </c>
      <c r="E1929">
        <v>4</v>
      </c>
      <c r="F1929">
        <v>1.4</v>
      </c>
      <c r="G1929">
        <v>1400000</v>
      </c>
      <c r="H1929">
        <v>1.3</v>
      </c>
      <c r="I1929">
        <v>1300000</v>
      </c>
      <c r="J1929">
        <v>9.9999999999999867E-2</v>
      </c>
      <c r="K1929">
        <v>99999.999999999869</v>
      </c>
      <c r="L1929">
        <v>0</v>
      </c>
      <c r="M1929">
        <v>1</v>
      </c>
      <c r="N1929">
        <v>1</v>
      </c>
      <c r="O1929" s="11">
        <v>16</v>
      </c>
      <c r="P1929" s="11">
        <v>8</v>
      </c>
      <c r="Q1929" s="12">
        <v>50</v>
      </c>
      <c r="R1929" s="11">
        <v>3</v>
      </c>
      <c r="S1929" s="12">
        <v>18.75</v>
      </c>
      <c r="T1929" s="14">
        <v>5</v>
      </c>
      <c r="U1929" s="12">
        <v>31.25</v>
      </c>
      <c r="V1929" s="12">
        <v>74.959999999999994</v>
      </c>
      <c r="W1929" s="13">
        <v>5</v>
      </c>
      <c r="X1929" s="11"/>
      <c r="Y1929" s="11">
        <v>10.029999999999999</v>
      </c>
      <c r="Z1929" s="11">
        <v>4.3600000000000003</v>
      </c>
      <c r="AA1929" s="11">
        <v>24219</v>
      </c>
      <c r="AB1929" s="13">
        <v>24219000000</v>
      </c>
      <c r="AC1929" s="5">
        <v>4.3618636095694558</v>
      </c>
      <c r="AD1929">
        <v>23.94</v>
      </c>
      <c r="AE1929">
        <v>11.67</v>
      </c>
      <c r="AF1929">
        <v>14.1</v>
      </c>
      <c r="AG1929" s="5">
        <v>7.575259905433386</v>
      </c>
      <c r="AH1929" s="7"/>
      <c r="AI1929" s="8"/>
      <c r="AJ1929">
        <v>42958.5</v>
      </c>
      <c r="AK1929">
        <v>42958500000</v>
      </c>
      <c r="AL1929">
        <f t="shared" si="258"/>
        <v>0</v>
      </c>
      <c r="AM1929">
        <f t="shared" si="259"/>
        <v>1</v>
      </c>
      <c r="AN1929">
        <f t="shared" si="260"/>
        <v>0</v>
      </c>
      <c r="AO1929" s="9">
        <v>24</v>
      </c>
      <c r="AP1929" s="5">
        <v>1.3802112417116059</v>
      </c>
      <c r="AQ1929">
        <v>277520000</v>
      </c>
      <c r="AS1929">
        <v>89700000</v>
      </c>
      <c r="AT1929">
        <v>1020000</v>
      </c>
      <c r="AU1929">
        <v>278540000</v>
      </c>
      <c r="AV1929">
        <v>0</v>
      </c>
      <c r="AW1929">
        <v>30244.2</v>
      </c>
      <c r="AX1929">
        <v>30244200000</v>
      </c>
      <c r="CG1929" s="13"/>
    </row>
    <row r="1930" spans="1:85" x14ac:dyDescent="0.3">
      <c r="A1930">
        <v>2017</v>
      </c>
      <c r="B1930" t="s">
        <v>189</v>
      </c>
      <c r="C1930">
        <v>0</v>
      </c>
      <c r="D1930">
        <v>4</v>
      </c>
      <c r="E1930">
        <v>4</v>
      </c>
      <c r="F1930">
        <v>3.2</v>
      </c>
      <c r="G1930">
        <v>3200000</v>
      </c>
      <c r="H1930">
        <v>3</v>
      </c>
      <c r="I1930">
        <v>3000000</v>
      </c>
      <c r="J1930">
        <v>0.20000000000000018</v>
      </c>
      <c r="K1930">
        <v>200000.00000000017</v>
      </c>
      <c r="L1930">
        <v>1</v>
      </c>
      <c r="M1930">
        <v>0</v>
      </c>
      <c r="N1930">
        <v>0</v>
      </c>
      <c r="O1930" s="11">
        <v>12</v>
      </c>
      <c r="P1930" s="11">
        <v>5</v>
      </c>
      <c r="Q1930" s="12">
        <v>41.67</v>
      </c>
      <c r="R1930" s="11">
        <v>7</v>
      </c>
      <c r="S1930" s="12">
        <v>66.67</v>
      </c>
      <c r="T1930" s="14">
        <v>0</v>
      </c>
      <c r="U1930" s="12">
        <v>0</v>
      </c>
      <c r="V1930" s="12">
        <v>58.81</v>
      </c>
      <c r="W1930" s="13">
        <v>5</v>
      </c>
      <c r="X1930" s="11"/>
      <c r="Y1930" s="11">
        <v>12.61</v>
      </c>
      <c r="Z1930" s="11">
        <v>5.2</v>
      </c>
      <c r="AA1930" s="11">
        <v>34370.800000000003</v>
      </c>
      <c r="AB1930" s="13">
        <v>34370800000</v>
      </c>
      <c r="AC1930" s="5">
        <v>5.1980881644923551</v>
      </c>
      <c r="AD1930">
        <v>23.44</v>
      </c>
      <c r="AE1930">
        <v>12.41</v>
      </c>
      <c r="AF1930">
        <v>14.1</v>
      </c>
      <c r="AG1930" s="5">
        <v>-7.8941901732970967</v>
      </c>
      <c r="AH1930" s="7"/>
      <c r="AI1930" s="8">
        <v>1.2026607200716641</v>
      </c>
      <c r="AJ1930">
        <v>70252.11</v>
      </c>
      <c r="AK1930">
        <v>70252110000</v>
      </c>
      <c r="AL1930">
        <f t="shared" si="258"/>
        <v>0</v>
      </c>
      <c r="AM1930">
        <f t="shared" si="259"/>
        <v>1</v>
      </c>
      <c r="AN1930">
        <f t="shared" si="260"/>
        <v>0</v>
      </c>
      <c r="AO1930" s="9">
        <v>24</v>
      </c>
      <c r="AP1930" s="5">
        <v>1.3802112417116059</v>
      </c>
      <c r="AQ1930">
        <v>50982344</v>
      </c>
      <c r="AT1930">
        <v>290000</v>
      </c>
      <c r="AU1930">
        <v>51272344</v>
      </c>
      <c r="AV1930">
        <v>0</v>
      </c>
      <c r="AW1930">
        <v>32469.4</v>
      </c>
      <c r="AX1930">
        <v>32469400000</v>
      </c>
      <c r="CG1930" s="13"/>
    </row>
    <row r="1931" spans="1:85" x14ac:dyDescent="0.3">
      <c r="A1931">
        <v>2017</v>
      </c>
      <c r="B1931" t="s">
        <v>190</v>
      </c>
      <c r="C1931">
        <v>0</v>
      </c>
      <c r="D1931">
        <v>5</v>
      </c>
      <c r="E1931">
        <v>5</v>
      </c>
      <c r="F1931">
        <v>6.6</v>
      </c>
      <c r="G1931">
        <v>6600000</v>
      </c>
      <c r="H1931">
        <v>4.2</v>
      </c>
      <c r="I1931">
        <v>4200000</v>
      </c>
      <c r="J1931">
        <v>2.3999999999999995</v>
      </c>
      <c r="K1931">
        <v>2399999.9999999995</v>
      </c>
      <c r="L1931">
        <v>1</v>
      </c>
      <c r="M1931">
        <v>0</v>
      </c>
      <c r="N1931">
        <v>0</v>
      </c>
      <c r="O1931" s="11">
        <v>13</v>
      </c>
      <c r="P1931" s="11">
        <v>6</v>
      </c>
      <c r="Q1931" s="12">
        <v>46.15</v>
      </c>
      <c r="R1931" s="11">
        <v>7</v>
      </c>
      <c r="S1931" s="12">
        <v>53.85</v>
      </c>
      <c r="T1931" s="14">
        <v>0</v>
      </c>
      <c r="U1931" s="12">
        <v>0</v>
      </c>
      <c r="V1931" s="12">
        <v>47.39</v>
      </c>
      <c r="W1931" s="13">
        <v>4</v>
      </c>
      <c r="X1931" s="11"/>
      <c r="Y1931" s="11">
        <v>8.98</v>
      </c>
      <c r="Z1931" s="11">
        <v>7.86</v>
      </c>
      <c r="AA1931" s="11">
        <v>20447.400000000001</v>
      </c>
      <c r="AB1931" s="13">
        <v>20447400000</v>
      </c>
      <c r="AC1931" s="5">
        <v>7.8617620738980776</v>
      </c>
      <c r="AD1931">
        <v>22.42</v>
      </c>
      <c r="AE1931">
        <v>12.68</v>
      </c>
      <c r="AF1931">
        <v>18.37</v>
      </c>
      <c r="AG1931" s="5">
        <v>5.6998866910071149</v>
      </c>
      <c r="AH1931" s="7">
        <v>0.14818655390942753</v>
      </c>
      <c r="AI1931" s="8">
        <v>2.5717198398324057</v>
      </c>
      <c r="AJ1931">
        <v>74001.53</v>
      </c>
      <c r="AK1931">
        <v>74001530000</v>
      </c>
      <c r="AL1931">
        <f t="shared" si="258"/>
        <v>0</v>
      </c>
      <c r="AM1931">
        <f t="shared" si="259"/>
        <v>1</v>
      </c>
      <c r="AN1931">
        <f t="shared" si="260"/>
        <v>0</v>
      </c>
      <c r="AO1931" s="9">
        <v>32</v>
      </c>
      <c r="AP1931" s="5">
        <v>1.5051499783199058</v>
      </c>
      <c r="AQ1931">
        <v>224059000</v>
      </c>
      <c r="AT1931">
        <v>1593000</v>
      </c>
      <c r="AU1931">
        <v>225652000</v>
      </c>
      <c r="AW1931">
        <v>27825.5</v>
      </c>
      <c r="AX1931">
        <v>27825500000</v>
      </c>
      <c r="CG1931" s="13"/>
    </row>
    <row r="1932" spans="1:85" x14ac:dyDescent="0.3">
      <c r="A1932">
        <v>2017</v>
      </c>
      <c r="B1932" t="s">
        <v>191</v>
      </c>
      <c r="C1932">
        <v>0</v>
      </c>
      <c r="D1932">
        <v>5</v>
      </c>
      <c r="E1932">
        <v>6</v>
      </c>
      <c r="L1932">
        <v>1</v>
      </c>
      <c r="M1932">
        <v>1</v>
      </c>
      <c r="N1932">
        <v>1</v>
      </c>
      <c r="O1932" s="11">
        <v>13</v>
      </c>
      <c r="P1932" s="11">
        <v>5</v>
      </c>
      <c r="Q1932" s="12">
        <v>38.46</v>
      </c>
      <c r="R1932" s="11">
        <v>6</v>
      </c>
      <c r="S1932" s="12">
        <v>46.15</v>
      </c>
      <c r="T1932" s="14">
        <v>2</v>
      </c>
      <c r="U1932" s="12">
        <v>15.38</v>
      </c>
      <c r="V1932" s="12">
        <v>59.45</v>
      </c>
      <c r="W1932" s="13">
        <v>10</v>
      </c>
      <c r="X1932" s="11">
        <v>40.61</v>
      </c>
      <c r="Y1932" s="11">
        <v>2.52</v>
      </c>
      <c r="Z1932" s="11">
        <v>2</v>
      </c>
      <c r="AA1932" s="11">
        <v>103612.1</v>
      </c>
      <c r="AB1932" s="13">
        <v>103612100000</v>
      </c>
      <c r="AC1932" s="5">
        <v>1.9981425787171745</v>
      </c>
      <c r="AD1932">
        <v>7.75</v>
      </c>
      <c r="AE1932">
        <v>1.94</v>
      </c>
      <c r="AF1932">
        <v>3.59</v>
      </c>
      <c r="AG1932" s="5">
        <v>6.8330675016167337</v>
      </c>
      <c r="AH1932" s="7">
        <v>0.14338856594363988</v>
      </c>
      <c r="AI1932" s="8"/>
      <c r="AJ1932">
        <v>38142.620000000003</v>
      </c>
      <c r="AK1932">
        <v>38142620000</v>
      </c>
      <c r="AL1932">
        <f t="shared" si="258"/>
        <v>0</v>
      </c>
      <c r="AM1932">
        <f t="shared" si="259"/>
        <v>1</v>
      </c>
      <c r="AN1932">
        <f t="shared" si="260"/>
        <v>0</v>
      </c>
      <c r="AO1932" s="9">
        <v>36</v>
      </c>
      <c r="AP1932" s="5">
        <v>1.556302500767287</v>
      </c>
      <c r="AQ1932">
        <v>115100000</v>
      </c>
      <c r="AS1932">
        <v>76100000</v>
      </c>
      <c r="AT1932">
        <v>27400000</v>
      </c>
      <c r="AU1932">
        <v>142500000</v>
      </c>
      <c r="AV1932">
        <v>0.2</v>
      </c>
      <c r="AW1932">
        <v>87432</v>
      </c>
      <c r="AX1932">
        <v>87432000000</v>
      </c>
      <c r="CG1932" s="13"/>
    </row>
    <row r="1933" spans="1:85" x14ac:dyDescent="0.3">
      <c r="A1933">
        <v>2017</v>
      </c>
      <c r="B1933" t="s">
        <v>192</v>
      </c>
      <c r="C1933">
        <v>0</v>
      </c>
      <c r="D1933">
        <v>3</v>
      </c>
      <c r="E1933">
        <v>4</v>
      </c>
      <c r="F1933">
        <v>7.1</v>
      </c>
      <c r="G1933">
        <v>7100000</v>
      </c>
      <c r="H1933">
        <v>4.2</v>
      </c>
      <c r="I1933">
        <v>4200000</v>
      </c>
      <c r="J1933">
        <v>2.8999999999999995</v>
      </c>
      <c r="K1933">
        <v>2899999.9999999995</v>
      </c>
      <c r="L1933">
        <v>1</v>
      </c>
      <c r="M1933">
        <v>0</v>
      </c>
      <c r="N1933">
        <v>0</v>
      </c>
      <c r="O1933" s="11">
        <v>11</v>
      </c>
      <c r="P1933" s="11">
        <v>4</v>
      </c>
      <c r="Q1933" s="12">
        <v>36.36</v>
      </c>
      <c r="R1933" s="11">
        <v>4</v>
      </c>
      <c r="S1933" s="12">
        <v>36.36</v>
      </c>
      <c r="T1933" s="14">
        <v>3</v>
      </c>
      <c r="U1933" s="12">
        <v>27.27</v>
      </c>
      <c r="V1933" s="12">
        <v>74.989999999999995</v>
      </c>
      <c r="W1933" s="13">
        <v>5</v>
      </c>
      <c r="X1933" s="11"/>
      <c r="Y1933" s="11">
        <v>9.91</v>
      </c>
      <c r="Z1933" s="11">
        <v>7.27</v>
      </c>
      <c r="AA1933" s="11">
        <v>36763</v>
      </c>
      <c r="AB1933" s="13">
        <v>36763000000</v>
      </c>
      <c r="AC1933" s="5">
        <v>7.2747357604168021</v>
      </c>
      <c r="AD1933">
        <v>18.920000000000002</v>
      </c>
      <c r="AE1933">
        <v>14.44</v>
      </c>
      <c r="AF1933">
        <v>18.66</v>
      </c>
      <c r="AG1933" s="5">
        <v>7.5502375490777149</v>
      </c>
      <c r="AH1933" s="7">
        <v>0.44254414957033678</v>
      </c>
      <c r="AI1933" s="8">
        <v>5.4121791504989609</v>
      </c>
      <c r="AJ1933">
        <v>172050.12</v>
      </c>
      <c r="AK1933">
        <v>172050120000</v>
      </c>
      <c r="AL1933">
        <f t="shared" si="258"/>
        <v>0</v>
      </c>
      <c r="AM1933">
        <f t="shared" si="259"/>
        <v>0</v>
      </c>
      <c r="AN1933">
        <f t="shared" si="260"/>
        <v>1</v>
      </c>
      <c r="AO1933" s="9">
        <v>97</v>
      </c>
      <c r="AP1933" s="5">
        <v>1.9867717342662448</v>
      </c>
      <c r="AQ1933">
        <v>85186000</v>
      </c>
      <c r="AT1933">
        <v>13420000</v>
      </c>
      <c r="AU1933">
        <v>98606000</v>
      </c>
      <c r="AV1933">
        <v>74.989999999999995</v>
      </c>
      <c r="AW1933">
        <v>53062.7</v>
      </c>
      <c r="AX1933">
        <v>53062700000</v>
      </c>
      <c r="CG1933" s="13"/>
    </row>
    <row r="1934" spans="1:85" x14ac:dyDescent="0.3">
      <c r="A1934">
        <v>2017</v>
      </c>
      <c r="B1934" t="s">
        <v>193</v>
      </c>
      <c r="C1934">
        <v>0</v>
      </c>
      <c r="D1934">
        <v>4</v>
      </c>
      <c r="E1934">
        <v>5</v>
      </c>
      <c r="L1934">
        <v>1</v>
      </c>
      <c r="M1934">
        <v>0</v>
      </c>
      <c r="N1934">
        <v>0</v>
      </c>
      <c r="O1934" s="11">
        <v>15</v>
      </c>
      <c r="P1934" s="11">
        <v>6</v>
      </c>
      <c r="Q1934" s="12">
        <v>40</v>
      </c>
      <c r="R1934" s="11">
        <v>4</v>
      </c>
      <c r="S1934" s="12">
        <v>26.67</v>
      </c>
      <c r="T1934" s="14">
        <v>5</v>
      </c>
      <c r="U1934" s="12">
        <v>33.33</v>
      </c>
      <c r="V1934" s="12">
        <v>57.49</v>
      </c>
      <c r="W1934" s="13">
        <v>5</v>
      </c>
      <c r="X1934" s="11"/>
      <c r="Y1934" s="11">
        <v>9.8800000000000008</v>
      </c>
      <c r="Z1934" s="11">
        <v>3.76</v>
      </c>
      <c r="AA1934" s="11">
        <v>15698.3</v>
      </c>
      <c r="AB1934" s="13">
        <v>15698300000</v>
      </c>
      <c r="AC1934" s="5">
        <v>3.7642453412589032</v>
      </c>
      <c r="AD1934">
        <v>7.54</v>
      </c>
      <c r="AE1934">
        <v>4.95</v>
      </c>
      <c r="AF1934">
        <v>7.52</v>
      </c>
      <c r="AG1934" s="5">
        <v>-5.2260834563263119</v>
      </c>
      <c r="AH1934" s="7">
        <v>3.2731648616125146</v>
      </c>
      <c r="AI1934" s="8">
        <v>0.33552771289021022</v>
      </c>
      <c r="AJ1934">
        <v>28291.87</v>
      </c>
      <c r="AK1934">
        <v>28291870000</v>
      </c>
      <c r="AL1934">
        <f t="shared" si="258"/>
        <v>1</v>
      </c>
      <c r="AM1934">
        <f t="shared" si="259"/>
        <v>0</v>
      </c>
      <c r="AN1934">
        <f t="shared" si="260"/>
        <v>0</v>
      </c>
      <c r="AO1934" s="9">
        <v>31</v>
      </c>
      <c r="AP1934" s="5">
        <v>1.4913616938342726</v>
      </c>
      <c r="AQ1934">
        <v>44361820</v>
      </c>
      <c r="AT1934">
        <v>720000</v>
      </c>
      <c r="AU1934">
        <v>45081820</v>
      </c>
      <c r="AV1934">
        <v>0</v>
      </c>
      <c r="AW1934">
        <v>8193.7999999999993</v>
      </c>
      <c r="AX1934">
        <v>8193799999.999999</v>
      </c>
      <c r="CG1934" s="13"/>
    </row>
    <row r="1935" spans="1:85" x14ac:dyDescent="0.3">
      <c r="A1935">
        <v>2017</v>
      </c>
      <c r="B1935" t="s">
        <v>194</v>
      </c>
      <c r="C1935">
        <v>0</v>
      </c>
      <c r="D1935">
        <v>6</v>
      </c>
      <c r="E1935">
        <v>4</v>
      </c>
      <c r="F1935">
        <v>12.4</v>
      </c>
      <c r="G1935">
        <v>12400000</v>
      </c>
      <c r="H1935">
        <v>9.3000000000000007</v>
      </c>
      <c r="I1935">
        <v>9300000</v>
      </c>
      <c r="J1935">
        <v>3.0999999999999996</v>
      </c>
      <c r="K1935">
        <v>3099999.9999999995</v>
      </c>
      <c r="L1935">
        <v>1</v>
      </c>
      <c r="M1935">
        <v>1</v>
      </c>
      <c r="N1935">
        <v>0</v>
      </c>
      <c r="O1935" s="11">
        <v>14</v>
      </c>
      <c r="P1935" s="11">
        <v>5</v>
      </c>
      <c r="Q1935" s="12">
        <v>35.71</v>
      </c>
      <c r="R1935" s="11">
        <v>8</v>
      </c>
      <c r="S1935" s="12">
        <v>57.14</v>
      </c>
      <c r="T1935" s="14">
        <v>1</v>
      </c>
      <c r="U1935" s="12">
        <v>7.14</v>
      </c>
      <c r="V1935" s="12">
        <v>74.540000000000006</v>
      </c>
      <c r="W1935" s="13">
        <v>9</v>
      </c>
      <c r="X1935" s="11"/>
      <c r="Y1935" s="11">
        <v>8.7100000000000009</v>
      </c>
      <c r="Z1935" s="11">
        <v>1.73</v>
      </c>
      <c r="AA1935" s="11">
        <v>28783.8</v>
      </c>
      <c r="AB1935" s="13">
        <v>28783800000</v>
      </c>
      <c r="AC1935" s="5">
        <v>1.7295266120563633</v>
      </c>
      <c r="AD1935">
        <v>7.65</v>
      </c>
      <c r="AE1935">
        <v>3</v>
      </c>
      <c r="AF1935">
        <v>4.46</v>
      </c>
      <c r="AG1935" s="5">
        <v>28.106135986733001</v>
      </c>
      <c r="AH1935" s="7">
        <v>1.2862468931234465</v>
      </c>
      <c r="AI1935" s="8">
        <v>1.9469759734879868</v>
      </c>
      <c r="AJ1935">
        <v>6304.47</v>
      </c>
      <c r="AK1935">
        <v>6304470000</v>
      </c>
      <c r="AL1935">
        <f t="shared" si="258"/>
        <v>1</v>
      </c>
      <c r="AM1935">
        <f t="shared" si="259"/>
        <v>0</v>
      </c>
      <c r="AN1935">
        <f t="shared" si="260"/>
        <v>0</v>
      </c>
      <c r="AO1935" s="9">
        <v>26</v>
      </c>
      <c r="AP1935" s="5">
        <v>1.414973347970818</v>
      </c>
      <c r="AQ1935">
        <v>48406000</v>
      </c>
      <c r="AR1935" s="5">
        <v>62.6</v>
      </c>
      <c r="AT1935">
        <v>1800000</v>
      </c>
      <c r="AU1935">
        <v>50206000</v>
      </c>
      <c r="AV1935">
        <v>0</v>
      </c>
      <c r="AW1935">
        <v>14050.8</v>
      </c>
      <c r="AX1935">
        <v>14050800000</v>
      </c>
      <c r="CG1935" s="13"/>
    </row>
    <row r="1936" spans="1:85" x14ac:dyDescent="0.3">
      <c r="A1936">
        <v>2017</v>
      </c>
      <c r="B1936" t="s">
        <v>195</v>
      </c>
      <c r="C1936">
        <v>1</v>
      </c>
      <c r="M1936">
        <v>0</v>
      </c>
      <c r="N1936">
        <v>0</v>
      </c>
      <c r="O1936" s="11"/>
      <c r="P1936" s="11"/>
      <c r="Q1936" s="12"/>
      <c r="R1936" s="11"/>
      <c r="S1936" s="12"/>
      <c r="T1936" s="14">
        <v>0</v>
      </c>
      <c r="U1936" s="12"/>
      <c r="V1936" s="12">
        <v>40.31</v>
      </c>
      <c r="W1936" s="13"/>
      <c r="X1936" s="11"/>
      <c r="Y1936" s="11"/>
      <c r="Z1936" s="11"/>
      <c r="AA1936" s="11">
        <v>23647</v>
      </c>
      <c r="AB1936" s="13">
        <v>23647000000</v>
      </c>
      <c r="AD1936">
        <v>44.64</v>
      </c>
      <c r="AE1936">
        <v>17.86</v>
      </c>
      <c r="AF1936">
        <v>28.22</v>
      </c>
      <c r="AG1936" s="5">
        <v>5.9389472311003848</v>
      </c>
      <c r="AH1936" s="7"/>
      <c r="AI1936" s="8"/>
      <c r="AO1936" s="9">
        <v>5</v>
      </c>
      <c r="AP1936" s="5">
        <v>0.69897000433601875</v>
      </c>
      <c r="AR1936" s="5">
        <v>7.2</v>
      </c>
      <c r="AV1936">
        <v>0</v>
      </c>
      <c r="CG1936" s="13"/>
    </row>
    <row r="1937" spans="1:85" x14ac:dyDescent="0.3">
      <c r="A1937">
        <v>2017</v>
      </c>
      <c r="B1937" t="s">
        <v>196</v>
      </c>
      <c r="C1937">
        <v>0</v>
      </c>
      <c r="D1937">
        <v>3</v>
      </c>
      <c r="E1937">
        <v>5</v>
      </c>
      <c r="F1937">
        <v>3.4</v>
      </c>
      <c r="G1937">
        <v>3400000</v>
      </c>
      <c r="H1937">
        <v>3</v>
      </c>
      <c r="I1937">
        <v>3000000</v>
      </c>
      <c r="J1937">
        <v>0.39999999999999991</v>
      </c>
      <c r="K1937">
        <v>399999.99999999988</v>
      </c>
      <c r="L1937">
        <v>1</v>
      </c>
      <c r="M1937">
        <v>0</v>
      </c>
      <c r="N1937">
        <v>1</v>
      </c>
      <c r="O1937" s="11">
        <v>11</v>
      </c>
      <c r="P1937" s="11">
        <v>5</v>
      </c>
      <c r="Q1937" s="12">
        <v>45.45</v>
      </c>
      <c r="R1937" s="11">
        <v>3</v>
      </c>
      <c r="S1937" s="12">
        <v>27.27</v>
      </c>
      <c r="T1937" s="14">
        <v>3</v>
      </c>
      <c r="U1937" s="12">
        <v>27.27</v>
      </c>
      <c r="V1937" s="12">
        <v>28.35</v>
      </c>
      <c r="W1937" s="13">
        <v>4</v>
      </c>
      <c r="X1937" s="11"/>
      <c r="Y1937" s="11">
        <v>6.63</v>
      </c>
      <c r="Z1937" s="11">
        <v>3.02</v>
      </c>
      <c r="AA1937" s="11">
        <v>28062.799999999999</v>
      </c>
      <c r="AB1937" s="13">
        <v>28062800000</v>
      </c>
      <c r="AC1937" s="5">
        <v>3.0179886246687739</v>
      </c>
      <c r="AD1937">
        <v>11.33</v>
      </c>
      <c r="AE1937">
        <v>6.28</v>
      </c>
      <c r="AF1937">
        <v>11.33</v>
      </c>
      <c r="AG1937" s="5">
        <v>-12.333593960728344</v>
      </c>
      <c r="AH1937" s="7"/>
      <c r="AI1937" s="8"/>
      <c r="AJ1937">
        <v>44788.3</v>
      </c>
      <c r="AK1937">
        <v>44788300000</v>
      </c>
      <c r="AL1937">
        <f>IF(AJ1937&lt;29957,1,0)</f>
        <v>0</v>
      </c>
      <c r="AM1937">
        <f>IF(AND(AJ1937&gt;29957,AJ1937&lt;96525),1,0)</f>
        <v>1</v>
      </c>
      <c r="AN1937">
        <f>IF(AJ1937&gt;96525,1,0)</f>
        <v>0</v>
      </c>
      <c r="AO1937" s="9">
        <v>55</v>
      </c>
      <c r="AP1937" s="5">
        <v>1.7403626894942439</v>
      </c>
      <c r="AQ1937">
        <v>82715813</v>
      </c>
      <c r="AR1937" s="5">
        <v>100</v>
      </c>
      <c r="AS1937">
        <v>76899813</v>
      </c>
      <c r="AT1937">
        <v>6838565</v>
      </c>
      <c r="AU1937">
        <v>89554378</v>
      </c>
      <c r="AV1937">
        <v>0</v>
      </c>
      <c r="AW1937">
        <v>27333</v>
      </c>
      <c r="AX1937">
        <v>27333000000</v>
      </c>
      <c r="CG1937" s="13"/>
    </row>
    <row r="1938" spans="1:85" x14ac:dyDescent="0.3">
      <c r="A1938">
        <v>2017</v>
      </c>
      <c r="B1938" t="s">
        <v>197</v>
      </c>
      <c r="C1938">
        <v>1</v>
      </c>
      <c r="D1938">
        <v>4</v>
      </c>
      <c r="E1938">
        <v>4</v>
      </c>
      <c r="M1938">
        <v>0</v>
      </c>
      <c r="N1938">
        <v>0</v>
      </c>
      <c r="O1938" s="11"/>
      <c r="P1938" s="11"/>
      <c r="Q1938" s="12"/>
      <c r="R1938" s="11"/>
      <c r="S1938" s="12"/>
      <c r="T1938" s="14">
        <v>0</v>
      </c>
      <c r="U1938" s="12"/>
      <c r="V1938" s="12" t="s">
        <v>366</v>
      </c>
      <c r="W1938" s="13"/>
      <c r="X1938" s="11"/>
      <c r="Y1938" s="11">
        <v>14.55</v>
      </c>
      <c r="Z1938" s="11"/>
      <c r="AA1938" s="11">
        <v>46060</v>
      </c>
      <c r="AB1938" s="13">
        <v>46060000000</v>
      </c>
      <c r="AD1938">
        <v>36.93</v>
      </c>
      <c r="AE1938">
        <v>24.77</v>
      </c>
      <c r="AF1938">
        <v>36.549999999999997</v>
      </c>
      <c r="AG1938" s="5">
        <v>11.19492337164751</v>
      </c>
      <c r="AH1938" s="7"/>
      <c r="AI1938" s="8"/>
      <c r="AO1938" s="9">
        <v>20</v>
      </c>
      <c r="AP1938" s="5">
        <v>1.301029995663981</v>
      </c>
      <c r="AV1938">
        <v>0</v>
      </c>
      <c r="CG1938" s="13"/>
    </row>
    <row r="1939" spans="1:85" x14ac:dyDescent="0.3">
      <c r="A1939">
        <v>2017</v>
      </c>
      <c r="B1939" t="s">
        <v>198</v>
      </c>
      <c r="C1939">
        <v>0</v>
      </c>
      <c r="D1939">
        <v>5</v>
      </c>
      <c r="E1939">
        <v>9</v>
      </c>
      <c r="L1939">
        <v>1</v>
      </c>
      <c r="M1939">
        <v>1</v>
      </c>
      <c r="N1939">
        <v>0</v>
      </c>
      <c r="O1939" s="11">
        <v>23</v>
      </c>
      <c r="P1939" s="11">
        <v>10</v>
      </c>
      <c r="Q1939" s="12">
        <v>43.48</v>
      </c>
      <c r="R1939" s="11">
        <v>9</v>
      </c>
      <c r="S1939" s="12">
        <v>39.130000000000003</v>
      </c>
      <c r="T1939" s="14">
        <v>4</v>
      </c>
      <c r="U1939" s="12">
        <v>17.39</v>
      </c>
      <c r="V1939" s="12" t="s">
        <v>366</v>
      </c>
      <c r="W1939" s="13">
        <v>9</v>
      </c>
      <c r="X1939" s="11"/>
      <c r="Y1939" s="11">
        <v>6.12</v>
      </c>
      <c r="Z1939" s="11">
        <v>3.2</v>
      </c>
      <c r="AA1939" s="11">
        <v>2151662</v>
      </c>
      <c r="AB1939" s="13">
        <v>2151662000000</v>
      </c>
      <c r="AC1939" s="5">
        <v>3.2039466923595792</v>
      </c>
      <c r="AD1939">
        <v>13.6</v>
      </c>
      <c r="AE1939">
        <v>3.27</v>
      </c>
      <c r="AF1939">
        <v>4.83</v>
      </c>
      <c r="AG1939" s="5">
        <v>8.0454933611953585</v>
      </c>
      <c r="AH1939" s="7">
        <v>2.1527107895899778E-2</v>
      </c>
      <c r="AI1939" s="8">
        <v>6.0870441325662855E-2</v>
      </c>
      <c r="AJ1939">
        <v>1258274.47</v>
      </c>
      <c r="AK1939">
        <v>1258274470000</v>
      </c>
      <c r="AL1939">
        <f>IF(AJ1939&lt;29957,1,0)</f>
        <v>0</v>
      </c>
      <c r="AM1939">
        <f>IF(AND(AJ1939&gt;29957,AJ1939&lt;96525),1,0)</f>
        <v>0</v>
      </c>
      <c r="AN1939">
        <f>IF(AJ1939&gt;96525,1,0)</f>
        <v>1</v>
      </c>
      <c r="AO1939" s="9">
        <v>71</v>
      </c>
      <c r="AP1939" s="5">
        <v>1.851258348719075</v>
      </c>
      <c r="AQ1939">
        <v>1452900000</v>
      </c>
      <c r="AR1939" s="5">
        <v>100</v>
      </c>
      <c r="AT1939">
        <v>43680000</v>
      </c>
      <c r="AU1939">
        <v>1496580000</v>
      </c>
      <c r="AV1939">
        <v>0</v>
      </c>
      <c r="AW1939">
        <v>1000825.3</v>
      </c>
      <c r="AX1939">
        <v>1000825300000</v>
      </c>
      <c r="CG1939" s="13"/>
    </row>
    <row r="1940" spans="1:85" x14ac:dyDescent="0.3">
      <c r="A1940">
        <v>2017</v>
      </c>
      <c r="B1940" t="s">
        <v>199</v>
      </c>
      <c r="C1940">
        <v>0</v>
      </c>
      <c r="M1940">
        <v>0</v>
      </c>
      <c r="N1940">
        <v>0</v>
      </c>
      <c r="O1940" s="11"/>
      <c r="P1940" s="11"/>
      <c r="Q1940" s="12"/>
      <c r="R1940" s="11"/>
      <c r="S1940" s="12"/>
      <c r="T1940" s="14">
        <v>0</v>
      </c>
      <c r="U1940" s="12"/>
      <c r="V1940" s="12">
        <v>75</v>
      </c>
      <c r="W1940" s="13"/>
      <c r="X1940" s="11"/>
      <c r="Y1940" s="11">
        <v>9.44</v>
      </c>
      <c r="Z1940" s="11"/>
      <c r="AA1940" s="11">
        <v>27581.5</v>
      </c>
      <c r="AB1940" s="13">
        <v>27581500000</v>
      </c>
      <c r="AD1940">
        <v>17.45</v>
      </c>
      <c r="AE1940">
        <v>7.34</v>
      </c>
      <c r="AF1940">
        <v>9.1199999999999992</v>
      </c>
      <c r="AG1940" s="5">
        <v>6.2885164070960977</v>
      </c>
      <c r="AH1940" s="7"/>
      <c r="AI1940" s="8"/>
      <c r="AO1940" s="9">
        <v>12</v>
      </c>
      <c r="AP1940" s="5">
        <v>1.0791812460476247</v>
      </c>
      <c r="AR1940" s="5">
        <v>37.9</v>
      </c>
      <c r="AV1940">
        <v>0</v>
      </c>
      <c r="CG1940" s="13"/>
    </row>
    <row r="1941" spans="1:85" x14ac:dyDescent="0.3">
      <c r="A1941">
        <v>2017</v>
      </c>
      <c r="B1941" t="s">
        <v>200</v>
      </c>
      <c r="C1941">
        <v>1</v>
      </c>
      <c r="M1941">
        <v>0</v>
      </c>
      <c r="N1941">
        <v>0</v>
      </c>
      <c r="O1941" s="11"/>
      <c r="P1941" s="11"/>
      <c r="Q1941" s="12"/>
      <c r="R1941" s="11"/>
      <c r="S1941" s="12"/>
      <c r="T1941" s="14">
        <v>0</v>
      </c>
      <c r="U1941" s="12"/>
      <c r="V1941" s="12" t="s">
        <v>366</v>
      </c>
      <c r="W1941" s="13"/>
      <c r="X1941" s="11"/>
      <c r="Y1941" s="11">
        <v>-2.81</v>
      </c>
      <c r="Z1941" s="11"/>
      <c r="AA1941" s="11">
        <v>22649.200000000001</v>
      </c>
      <c r="AB1941" s="13">
        <v>22649200000</v>
      </c>
      <c r="AD1941">
        <v>-0.94</v>
      </c>
      <c r="AE1941">
        <v>-0.54</v>
      </c>
      <c r="AF1941">
        <v>-0.6</v>
      </c>
      <c r="AG1941" s="5">
        <v>12.225450004072441</v>
      </c>
      <c r="AH1941" s="7"/>
      <c r="AI1941" s="8"/>
      <c r="AO1941" s="9">
        <v>4</v>
      </c>
      <c r="AP1941" s="5">
        <v>0.60205999132796229</v>
      </c>
      <c r="AR1941" s="5">
        <v>11.4</v>
      </c>
      <c r="CG1941" s="13"/>
    </row>
    <row r="1942" spans="1:85" x14ac:dyDescent="0.3">
      <c r="A1942">
        <v>2017</v>
      </c>
      <c r="B1942" t="s">
        <v>201</v>
      </c>
      <c r="C1942">
        <v>0</v>
      </c>
      <c r="D1942">
        <v>4</v>
      </c>
      <c r="E1942">
        <v>5</v>
      </c>
      <c r="L1942">
        <v>1</v>
      </c>
      <c r="M1942">
        <v>1</v>
      </c>
      <c r="N1942">
        <v>0</v>
      </c>
      <c r="O1942" s="11">
        <v>9</v>
      </c>
      <c r="P1942" s="11">
        <v>3</v>
      </c>
      <c r="Q1942" s="12">
        <v>33.33</v>
      </c>
      <c r="R1942" s="11">
        <v>4</v>
      </c>
      <c r="S1942" s="12">
        <v>44.44</v>
      </c>
      <c r="T1942" s="14">
        <v>2</v>
      </c>
      <c r="U1942" s="12">
        <v>22.22</v>
      </c>
      <c r="V1942" s="12" t="s">
        <v>366</v>
      </c>
      <c r="W1942" s="13">
        <v>6</v>
      </c>
      <c r="X1942" s="11"/>
      <c r="Y1942" s="11">
        <v>-0.56000000000000005</v>
      </c>
      <c r="Z1942" s="11">
        <v>2.4300000000000002</v>
      </c>
      <c r="AA1942" s="11">
        <v>39090.5</v>
      </c>
      <c r="AB1942" s="13">
        <v>39090500000</v>
      </c>
      <c r="AC1942" s="5">
        <v>2.4320696504666892</v>
      </c>
      <c r="AG1942" s="5">
        <v>16.871830295730831</v>
      </c>
      <c r="AH1942" s="7"/>
      <c r="AI1942" s="8"/>
      <c r="AO1942" s="9">
        <v>4</v>
      </c>
      <c r="AP1942" s="5">
        <v>0.60205999132796229</v>
      </c>
      <c r="AQ1942">
        <v>27260000</v>
      </c>
      <c r="AR1942" s="5">
        <v>100</v>
      </c>
      <c r="AT1942">
        <v>20845000</v>
      </c>
      <c r="AU1942">
        <v>48105000</v>
      </c>
      <c r="AV1942">
        <v>75</v>
      </c>
      <c r="CG1942" s="13"/>
    </row>
    <row r="1943" spans="1:85" x14ac:dyDescent="0.3">
      <c r="A1943">
        <v>2017</v>
      </c>
      <c r="B1943" t="s">
        <v>202</v>
      </c>
      <c r="C1943">
        <v>0</v>
      </c>
      <c r="D1943">
        <v>3</v>
      </c>
      <c r="E1943">
        <v>5</v>
      </c>
      <c r="L1943">
        <v>0</v>
      </c>
      <c r="M1943">
        <v>0</v>
      </c>
      <c r="N1943">
        <v>0</v>
      </c>
      <c r="O1943" s="11">
        <v>13</v>
      </c>
      <c r="P1943" s="11">
        <v>4</v>
      </c>
      <c r="Q1943" s="12">
        <v>30.77</v>
      </c>
      <c r="R1943" s="11">
        <v>7</v>
      </c>
      <c r="S1943" s="12">
        <v>53.85</v>
      </c>
      <c r="T1943" s="14">
        <v>2</v>
      </c>
      <c r="U1943" s="12">
        <v>15.38</v>
      </c>
      <c r="V1943" s="12">
        <v>46.71</v>
      </c>
      <c r="W1943" s="13">
        <v>5</v>
      </c>
      <c r="X1943" s="11"/>
      <c r="Y1943" s="11">
        <v>13.96</v>
      </c>
      <c r="Z1943" s="11">
        <v>4.42</v>
      </c>
      <c r="AA1943" s="11">
        <v>268729.3</v>
      </c>
      <c r="AB1943" s="13">
        <v>268729300000</v>
      </c>
      <c r="AC1943" s="5">
        <v>4.4155209215124902</v>
      </c>
      <c r="AD1943">
        <v>19.850000000000001</v>
      </c>
      <c r="AE1943">
        <v>9.8699999999999992</v>
      </c>
      <c r="AF1943">
        <v>12.31</v>
      </c>
      <c r="AG1943" s="5">
        <v>23.692709494537699</v>
      </c>
      <c r="AH1943" s="7">
        <v>1.0178466489396096</v>
      </c>
      <c r="AI1943" s="8"/>
      <c r="AJ1943">
        <v>671262.33</v>
      </c>
      <c r="AK1943">
        <v>671262330000</v>
      </c>
      <c r="AL1943">
        <f>IF(AJ1943&lt;29957,1,0)</f>
        <v>0</v>
      </c>
      <c r="AM1943">
        <f>IF(AND(AJ1943&gt;29957,AJ1943&lt;96525),1,0)</f>
        <v>0</v>
      </c>
      <c r="AN1943">
        <f>IF(AJ1943&gt;96525,1,0)</f>
        <v>1</v>
      </c>
      <c r="AO1943" s="9">
        <v>34</v>
      </c>
      <c r="AP1943" s="5">
        <v>1.5314789170422551</v>
      </c>
      <c r="AQ1943">
        <v>987820000</v>
      </c>
      <c r="AT1943">
        <v>27140000</v>
      </c>
      <c r="AU1943">
        <v>1014960000</v>
      </c>
      <c r="AV1943">
        <v>0.18</v>
      </c>
      <c r="AW1943">
        <v>157960.6</v>
      </c>
      <c r="AX1943">
        <v>157960600000</v>
      </c>
      <c r="CG1943" s="13"/>
    </row>
    <row r="1944" spans="1:85" x14ac:dyDescent="0.3">
      <c r="A1944">
        <v>2017</v>
      </c>
      <c r="B1944" t="s">
        <v>203</v>
      </c>
      <c r="C1944">
        <v>1</v>
      </c>
      <c r="D1944">
        <v>3</v>
      </c>
      <c r="E1944">
        <v>4</v>
      </c>
      <c r="M1944">
        <v>0</v>
      </c>
      <c r="N1944">
        <v>0</v>
      </c>
      <c r="O1944" s="11"/>
      <c r="P1944" s="11"/>
      <c r="Q1944" s="12"/>
      <c r="R1944" s="11"/>
      <c r="S1944" s="12"/>
      <c r="T1944" s="14">
        <v>0</v>
      </c>
      <c r="U1944" s="12"/>
      <c r="V1944" s="12">
        <v>89.93</v>
      </c>
      <c r="W1944" s="13"/>
      <c r="X1944" s="11"/>
      <c r="Y1944" s="11">
        <v>6.17</v>
      </c>
      <c r="Z1944" s="11"/>
      <c r="AA1944" s="11"/>
      <c r="AB1944" s="13"/>
      <c r="AD1944">
        <v>27.89</v>
      </c>
      <c r="AE1944">
        <v>9.17</v>
      </c>
      <c r="AF1944">
        <v>11.88</v>
      </c>
      <c r="AG1944" s="5">
        <v>1.8660602325136399</v>
      </c>
      <c r="AH1944" s="7"/>
      <c r="AI1944" s="8"/>
      <c r="AO1944" s="9">
        <v>4</v>
      </c>
      <c r="AP1944" s="5">
        <v>0.60205999132796229</v>
      </c>
      <c r="AR1944" s="5">
        <v>100</v>
      </c>
      <c r="AV1944">
        <v>0</v>
      </c>
      <c r="CG1944" s="13"/>
    </row>
    <row r="1945" spans="1:85" x14ac:dyDescent="0.3">
      <c r="A1945">
        <v>2017</v>
      </c>
      <c r="B1945" t="s">
        <v>204</v>
      </c>
      <c r="C1945">
        <v>0</v>
      </c>
      <c r="M1945">
        <v>0</v>
      </c>
      <c r="N1945">
        <v>0</v>
      </c>
      <c r="O1945" s="11"/>
      <c r="P1945" s="11"/>
      <c r="Q1945" s="12"/>
      <c r="R1945" s="11"/>
      <c r="S1945" s="12"/>
      <c r="T1945" s="14">
        <v>0</v>
      </c>
      <c r="U1945" s="12"/>
      <c r="V1945" s="12">
        <v>27.52</v>
      </c>
      <c r="W1945" s="13"/>
      <c r="X1945" s="11">
        <v>0.46</v>
      </c>
      <c r="Y1945" s="11">
        <v>9.76</v>
      </c>
      <c r="Z1945" s="11">
        <v>3.03</v>
      </c>
      <c r="AA1945" s="11">
        <v>151516.79999999999</v>
      </c>
      <c r="AB1945" s="13">
        <v>151516800000</v>
      </c>
      <c r="AC1945" s="5">
        <v>3.0255602834632933</v>
      </c>
      <c r="AD1945">
        <v>18.78</v>
      </c>
      <c r="AE1945">
        <v>10.49</v>
      </c>
      <c r="AF1945">
        <v>14.42</v>
      </c>
      <c r="AG1945" s="5">
        <v>-33.649963407617797</v>
      </c>
      <c r="AH1945" s="7"/>
      <c r="AI1945" s="8">
        <v>1.7209906987964725</v>
      </c>
      <c r="AJ1945">
        <v>207415.86</v>
      </c>
      <c r="AK1945">
        <v>207415860000</v>
      </c>
      <c r="AL1945">
        <f>IF(AJ1945&lt;29957,1,0)</f>
        <v>0</v>
      </c>
      <c r="AM1945">
        <f>IF(AND(AJ1945&gt;29957,AJ1945&lt;96525),1,0)</f>
        <v>0</v>
      </c>
      <c r="AN1945">
        <f>IF(AJ1945&gt;96525,1,0)</f>
        <v>1</v>
      </c>
      <c r="AO1945" s="9">
        <v>57</v>
      </c>
      <c r="AP1945" s="5">
        <v>1.7558748556724912</v>
      </c>
      <c r="AV1945">
        <v>0.45</v>
      </c>
      <c r="AW1945">
        <v>153934.5</v>
      </c>
      <c r="AX1945">
        <v>153934500000</v>
      </c>
      <c r="CG1945" s="13"/>
    </row>
    <row r="1946" spans="1:85" x14ac:dyDescent="0.3">
      <c r="A1946">
        <v>2017</v>
      </c>
      <c r="B1946" t="s">
        <v>205</v>
      </c>
      <c r="C1946">
        <v>0</v>
      </c>
      <c r="M1946">
        <v>1</v>
      </c>
      <c r="N1946">
        <v>0</v>
      </c>
      <c r="O1946" s="11"/>
      <c r="P1946" s="11"/>
      <c r="Q1946" s="12"/>
      <c r="R1946" s="11"/>
      <c r="S1946" s="12"/>
      <c r="T1946" s="14">
        <v>0</v>
      </c>
      <c r="U1946" s="12"/>
      <c r="V1946" s="12">
        <v>51.88</v>
      </c>
      <c r="W1946" s="13"/>
      <c r="X1946" s="11"/>
      <c r="Y1946" s="11">
        <v>17.11</v>
      </c>
      <c r="Z1946" s="11"/>
      <c r="AA1946" s="11"/>
      <c r="AB1946" s="13"/>
      <c r="AD1946">
        <v>22.03</v>
      </c>
      <c r="AE1946">
        <v>15.64</v>
      </c>
      <c r="AF1946">
        <v>21.93</v>
      </c>
      <c r="AG1946" s="5">
        <v>-2.0156402480383986</v>
      </c>
      <c r="AH1946" s="7"/>
      <c r="AI1946" s="8"/>
      <c r="AO1946" s="9">
        <v>22</v>
      </c>
      <c r="AP1946" s="5">
        <v>1.3424226808222062</v>
      </c>
      <c r="AV1946">
        <v>32.5</v>
      </c>
      <c r="CG1946" s="13"/>
    </row>
    <row r="1947" spans="1:85" x14ac:dyDescent="0.3">
      <c r="A1947">
        <v>2017</v>
      </c>
      <c r="B1947" t="s">
        <v>206</v>
      </c>
      <c r="C1947">
        <v>0</v>
      </c>
      <c r="D1947">
        <v>5</v>
      </c>
      <c r="E1947">
        <v>6</v>
      </c>
      <c r="L1947">
        <v>1</v>
      </c>
      <c r="M1947">
        <v>1</v>
      </c>
      <c r="N1947">
        <v>0</v>
      </c>
      <c r="O1947" s="11">
        <v>13</v>
      </c>
      <c r="P1947" s="11">
        <v>7</v>
      </c>
      <c r="Q1947" s="12">
        <v>53.85</v>
      </c>
      <c r="R1947" s="11">
        <v>4</v>
      </c>
      <c r="S1947" s="12">
        <v>30.77</v>
      </c>
      <c r="T1947" s="14">
        <v>2</v>
      </c>
      <c r="U1947" s="12">
        <v>15.38</v>
      </c>
      <c r="V1947" s="12">
        <v>25.33</v>
      </c>
      <c r="W1947" s="13">
        <v>6</v>
      </c>
      <c r="X1947" s="11">
        <v>4.6399999999999997</v>
      </c>
      <c r="Y1947" s="11">
        <v>2.98</v>
      </c>
      <c r="Z1947" s="11">
        <v>2.98</v>
      </c>
      <c r="AA1947" s="11">
        <v>1193059</v>
      </c>
      <c r="AB1947" s="13">
        <v>1193059000000</v>
      </c>
      <c r="AC1947" s="5">
        <v>2.9824561441957229</v>
      </c>
      <c r="AD1947">
        <v>7.82</v>
      </c>
      <c r="AE1947">
        <v>2.42</v>
      </c>
      <c r="AF1947">
        <v>3.37</v>
      </c>
      <c r="AG1947" s="5">
        <v>10.601059813923886</v>
      </c>
      <c r="AH1947" s="7"/>
      <c r="AI1947" s="8">
        <v>0.654459015673305</v>
      </c>
      <c r="AJ1947">
        <v>735808.15</v>
      </c>
      <c r="AK1947">
        <v>735808150000</v>
      </c>
      <c r="AL1947">
        <f>IF(AJ1947&lt;29957,1,0)</f>
        <v>0</v>
      </c>
      <c r="AM1947">
        <f>IF(AND(AJ1947&gt;29957,AJ1947&lt;96525),1,0)</f>
        <v>0</v>
      </c>
      <c r="AN1947">
        <f>IF(AJ1947&gt;96525,1,0)</f>
        <v>1</v>
      </c>
      <c r="AO1947" s="9">
        <v>26</v>
      </c>
      <c r="AP1947" s="5">
        <v>1.414973347970818</v>
      </c>
      <c r="AQ1947">
        <v>205268000</v>
      </c>
      <c r="AT1947">
        <v>27643000</v>
      </c>
      <c r="AU1947">
        <v>232911000</v>
      </c>
      <c r="AV1947">
        <v>0.09</v>
      </c>
      <c r="AW1947">
        <v>845634.1</v>
      </c>
      <c r="AX1947">
        <v>845634100000</v>
      </c>
      <c r="CG1947" s="13"/>
    </row>
    <row r="1948" spans="1:85" x14ac:dyDescent="0.3">
      <c r="A1948">
        <v>2017</v>
      </c>
      <c r="B1948" t="s">
        <v>207</v>
      </c>
      <c r="C1948">
        <v>0</v>
      </c>
      <c r="D1948">
        <v>5</v>
      </c>
      <c r="E1948">
        <v>5</v>
      </c>
      <c r="L1948">
        <v>1</v>
      </c>
      <c r="M1948">
        <v>1</v>
      </c>
      <c r="N1948">
        <v>0</v>
      </c>
      <c r="O1948" s="11">
        <v>19</v>
      </c>
      <c r="P1948" s="11">
        <v>7</v>
      </c>
      <c r="Q1948" s="12">
        <v>36.840000000000003</v>
      </c>
      <c r="R1948" s="11">
        <v>8</v>
      </c>
      <c r="S1948" s="12">
        <v>42.11</v>
      </c>
      <c r="T1948" s="14">
        <v>4</v>
      </c>
      <c r="U1948" s="12">
        <v>21.05</v>
      </c>
      <c r="V1948" s="12">
        <v>69.91</v>
      </c>
      <c r="W1948" s="13">
        <v>9</v>
      </c>
      <c r="X1948" s="11"/>
      <c r="Y1948" s="11">
        <v>2.93</v>
      </c>
      <c r="Z1948" s="11">
        <v>2.31</v>
      </c>
      <c r="AA1948" s="11">
        <v>69702</v>
      </c>
      <c r="AB1948" s="13">
        <v>69702000000</v>
      </c>
      <c r="AC1948" s="5">
        <v>2.3087789337053364</v>
      </c>
      <c r="AD1948">
        <v>6.17</v>
      </c>
      <c r="AE1948">
        <v>2.67</v>
      </c>
      <c r="AF1948">
        <v>4.2</v>
      </c>
      <c r="AG1948" s="5">
        <v>38.090143774120669</v>
      </c>
      <c r="AH1948" s="7">
        <v>24.48448756471057</v>
      </c>
      <c r="AI1948" s="8"/>
      <c r="AJ1948">
        <v>69473.72</v>
      </c>
      <c r="AK1948">
        <v>69473720000</v>
      </c>
      <c r="AL1948">
        <f>IF(AJ1948&lt;29957,1,0)</f>
        <v>0</v>
      </c>
      <c r="AM1948">
        <f>IF(AND(AJ1948&gt;29957,AJ1948&lt;96525),1,0)</f>
        <v>1</v>
      </c>
      <c r="AN1948">
        <f>IF(AJ1948&gt;96525,1,0)</f>
        <v>0</v>
      </c>
      <c r="AO1948" s="9">
        <v>72</v>
      </c>
      <c r="AP1948" s="5">
        <v>1.8573324964312683</v>
      </c>
      <c r="AQ1948">
        <v>98210000</v>
      </c>
      <c r="AT1948">
        <v>17580000</v>
      </c>
      <c r="AU1948">
        <v>115790000</v>
      </c>
      <c r="AV1948">
        <v>51.38</v>
      </c>
      <c r="AW1948">
        <v>66630</v>
      </c>
      <c r="AX1948">
        <v>66630000000</v>
      </c>
      <c r="CG1948" s="13"/>
    </row>
    <row r="1949" spans="1:85" x14ac:dyDescent="0.3">
      <c r="A1949">
        <v>2017</v>
      </c>
      <c r="B1949" t="s">
        <v>208</v>
      </c>
      <c r="C1949">
        <v>1</v>
      </c>
      <c r="D1949">
        <v>5</v>
      </c>
      <c r="E1949">
        <v>5</v>
      </c>
      <c r="F1949">
        <v>35.5</v>
      </c>
      <c r="G1949">
        <v>35500000</v>
      </c>
      <c r="H1949">
        <v>28.6</v>
      </c>
      <c r="I1949">
        <v>28600000</v>
      </c>
      <c r="J1949">
        <v>6.8999999999999986</v>
      </c>
      <c r="K1949">
        <v>6899999.9999999981</v>
      </c>
      <c r="L1949">
        <v>1</v>
      </c>
      <c r="M1949">
        <v>1</v>
      </c>
      <c r="N1949">
        <v>1</v>
      </c>
      <c r="O1949" s="11">
        <v>11</v>
      </c>
      <c r="P1949" s="11">
        <v>5</v>
      </c>
      <c r="Q1949" s="12">
        <v>45.45</v>
      </c>
      <c r="R1949" s="11">
        <v>3</v>
      </c>
      <c r="S1949" s="12">
        <v>27.27</v>
      </c>
      <c r="T1949" s="14">
        <v>3</v>
      </c>
      <c r="U1949" s="12">
        <v>27.27</v>
      </c>
      <c r="V1949" s="12">
        <v>75</v>
      </c>
      <c r="W1949" s="13">
        <v>6</v>
      </c>
      <c r="X1949" s="11"/>
      <c r="Y1949" s="11">
        <v>6.33</v>
      </c>
      <c r="Z1949" s="11">
        <v>5.7</v>
      </c>
      <c r="AA1949" s="11">
        <v>40409.9</v>
      </c>
      <c r="AB1949" s="13">
        <v>40409900000</v>
      </c>
      <c r="AC1949" s="5">
        <v>5.6977513590364817</v>
      </c>
      <c r="AD1949">
        <v>25.14</v>
      </c>
      <c r="AE1949">
        <v>3.74</v>
      </c>
      <c r="AF1949">
        <v>11.06</v>
      </c>
      <c r="AG1949" s="5">
        <v>42.783585684342086</v>
      </c>
      <c r="AH1949" s="7"/>
      <c r="AI1949" s="8">
        <v>0.43629500289495643</v>
      </c>
      <c r="AJ1949">
        <v>35339.22</v>
      </c>
      <c r="AK1949">
        <v>35339220000</v>
      </c>
      <c r="AL1949">
        <f>IF(AJ1949&lt;29957,1,0)</f>
        <v>0</v>
      </c>
      <c r="AM1949">
        <f>IF(AND(AJ1949&gt;29957,AJ1949&lt;96525),1,0)</f>
        <v>1</v>
      </c>
      <c r="AN1949">
        <f>IF(AJ1949&gt;96525,1,0)</f>
        <v>0</v>
      </c>
      <c r="AO1949" s="9">
        <v>18</v>
      </c>
      <c r="AP1949" s="5">
        <v>1.2552725051033058</v>
      </c>
      <c r="AQ1949">
        <v>56995000</v>
      </c>
      <c r="AR1949" s="5">
        <v>35.1</v>
      </c>
      <c r="AS1949">
        <v>32549000</v>
      </c>
      <c r="AT1949">
        <v>21853000</v>
      </c>
      <c r="AU1949">
        <v>78848000</v>
      </c>
      <c r="AW1949">
        <v>22505.3</v>
      </c>
      <c r="AX1949">
        <v>22505300000</v>
      </c>
      <c r="CG1949" s="13"/>
    </row>
    <row r="1950" spans="1:85" x14ac:dyDescent="0.3">
      <c r="A1950">
        <v>2017</v>
      </c>
      <c r="B1950" t="s">
        <v>209</v>
      </c>
      <c r="C1950">
        <v>1</v>
      </c>
      <c r="M1950">
        <v>0</v>
      </c>
      <c r="N1950">
        <v>0</v>
      </c>
      <c r="O1950" s="11"/>
      <c r="P1950" s="11"/>
      <c r="Q1950" s="12"/>
      <c r="R1950" s="11"/>
      <c r="S1950" s="12"/>
      <c r="T1950" s="14">
        <v>0</v>
      </c>
      <c r="U1950" s="12"/>
      <c r="V1950" s="12">
        <v>34.450000000000003</v>
      </c>
      <c r="W1950" s="13"/>
      <c r="X1950" s="11"/>
      <c r="Y1950" s="11">
        <v>1.73</v>
      </c>
      <c r="Z1950" s="11"/>
      <c r="AA1950" s="11">
        <v>8327.2999999999993</v>
      </c>
      <c r="AB1950" s="13">
        <v>8327299999.999999</v>
      </c>
      <c r="AG1950" s="5">
        <v>33.666339174720314</v>
      </c>
      <c r="AH1950" s="7"/>
      <c r="AI1950" s="8"/>
      <c r="AO1950" s="9">
        <v>21</v>
      </c>
      <c r="AP1950" s="5">
        <v>1.3222192947339191</v>
      </c>
      <c r="AR1950" s="5">
        <v>7.1</v>
      </c>
      <c r="CG1950" s="13"/>
    </row>
    <row r="1951" spans="1:85" x14ac:dyDescent="0.3">
      <c r="A1951">
        <v>2017</v>
      </c>
      <c r="B1951" t="s">
        <v>210</v>
      </c>
      <c r="C1951">
        <v>0</v>
      </c>
      <c r="M1951">
        <v>1</v>
      </c>
      <c r="N1951">
        <v>0</v>
      </c>
      <c r="O1951" s="11"/>
      <c r="P1951" s="11"/>
      <c r="Q1951" s="12"/>
      <c r="R1951" s="11"/>
      <c r="S1951" s="12"/>
      <c r="T1951" s="14">
        <v>0</v>
      </c>
      <c r="U1951" s="12"/>
      <c r="V1951" s="12">
        <v>59.73</v>
      </c>
      <c r="W1951" s="13"/>
      <c r="X1951" s="11"/>
      <c r="Y1951" s="11"/>
      <c r="Z1951" s="11"/>
      <c r="AA1951" s="11"/>
      <c r="AB1951" s="13"/>
      <c r="AD1951">
        <v>8.2899999999999991</v>
      </c>
      <c r="AE1951">
        <v>7.68</v>
      </c>
      <c r="AF1951">
        <v>8.2899999999999991</v>
      </c>
      <c r="AG1951" s="5">
        <v>34.795112781954899</v>
      </c>
      <c r="AH1951" s="7"/>
      <c r="AI1951" s="8"/>
      <c r="AO1951" s="9">
        <v>7</v>
      </c>
      <c r="AP1951" s="5">
        <v>0.8450980400142567</v>
      </c>
      <c r="CG1951" s="13"/>
    </row>
    <row r="1952" spans="1:85" x14ac:dyDescent="0.3">
      <c r="A1952">
        <v>2017</v>
      </c>
      <c r="B1952" t="s">
        <v>211</v>
      </c>
      <c r="C1952">
        <v>0</v>
      </c>
      <c r="D1952">
        <v>4</v>
      </c>
      <c r="E1952">
        <v>8</v>
      </c>
      <c r="L1952">
        <v>1</v>
      </c>
      <c r="M1952">
        <v>1</v>
      </c>
      <c r="N1952">
        <v>1</v>
      </c>
      <c r="O1952" s="11">
        <v>11</v>
      </c>
      <c r="P1952" s="11">
        <v>6</v>
      </c>
      <c r="Q1952" s="12">
        <v>54.55</v>
      </c>
      <c r="R1952" s="11">
        <v>4</v>
      </c>
      <c r="S1952" s="12">
        <v>36.36</v>
      </c>
      <c r="T1952" s="14">
        <v>1</v>
      </c>
      <c r="U1952" s="12">
        <v>9.09</v>
      </c>
      <c r="V1952" s="12" t="s">
        <v>366</v>
      </c>
      <c r="W1952" s="13">
        <v>8</v>
      </c>
      <c r="X1952" s="11"/>
      <c r="Y1952" s="11">
        <v>13.43</v>
      </c>
      <c r="Z1952" s="11">
        <v>13.01</v>
      </c>
      <c r="AA1952" s="11">
        <v>36777</v>
      </c>
      <c r="AB1952" s="13">
        <v>36777000000</v>
      </c>
      <c r="AC1952" s="5">
        <v>13.011915175827943</v>
      </c>
      <c r="AD1952">
        <v>37.049999999999997</v>
      </c>
      <c r="AE1952">
        <v>22.79</v>
      </c>
      <c r="AF1952">
        <v>32.630000000000003</v>
      </c>
      <c r="AG1952" s="5">
        <v>-1.4644768113440549</v>
      </c>
      <c r="AH1952" s="7"/>
      <c r="AI1952" s="8">
        <v>7.7308526693076782</v>
      </c>
      <c r="AJ1952">
        <v>336077.18</v>
      </c>
      <c r="AK1952">
        <v>336077180000</v>
      </c>
      <c r="AL1952">
        <f>IF(AJ1952&lt;29957,1,0)</f>
        <v>0</v>
      </c>
      <c r="AM1952">
        <f>IF(AND(AJ1952&gt;29957,AJ1952&lt;96525),1,0)</f>
        <v>0</v>
      </c>
      <c r="AN1952">
        <f>IF(AJ1952&gt;96525,1,0)</f>
        <v>1</v>
      </c>
      <c r="AO1952" s="9">
        <v>29</v>
      </c>
      <c r="AP1952" s="5">
        <v>1.4623979978989561</v>
      </c>
      <c r="AQ1952">
        <v>203239660</v>
      </c>
      <c r="AS1952">
        <v>167372660</v>
      </c>
      <c r="AT1952">
        <v>74123000</v>
      </c>
      <c r="AU1952">
        <v>277362660</v>
      </c>
      <c r="AV1952">
        <v>0.14000000000000001</v>
      </c>
      <c r="AW1952">
        <v>63344.3</v>
      </c>
      <c r="AX1952">
        <v>63344300000</v>
      </c>
      <c r="CG1952" s="13"/>
    </row>
    <row r="1953" spans="1:85" x14ac:dyDescent="0.3">
      <c r="A1953">
        <v>2017</v>
      </c>
      <c r="B1953" t="s">
        <v>212</v>
      </c>
      <c r="C1953">
        <v>0</v>
      </c>
      <c r="D1953">
        <v>4</v>
      </c>
      <c r="E1953">
        <v>7</v>
      </c>
      <c r="L1953">
        <v>1</v>
      </c>
      <c r="M1953">
        <v>1</v>
      </c>
      <c r="N1953">
        <v>1</v>
      </c>
      <c r="O1953" s="11">
        <v>14</v>
      </c>
      <c r="P1953" s="11">
        <v>4</v>
      </c>
      <c r="Q1953" s="12">
        <v>28.57</v>
      </c>
      <c r="R1953" s="11">
        <v>5</v>
      </c>
      <c r="S1953" s="12">
        <v>35.71</v>
      </c>
      <c r="T1953" s="14">
        <v>5</v>
      </c>
      <c r="U1953" s="12">
        <v>35.71</v>
      </c>
      <c r="V1953" s="12">
        <v>56.21</v>
      </c>
      <c r="W1953" s="13">
        <v>7</v>
      </c>
      <c r="X1953" s="11"/>
      <c r="Y1953" s="11">
        <v>9.2799999999999994</v>
      </c>
      <c r="Z1953" s="11">
        <v>4.99</v>
      </c>
      <c r="AA1953" s="11">
        <v>525897</v>
      </c>
      <c r="AB1953" s="13">
        <v>525897000000</v>
      </c>
      <c r="AC1953" s="5">
        <v>4.9881012679191254</v>
      </c>
      <c r="AD1953">
        <v>21.85</v>
      </c>
      <c r="AE1953">
        <v>15.42</v>
      </c>
      <c r="AF1953">
        <v>21.58</v>
      </c>
      <c r="AG1953" s="5">
        <v>18.874222097805724</v>
      </c>
      <c r="AH1953" s="7">
        <v>3.862297763102053E-2</v>
      </c>
      <c r="AI1953" s="8">
        <v>1.0770441065347232</v>
      </c>
      <c r="AJ1953">
        <v>1606929.98</v>
      </c>
      <c r="AK1953">
        <v>1606929980000</v>
      </c>
      <c r="AL1953">
        <f>IF(AJ1953&lt;29957,1,0)</f>
        <v>0</v>
      </c>
      <c r="AM1953">
        <f>IF(AND(AJ1953&gt;29957,AJ1953&lt;96525),1,0)</f>
        <v>0</v>
      </c>
      <c r="AN1953">
        <f>IF(AJ1953&gt;96525,1,0)</f>
        <v>1</v>
      </c>
      <c r="AO1953" s="9">
        <v>36</v>
      </c>
      <c r="AP1953" s="5">
        <v>1.556302500767287</v>
      </c>
      <c r="AQ1953">
        <v>137680055</v>
      </c>
      <c r="AR1953" s="5">
        <v>100</v>
      </c>
      <c r="AS1953">
        <v>42067808</v>
      </c>
      <c r="AT1953">
        <v>28480000</v>
      </c>
      <c r="AU1953">
        <v>166160055</v>
      </c>
      <c r="AV1953">
        <v>56.21</v>
      </c>
      <c r="AW1953">
        <v>818810</v>
      </c>
      <c r="AX1953">
        <v>818810000000</v>
      </c>
      <c r="CG1953" s="13"/>
    </row>
    <row r="1954" spans="1:85" x14ac:dyDescent="0.3">
      <c r="A1954">
        <v>2017</v>
      </c>
      <c r="B1954" t="s">
        <v>213</v>
      </c>
      <c r="C1954">
        <v>0</v>
      </c>
      <c r="D1954">
        <v>4</v>
      </c>
      <c r="E1954">
        <v>5</v>
      </c>
      <c r="L1954">
        <v>1</v>
      </c>
      <c r="M1954">
        <v>1</v>
      </c>
      <c r="N1954">
        <v>0</v>
      </c>
      <c r="O1954" s="11">
        <v>13</v>
      </c>
      <c r="P1954" s="11">
        <v>6</v>
      </c>
      <c r="Q1954" s="12">
        <v>46.15</v>
      </c>
      <c r="R1954" s="11">
        <v>5</v>
      </c>
      <c r="S1954" s="12">
        <v>38.46</v>
      </c>
      <c r="T1954" s="14">
        <v>2</v>
      </c>
      <c r="U1954" s="12">
        <v>15.38</v>
      </c>
      <c r="V1954" s="12" t="s">
        <v>366</v>
      </c>
      <c r="W1954" s="13">
        <v>5</v>
      </c>
      <c r="X1954" s="11">
        <v>22.1</v>
      </c>
      <c r="Y1954" s="11">
        <v>-3.85</v>
      </c>
      <c r="Z1954" s="11">
        <v>1.3</v>
      </c>
      <c r="AA1954" s="11">
        <v>36236.5</v>
      </c>
      <c r="AB1954" s="13">
        <v>36236500000</v>
      </c>
      <c r="AC1954" s="5">
        <v>1.3001092716594764</v>
      </c>
      <c r="AD1954">
        <v>-4.54</v>
      </c>
      <c r="AE1954">
        <v>-2.2999999999999998</v>
      </c>
      <c r="AF1954">
        <v>-2.94</v>
      </c>
      <c r="AG1954" s="5">
        <v>-6.4008389096251381</v>
      </c>
      <c r="AH1954" s="7"/>
      <c r="AI1954" s="8"/>
      <c r="AJ1954">
        <v>15307.38</v>
      </c>
      <c r="AK1954">
        <v>15307380000</v>
      </c>
      <c r="AL1954">
        <f>IF(AJ1954&lt;29957,1,0)</f>
        <v>1</v>
      </c>
      <c r="AM1954">
        <f>IF(AND(AJ1954&gt;29957,AJ1954&lt;96525),1,0)</f>
        <v>0</v>
      </c>
      <c r="AN1954">
        <f>IF(AJ1954&gt;96525,1,0)</f>
        <v>0</v>
      </c>
      <c r="AO1954" s="9">
        <v>19</v>
      </c>
      <c r="AP1954" s="5">
        <v>1.2787536009528289</v>
      </c>
      <c r="AQ1954">
        <v>103678304</v>
      </c>
      <c r="AT1954">
        <v>2120000</v>
      </c>
      <c r="AU1954">
        <v>105798304</v>
      </c>
      <c r="AW1954">
        <v>20500.599999999999</v>
      </c>
      <c r="AX1954">
        <v>20500600000</v>
      </c>
      <c r="CG1954" s="13"/>
    </row>
    <row r="1955" spans="1:85" x14ac:dyDescent="0.3">
      <c r="A1955">
        <v>2017</v>
      </c>
      <c r="B1955" t="s">
        <v>214</v>
      </c>
      <c r="C1955">
        <v>0</v>
      </c>
      <c r="D1955">
        <v>4</v>
      </c>
      <c r="E1955">
        <v>5</v>
      </c>
      <c r="L1955">
        <v>1</v>
      </c>
      <c r="M1955">
        <v>0</v>
      </c>
      <c r="N1955">
        <v>0</v>
      </c>
      <c r="O1955" s="11">
        <v>10</v>
      </c>
      <c r="P1955" s="11">
        <v>3</v>
      </c>
      <c r="Q1955" s="12">
        <v>30</v>
      </c>
      <c r="R1955" s="11">
        <v>5</v>
      </c>
      <c r="S1955" s="12">
        <v>50</v>
      </c>
      <c r="T1955" s="14">
        <v>2</v>
      </c>
      <c r="U1955" s="12">
        <v>20</v>
      </c>
      <c r="V1955" s="12">
        <v>51.8</v>
      </c>
      <c r="W1955" s="13">
        <v>5</v>
      </c>
      <c r="X1955" s="11"/>
      <c r="Y1955" s="11">
        <v>8.2200000000000006</v>
      </c>
      <c r="Z1955" s="11">
        <v>2.5499999999999998</v>
      </c>
      <c r="AA1955" s="11"/>
      <c r="AB1955" s="13"/>
      <c r="AC1955" s="5">
        <v>2.5511833171548743</v>
      </c>
      <c r="AD1955">
        <v>13.8</v>
      </c>
      <c r="AE1955">
        <v>6.42</v>
      </c>
      <c r="AF1955">
        <v>13.8</v>
      </c>
      <c r="AG1955" s="5">
        <v>5.7166613630064527</v>
      </c>
      <c r="AH1955" s="7"/>
      <c r="AI1955" s="8"/>
      <c r="AO1955" s="9">
        <v>50</v>
      </c>
      <c r="AP1955" s="5">
        <v>1.6989700043360185</v>
      </c>
      <c r="AQ1955">
        <v>62648369</v>
      </c>
      <c r="AT1955">
        <v>14655000</v>
      </c>
      <c r="AU1955">
        <v>77303369</v>
      </c>
      <c r="CG1955" s="13"/>
    </row>
    <row r="1956" spans="1:85" x14ac:dyDescent="0.3">
      <c r="A1956">
        <v>2017</v>
      </c>
      <c r="B1956" t="s">
        <v>215</v>
      </c>
      <c r="C1956">
        <v>0</v>
      </c>
      <c r="D1956">
        <v>5</v>
      </c>
      <c r="E1956">
        <v>6</v>
      </c>
      <c r="L1956">
        <v>1</v>
      </c>
      <c r="M1956">
        <v>0</v>
      </c>
      <c r="N1956">
        <v>1</v>
      </c>
      <c r="O1956" s="11">
        <v>11</v>
      </c>
      <c r="P1956" s="11">
        <v>5</v>
      </c>
      <c r="Q1956" s="12">
        <v>45.45</v>
      </c>
      <c r="R1956" s="11">
        <v>5</v>
      </c>
      <c r="S1956" s="12">
        <v>45.45</v>
      </c>
      <c r="T1956" s="14">
        <v>1</v>
      </c>
      <c r="U1956" s="12">
        <v>9.09</v>
      </c>
      <c r="V1956" s="12">
        <v>70.209999999999994</v>
      </c>
      <c r="W1956" s="13">
        <v>5</v>
      </c>
      <c r="X1956" s="11"/>
      <c r="Y1956" s="11">
        <v>4.05</v>
      </c>
      <c r="Z1956" s="11"/>
      <c r="AA1956" s="11">
        <v>15692</v>
      </c>
      <c r="AB1956" s="13">
        <v>15692000000</v>
      </c>
      <c r="AD1956">
        <v>14.81</v>
      </c>
      <c r="AE1956">
        <v>5.35</v>
      </c>
      <c r="AF1956">
        <v>7.71</v>
      </c>
      <c r="AG1956" s="5">
        <v>-16.926974675883631</v>
      </c>
      <c r="AH1956" s="7">
        <v>8.0090497737556554E-2</v>
      </c>
      <c r="AI1956" s="8">
        <v>0.18552036199095023</v>
      </c>
      <c r="AJ1956">
        <v>18565.939999999999</v>
      </c>
      <c r="AK1956">
        <v>18565940000</v>
      </c>
      <c r="AL1956">
        <f>IF(AJ1956&lt;29957,1,0)</f>
        <v>1</v>
      </c>
      <c r="AM1956">
        <f>IF(AND(AJ1956&gt;29957,AJ1956&lt;96525),1,0)</f>
        <v>0</v>
      </c>
      <c r="AN1956">
        <f>IF(AJ1956&gt;96525,1,0)</f>
        <v>0</v>
      </c>
      <c r="AO1956" s="9">
        <v>32</v>
      </c>
      <c r="AP1956" s="5">
        <v>1.5051499783199058</v>
      </c>
      <c r="AQ1956">
        <v>71796148</v>
      </c>
      <c r="AS1956">
        <v>26294998</v>
      </c>
      <c r="AT1956">
        <v>1000000</v>
      </c>
      <c r="AU1956">
        <v>72796148</v>
      </c>
      <c r="AV1956">
        <v>0.14000000000000001</v>
      </c>
      <c r="AW1956">
        <v>26311</v>
      </c>
      <c r="AX1956">
        <v>26311000000</v>
      </c>
      <c r="CG1956" s="13"/>
    </row>
    <row r="1957" spans="1:85" x14ac:dyDescent="0.3">
      <c r="A1957">
        <v>2017</v>
      </c>
      <c r="B1957" t="s">
        <v>216</v>
      </c>
      <c r="C1957">
        <v>0</v>
      </c>
      <c r="D1957">
        <v>3</v>
      </c>
      <c r="E1957">
        <v>7</v>
      </c>
      <c r="F1957">
        <v>11.5</v>
      </c>
      <c r="G1957">
        <v>11500000</v>
      </c>
      <c r="H1957">
        <v>8.8000000000000007</v>
      </c>
      <c r="I1957">
        <v>8800000</v>
      </c>
      <c r="J1957">
        <v>2.6999999999999993</v>
      </c>
      <c r="K1957">
        <v>2699999.9999999991</v>
      </c>
      <c r="L1957">
        <v>1</v>
      </c>
      <c r="M1957">
        <v>0</v>
      </c>
      <c r="N1957">
        <v>0</v>
      </c>
      <c r="O1957" s="11">
        <v>9</v>
      </c>
      <c r="P1957" s="11">
        <v>3</v>
      </c>
      <c r="Q1957" s="12">
        <v>33.33</v>
      </c>
      <c r="R1957" s="11">
        <v>3</v>
      </c>
      <c r="S1957" s="12">
        <v>33.33</v>
      </c>
      <c r="T1957" s="14">
        <v>3</v>
      </c>
      <c r="U1957" s="12">
        <v>33.33</v>
      </c>
      <c r="V1957" s="12">
        <v>74.02</v>
      </c>
      <c r="W1957" s="13">
        <v>8</v>
      </c>
      <c r="X1957" s="11"/>
      <c r="Y1957" s="11">
        <v>4.4400000000000004</v>
      </c>
      <c r="Z1957" s="11">
        <v>6.68</v>
      </c>
      <c r="AA1957" s="11">
        <v>24244.6</v>
      </c>
      <c r="AB1957" s="13">
        <v>24244600000</v>
      </c>
      <c r="AC1957" s="5">
        <v>6.6847170124928086</v>
      </c>
      <c r="AD1957">
        <v>18.73</v>
      </c>
      <c r="AE1957">
        <v>8.11</v>
      </c>
      <c r="AF1957">
        <v>12.3</v>
      </c>
      <c r="AG1957" s="5">
        <v>35.219003664191924</v>
      </c>
      <c r="AH1957" s="7"/>
      <c r="AI1957" s="8"/>
      <c r="AJ1957">
        <v>23924.959999999999</v>
      </c>
      <c r="AK1957">
        <v>23924960000</v>
      </c>
      <c r="AL1957">
        <f>IF(AJ1957&lt;29957,1,0)</f>
        <v>1</v>
      </c>
      <c r="AM1957">
        <f>IF(AND(AJ1957&gt;29957,AJ1957&lt;96525),1,0)</f>
        <v>0</v>
      </c>
      <c r="AN1957">
        <f>IF(AJ1957&gt;96525,1,0)</f>
        <v>0</v>
      </c>
      <c r="AO1957" s="9">
        <v>25</v>
      </c>
      <c r="AP1957" s="5">
        <v>1.3979400086720375</v>
      </c>
      <c r="AQ1957">
        <v>85917000</v>
      </c>
      <c r="AR1957" s="5">
        <v>21.8</v>
      </c>
      <c r="AT1957">
        <v>1230000</v>
      </c>
      <c r="AU1957">
        <v>87147000</v>
      </c>
      <c r="AW1957">
        <v>45522.400000000001</v>
      </c>
      <c r="AX1957">
        <v>45522400000</v>
      </c>
      <c r="CG1957" s="13"/>
    </row>
    <row r="1958" spans="1:85" x14ac:dyDescent="0.3">
      <c r="A1958">
        <v>2017</v>
      </c>
      <c r="B1958" t="s">
        <v>217</v>
      </c>
      <c r="C1958">
        <v>1</v>
      </c>
      <c r="D1958">
        <v>5</v>
      </c>
      <c r="E1958">
        <v>5</v>
      </c>
      <c r="L1958">
        <v>1</v>
      </c>
      <c r="M1958">
        <v>1</v>
      </c>
      <c r="N1958">
        <v>1</v>
      </c>
      <c r="O1958" s="11">
        <v>12</v>
      </c>
      <c r="P1958" s="11">
        <v>5</v>
      </c>
      <c r="Q1958" s="12">
        <v>41.67</v>
      </c>
      <c r="R1958" s="11">
        <v>5</v>
      </c>
      <c r="S1958" s="12">
        <v>41.67</v>
      </c>
      <c r="T1958" s="14">
        <v>2</v>
      </c>
      <c r="U1958" s="12">
        <v>16.670000000000002</v>
      </c>
      <c r="V1958" s="12">
        <v>13.69</v>
      </c>
      <c r="W1958" s="13">
        <v>6</v>
      </c>
      <c r="X1958" s="11"/>
      <c r="Y1958" s="11">
        <v>7.82</v>
      </c>
      <c r="Z1958" s="11">
        <v>2.9</v>
      </c>
      <c r="AA1958" s="11">
        <v>34329</v>
      </c>
      <c r="AB1958" s="13">
        <v>34329000000</v>
      </c>
      <c r="AC1958" s="5">
        <v>2.9046427708559026</v>
      </c>
      <c r="AD1958">
        <v>16.55</v>
      </c>
      <c r="AE1958">
        <v>12.22</v>
      </c>
      <c r="AF1958">
        <v>15.97</v>
      </c>
      <c r="AG1958" s="5">
        <v>12.056494757115344</v>
      </c>
      <c r="AH1958" s="7">
        <v>0.94530593537544871</v>
      </c>
      <c r="AI1958" s="8"/>
      <c r="AJ1958">
        <v>87633.11</v>
      </c>
      <c r="AK1958">
        <v>87633110000</v>
      </c>
      <c r="AL1958">
        <f>IF(AJ1958&lt;29957,1,0)</f>
        <v>0</v>
      </c>
      <c r="AM1958">
        <f>IF(AND(AJ1958&gt;29957,AJ1958&lt;96525),1,0)</f>
        <v>1</v>
      </c>
      <c r="AN1958">
        <f>IF(AJ1958&gt;96525,1,0)</f>
        <v>0</v>
      </c>
      <c r="AO1958" s="9">
        <v>18</v>
      </c>
      <c r="AP1958" s="5">
        <v>1.2552725051033058</v>
      </c>
      <c r="AQ1958">
        <v>76923939</v>
      </c>
      <c r="AR1958" s="5">
        <v>54</v>
      </c>
      <c r="AS1958">
        <v>13274905</v>
      </c>
      <c r="AT1958">
        <v>43331928</v>
      </c>
      <c r="AU1958">
        <v>120255867</v>
      </c>
      <c r="AV1958">
        <v>1.46</v>
      </c>
      <c r="AW1958">
        <v>54628</v>
      </c>
      <c r="AX1958">
        <v>54628000000</v>
      </c>
      <c r="CG1958" s="13"/>
    </row>
    <row r="1959" spans="1:85" x14ac:dyDescent="0.3">
      <c r="A1959">
        <v>2017</v>
      </c>
      <c r="B1959" t="s">
        <v>218</v>
      </c>
      <c r="C1959">
        <v>0</v>
      </c>
      <c r="D1959">
        <v>3</v>
      </c>
      <c r="E1959">
        <v>5</v>
      </c>
      <c r="L1959">
        <v>0</v>
      </c>
      <c r="M1959">
        <v>1</v>
      </c>
      <c r="N1959">
        <v>0</v>
      </c>
      <c r="O1959" s="11">
        <v>8</v>
      </c>
      <c r="P1959" s="11">
        <v>2</v>
      </c>
      <c r="Q1959" s="12">
        <v>25</v>
      </c>
      <c r="R1959" s="11">
        <v>3</v>
      </c>
      <c r="S1959" s="12">
        <v>37.5</v>
      </c>
      <c r="T1959" s="14">
        <v>3</v>
      </c>
      <c r="U1959" s="12">
        <v>37.5</v>
      </c>
      <c r="V1959" s="12">
        <v>72.14</v>
      </c>
      <c r="W1959" s="13">
        <v>8</v>
      </c>
      <c r="X1959" s="11"/>
      <c r="Y1959" s="11">
        <v>23.1</v>
      </c>
      <c r="Z1959" s="11">
        <v>8.23</v>
      </c>
      <c r="AA1959" s="11"/>
      <c r="AB1959" s="13"/>
      <c r="AC1959" s="5">
        <v>8.2280644205417879</v>
      </c>
      <c r="AD1959">
        <v>32.130000000000003</v>
      </c>
      <c r="AE1959">
        <v>20.329999999999998</v>
      </c>
      <c r="AF1959">
        <v>32.130000000000003</v>
      </c>
      <c r="AG1959" s="5">
        <v>13.713199042118612</v>
      </c>
      <c r="AH1959" s="7"/>
      <c r="AI1959" s="8"/>
      <c r="AO1959" s="9">
        <v>4</v>
      </c>
      <c r="AP1959" s="5">
        <v>0.60205999132796229</v>
      </c>
      <c r="AQ1959">
        <v>27043000</v>
      </c>
      <c r="AR1959" s="5">
        <v>6.7</v>
      </c>
      <c r="AT1959">
        <v>3850000</v>
      </c>
      <c r="AU1959">
        <v>30893000</v>
      </c>
      <c r="CG1959" s="13"/>
    </row>
    <row r="1960" spans="1:85" x14ac:dyDescent="0.3">
      <c r="A1960">
        <v>2017</v>
      </c>
      <c r="B1960" t="s">
        <v>219</v>
      </c>
      <c r="C1960">
        <v>0</v>
      </c>
      <c r="D1960">
        <v>6</v>
      </c>
      <c r="E1960">
        <v>8</v>
      </c>
      <c r="F1960">
        <v>102</v>
      </c>
      <c r="G1960">
        <v>102000000</v>
      </c>
      <c r="H1960">
        <v>47</v>
      </c>
      <c r="I1960">
        <v>47000000</v>
      </c>
      <c r="J1960">
        <v>55</v>
      </c>
      <c r="K1960">
        <v>55000000</v>
      </c>
      <c r="L1960">
        <v>1</v>
      </c>
      <c r="M1960">
        <v>1</v>
      </c>
      <c r="N1960">
        <v>0</v>
      </c>
      <c r="O1960" s="11">
        <v>12</v>
      </c>
      <c r="P1960" s="11">
        <v>6</v>
      </c>
      <c r="Q1960" s="12">
        <v>50</v>
      </c>
      <c r="R1960" s="11">
        <v>2</v>
      </c>
      <c r="S1960" s="12">
        <v>16.670000000000002</v>
      </c>
      <c r="T1960" s="14">
        <v>4</v>
      </c>
      <c r="U1960" s="12">
        <v>33.33</v>
      </c>
      <c r="V1960" s="12">
        <v>63.1</v>
      </c>
      <c r="W1960" s="13">
        <v>8</v>
      </c>
      <c r="X1960" s="11">
        <v>8.85</v>
      </c>
      <c r="Y1960" s="11">
        <v>4.43</v>
      </c>
      <c r="Z1960" s="11">
        <v>9</v>
      </c>
      <c r="AA1960" s="11">
        <v>324294</v>
      </c>
      <c r="AB1960" s="13">
        <v>324294000000</v>
      </c>
      <c r="AC1960" s="5">
        <v>8.9961296390773509</v>
      </c>
      <c r="AD1960">
        <v>23.74</v>
      </c>
      <c r="AE1960">
        <v>7.39</v>
      </c>
      <c r="AF1960">
        <v>11.82</v>
      </c>
      <c r="AG1960" s="5">
        <v>14.133610473347366</v>
      </c>
      <c r="AH1960" s="7">
        <v>7.4565152754032554E-2</v>
      </c>
      <c r="AI1960" s="8"/>
      <c r="AJ1960">
        <v>458181.17</v>
      </c>
      <c r="AK1960">
        <v>458181170000</v>
      </c>
      <c r="AL1960">
        <f>IF(AJ1960&lt;29957,1,0)</f>
        <v>0</v>
      </c>
      <c r="AM1960">
        <f>IF(AND(AJ1960&gt;29957,AJ1960&lt;96525),1,0)</f>
        <v>0</v>
      </c>
      <c r="AN1960">
        <f>IF(AJ1960&gt;96525,1,0)</f>
        <v>1</v>
      </c>
      <c r="AO1960" s="9">
        <v>31</v>
      </c>
      <c r="AP1960" s="5">
        <v>1.4913616938342726</v>
      </c>
      <c r="AQ1960">
        <v>36005205</v>
      </c>
      <c r="AT1960">
        <v>19660000</v>
      </c>
      <c r="AU1960">
        <v>55665205</v>
      </c>
      <c r="AV1960">
        <v>27.77</v>
      </c>
      <c r="AW1960">
        <v>564242</v>
      </c>
      <c r="AX1960">
        <v>564242000000</v>
      </c>
      <c r="CG1960" s="13"/>
    </row>
    <row r="1961" spans="1:85" x14ac:dyDescent="0.3">
      <c r="A1961">
        <v>2017</v>
      </c>
      <c r="B1961" t="s">
        <v>220</v>
      </c>
      <c r="C1961">
        <v>1</v>
      </c>
      <c r="D1961">
        <v>5</v>
      </c>
      <c r="E1961">
        <v>6</v>
      </c>
      <c r="L1961">
        <v>1</v>
      </c>
      <c r="M1961">
        <v>0</v>
      </c>
      <c r="N1961">
        <v>1</v>
      </c>
      <c r="O1961" s="11">
        <v>13</v>
      </c>
      <c r="P1961" s="11">
        <v>4</v>
      </c>
      <c r="Q1961" s="12">
        <v>30.77</v>
      </c>
      <c r="R1961" s="11">
        <v>3</v>
      </c>
      <c r="S1961" s="12">
        <v>23.08</v>
      </c>
      <c r="T1961" s="14">
        <v>6</v>
      </c>
      <c r="U1961" s="12">
        <v>46.15</v>
      </c>
      <c r="V1961" s="12">
        <v>60.42</v>
      </c>
      <c r="W1961" s="13">
        <v>5</v>
      </c>
      <c r="X1961" s="11"/>
      <c r="Y1961" s="11">
        <v>12.73</v>
      </c>
      <c r="Z1961" s="11">
        <v>2.6</v>
      </c>
      <c r="AA1961" s="11">
        <v>74354.100000000006</v>
      </c>
      <c r="AB1961" s="13">
        <v>74354100000</v>
      </c>
      <c r="AC1961" s="5">
        <v>2.5987004675365646</v>
      </c>
      <c r="AD1961">
        <v>13.39</v>
      </c>
      <c r="AE1961">
        <v>10.73</v>
      </c>
      <c r="AF1961">
        <v>12.63</v>
      </c>
      <c r="AG1961" s="5">
        <v>-1.1457270529051928</v>
      </c>
      <c r="AH1961" s="7"/>
      <c r="AI1961" s="8"/>
      <c r="AJ1961">
        <v>118919.78</v>
      </c>
      <c r="AK1961">
        <v>118919780000</v>
      </c>
      <c r="AL1961">
        <f>IF(AJ1961&lt;29957,1,0)</f>
        <v>0</v>
      </c>
      <c r="AM1961">
        <f>IF(AND(AJ1961&gt;29957,AJ1961&lt;96525),1,0)</f>
        <v>0</v>
      </c>
      <c r="AN1961">
        <f>IF(AJ1961&gt;96525,1,0)</f>
        <v>1</v>
      </c>
      <c r="AO1961" s="9">
        <v>25</v>
      </c>
      <c r="AP1961" s="5">
        <v>1.3979400086720375</v>
      </c>
      <c r="AQ1961">
        <v>240280000</v>
      </c>
      <c r="AS1961">
        <f>29640000+164450000</f>
        <v>194090000</v>
      </c>
      <c r="AT1961">
        <v>19900000</v>
      </c>
      <c r="AU1961">
        <v>260180000</v>
      </c>
      <c r="AV1961">
        <v>60.41</v>
      </c>
      <c r="AW1961">
        <v>63775.4</v>
      </c>
      <c r="AX1961">
        <v>63775400000</v>
      </c>
      <c r="CG1961" s="13"/>
    </row>
    <row r="1962" spans="1:85" x14ac:dyDescent="0.3">
      <c r="A1962">
        <v>2017</v>
      </c>
      <c r="B1962" t="s">
        <v>221</v>
      </c>
      <c r="C1962">
        <v>0</v>
      </c>
      <c r="D1962">
        <v>6</v>
      </c>
      <c r="E1962">
        <v>4</v>
      </c>
      <c r="F1962">
        <v>23.6</v>
      </c>
      <c r="G1962">
        <v>23600000</v>
      </c>
      <c r="H1962">
        <v>23.6</v>
      </c>
      <c r="I1962">
        <v>23600000</v>
      </c>
      <c r="J1962">
        <v>0</v>
      </c>
      <c r="L1962">
        <v>1</v>
      </c>
      <c r="M1962">
        <v>1</v>
      </c>
      <c r="N1962">
        <v>0</v>
      </c>
      <c r="O1962" s="11">
        <v>17</v>
      </c>
      <c r="P1962" s="11">
        <v>6</v>
      </c>
      <c r="Q1962" s="12">
        <v>35.29</v>
      </c>
      <c r="R1962" s="11">
        <v>7</v>
      </c>
      <c r="S1962" s="12">
        <v>41.18</v>
      </c>
      <c r="T1962" s="14">
        <v>4</v>
      </c>
      <c r="U1962" s="12">
        <v>23.53</v>
      </c>
      <c r="V1962" s="12">
        <v>19.7</v>
      </c>
      <c r="W1962" s="13">
        <v>6</v>
      </c>
      <c r="X1962" s="11">
        <v>38.9</v>
      </c>
      <c r="Y1962" s="11">
        <v>-0.47</v>
      </c>
      <c r="Z1962" s="11">
        <v>1.32</v>
      </c>
      <c r="AA1962" s="11">
        <v>112639.5</v>
      </c>
      <c r="AB1962" s="13">
        <v>112639500000</v>
      </c>
      <c r="AC1962" s="5">
        <v>1.3234818065010923</v>
      </c>
      <c r="AD1962">
        <v>-1.1499999999999999</v>
      </c>
      <c r="AE1962">
        <v>-0.36</v>
      </c>
      <c r="AF1962">
        <v>-0.65</v>
      </c>
      <c r="AG1962" s="5">
        <v>-5.5148343524419197</v>
      </c>
      <c r="AH1962" s="7"/>
      <c r="AI1962" s="8"/>
      <c r="AJ1962">
        <v>44808.09</v>
      </c>
      <c r="AK1962">
        <v>44808090000</v>
      </c>
      <c r="AL1962">
        <f>IF(AJ1962&lt;29957,1,0)</f>
        <v>0</v>
      </c>
      <c r="AM1962">
        <f>IF(AND(AJ1962&gt;29957,AJ1962&lt;96525),1,0)</f>
        <v>1</v>
      </c>
      <c r="AN1962">
        <f>IF(AJ1962&gt;96525,1,0)</f>
        <v>0</v>
      </c>
      <c r="AO1962" s="9">
        <v>27</v>
      </c>
      <c r="AP1962" s="5">
        <v>1.4313637641589871</v>
      </c>
      <c r="AQ1962">
        <v>183769426</v>
      </c>
      <c r="AR1962" s="5">
        <v>11.2</v>
      </c>
      <c r="AT1962">
        <v>2225000</v>
      </c>
      <c r="AU1962">
        <v>185994426</v>
      </c>
      <c r="AW1962">
        <v>83948.9</v>
      </c>
      <c r="AX1962">
        <v>83948900000</v>
      </c>
      <c r="CG1962" s="13"/>
    </row>
    <row r="1963" spans="1:85" x14ac:dyDescent="0.3">
      <c r="A1963">
        <v>2017</v>
      </c>
      <c r="B1963" t="s">
        <v>222</v>
      </c>
      <c r="C1963">
        <v>1</v>
      </c>
      <c r="D1963">
        <v>4</v>
      </c>
      <c r="E1963">
        <v>5</v>
      </c>
      <c r="F1963">
        <v>36</v>
      </c>
      <c r="G1963">
        <v>36000000</v>
      </c>
      <c r="H1963">
        <v>14</v>
      </c>
      <c r="I1963">
        <v>14000000</v>
      </c>
      <c r="J1963">
        <v>22</v>
      </c>
      <c r="K1963">
        <v>22000000</v>
      </c>
      <c r="L1963">
        <v>1</v>
      </c>
      <c r="M1963">
        <v>1</v>
      </c>
      <c r="N1963">
        <v>1</v>
      </c>
      <c r="O1963" s="11">
        <v>9</v>
      </c>
      <c r="P1963" s="11">
        <v>4</v>
      </c>
      <c r="Q1963" s="12">
        <v>44.44</v>
      </c>
      <c r="R1963" s="11">
        <v>5</v>
      </c>
      <c r="S1963" s="12">
        <v>55.56</v>
      </c>
      <c r="T1963" s="14">
        <v>0</v>
      </c>
      <c r="U1963" s="12">
        <v>0</v>
      </c>
      <c r="V1963" s="12">
        <v>30.72</v>
      </c>
      <c r="W1963" s="13">
        <v>6</v>
      </c>
      <c r="X1963" s="11"/>
      <c r="Y1963" s="11">
        <v>10.33</v>
      </c>
      <c r="Z1963" s="11">
        <v>2</v>
      </c>
      <c r="AA1963" s="11">
        <v>29928</v>
      </c>
      <c r="AB1963" s="13">
        <v>29928000000</v>
      </c>
      <c r="AC1963" s="5">
        <v>1.995693183677131</v>
      </c>
      <c r="AD1963">
        <v>17.7</v>
      </c>
      <c r="AE1963">
        <v>10.14</v>
      </c>
      <c r="AF1963">
        <v>17.510000000000002</v>
      </c>
      <c r="AG1963" s="5">
        <v>4.2486699654004987</v>
      </c>
      <c r="AH1963" s="7"/>
      <c r="AI1963" s="8">
        <v>0.32118768066807035</v>
      </c>
      <c r="AJ1963">
        <v>26060.52</v>
      </c>
      <c r="AK1963">
        <v>26060520000</v>
      </c>
      <c r="AL1963">
        <f>IF(AJ1963&lt;29957,1,0)</f>
        <v>1</v>
      </c>
      <c r="AM1963">
        <f>IF(AND(AJ1963&gt;29957,AJ1963&lt;96525),1,0)</f>
        <v>0</v>
      </c>
      <c r="AN1963">
        <f>IF(AJ1963&gt;96525,1,0)</f>
        <v>0</v>
      </c>
      <c r="AO1963" s="9">
        <v>25</v>
      </c>
      <c r="AP1963" s="5">
        <v>1.3979400086720375</v>
      </c>
      <c r="AQ1963">
        <v>84199800</v>
      </c>
      <c r="AS1963">
        <v>40410946</v>
      </c>
      <c r="AT1963">
        <v>8054049</v>
      </c>
      <c r="AU1963">
        <v>92253849</v>
      </c>
      <c r="AV1963">
        <v>0</v>
      </c>
      <c r="AW1963">
        <v>29914</v>
      </c>
      <c r="AX1963">
        <v>29914000000</v>
      </c>
      <c r="CG1963" s="13"/>
    </row>
    <row r="1964" spans="1:85" x14ac:dyDescent="0.3">
      <c r="A1964">
        <v>2017</v>
      </c>
      <c r="B1964" t="s">
        <v>223</v>
      </c>
      <c r="C1964">
        <v>1</v>
      </c>
      <c r="M1964">
        <v>0</v>
      </c>
      <c r="N1964">
        <v>0</v>
      </c>
      <c r="O1964" s="11"/>
      <c r="P1964" s="11"/>
      <c r="Q1964" s="12"/>
      <c r="R1964" s="11"/>
      <c r="S1964" s="12"/>
      <c r="T1964" s="14">
        <v>0</v>
      </c>
      <c r="U1964" s="12"/>
      <c r="V1964" s="12">
        <v>51.24</v>
      </c>
      <c r="W1964" s="13"/>
      <c r="X1964" s="11"/>
      <c r="Y1964" s="11"/>
      <c r="Z1964" s="11"/>
      <c r="AA1964" s="11">
        <v>16825.3</v>
      </c>
      <c r="AB1964" s="13">
        <v>16825300000</v>
      </c>
      <c r="AG1964" s="5"/>
      <c r="AH1964" s="7"/>
      <c r="AI1964" s="8"/>
      <c r="AO1964" s="9">
        <v>17</v>
      </c>
      <c r="AP1964" s="5">
        <v>1.2304489213782739</v>
      </c>
      <c r="AR1964" s="5">
        <v>59.4</v>
      </c>
      <c r="AV1964">
        <v>0</v>
      </c>
      <c r="CG1964" s="13"/>
    </row>
    <row r="1965" spans="1:85" x14ac:dyDescent="0.3">
      <c r="A1965">
        <v>2017</v>
      </c>
      <c r="B1965" t="s">
        <v>224</v>
      </c>
      <c r="C1965">
        <v>0</v>
      </c>
      <c r="D1965">
        <v>6</v>
      </c>
      <c r="E1965">
        <v>4</v>
      </c>
      <c r="L1965">
        <v>1</v>
      </c>
      <c r="M1965">
        <v>0</v>
      </c>
      <c r="N1965">
        <v>1</v>
      </c>
      <c r="O1965" s="11">
        <v>14</v>
      </c>
      <c r="P1965" s="11">
        <v>6</v>
      </c>
      <c r="Q1965" s="12">
        <v>42.86</v>
      </c>
      <c r="R1965" s="11">
        <v>7</v>
      </c>
      <c r="S1965" s="12">
        <v>50</v>
      </c>
      <c r="T1965" s="14">
        <v>1</v>
      </c>
      <c r="U1965" s="12">
        <v>7.14</v>
      </c>
      <c r="V1965" s="12" t="s">
        <v>366</v>
      </c>
      <c r="W1965" s="13">
        <v>6</v>
      </c>
      <c r="X1965" s="11"/>
      <c r="Y1965" s="11">
        <v>24.09</v>
      </c>
      <c r="Z1965" s="11">
        <v>8.7100000000000009</v>
      </c>
      <c r="AA1965" s="11">
        <v>23182</v>
      </c>
      <c r="AB1965" s="13">
        <v>23182000000</v>
      </c>
      <c r="AC1965" s="5">
        <v>8.7088501531018672</v>
      </c>
      <c r="AD1965">
        <v>34.17</v>
      </c>
      <c r="AE1965">
        <v>24.34</v>
      </c>
      <c r="AF1965">
        <v>30.7</v>
      </c>
      <c r="AG1965" s="5">
        <v>92.648828812147016</v>
      </c>
      <c r="AH1965" s="7">
        <v>3.8638985005767013</v>
      </c>
      <c r="AI1965" s="8"/>
      <c r="AJ1965">
        <v>101037.52</v>
      </c>
      <c r="AK1965">
        <v>101037520000</v>
      </c>
      <c r="AL1965">
        <f>IF(AJ1965&lt;29957,1,0)</f>
        <v>0</v>
      </c>
      <c r="AM1965">
        <f>IF(AND(AJ1965&gt;29957,AJ1965&lt;96525),1,0)</f>
        <v>0</v>
      </c>
      <c r="AN1965">
        <f>IF(AJ1965&gt;96525,1,0)</f>
        <v>1</v>
      </c>
      <c r="AO1965" s="9">
        <v>36</v>
      </c>
      <c r="AP1965" s="5">
        <v>1.556302500767287</v>
      </c>
      <c r="AQ1965">
        <v>79014000</v>
      </c>
      <c r="AR1965" s="5">
        <v>100</v>
      </c>
      <c r="AS1965">
        <v>15582000</v>
      </c>
      <c r="AT1965">
        <v>685000</v>
      </c>
      <c r="AU1965">
        <v>79699000</v>
      </c>
      <c r="AV1965">
        <v>1.4</v>
      </c>
      <c r="AW1965">
        <v>22020</v>
      </c>
      <c r="AX1965">
        <v>22020000000</v>
      </c>
      <c r="CG1965" s="13"/>
    </row>
    <row r="1966" spans="1:85" x14ac:dyDescent="0.3">
      <c r="A1966">
        <v>2017</v>
      </c>
      <c r="B1966" t="s">
        <v>225</v>
      </c>
      <c r="C1966">
        <v>0</v>
      </c>
      <c r="D1966">
        <v>3</v>
      </c>
      <c r="E1966">
        <v>6</v>
      </c>
      <c r="F1966">
        <v>16</v>
      </c>
      <c r="G1966">
        <v>16000000</v>
      </c>
      <c r="H1966">
        <v>12.6</v>
      </c>
      <c r="I1966">
        <v>12600000</v>
      </c>
      <c r="J1966">
        <v>3.4000000000000004</v>
      </c>
      <c r="K1966">
        <v>3400000.0000000005</v>
      </c>
      <c r="L1966">
        <v>1</v>
      </c>
      <c r="M1966">
        <v>0</v>
      </c>
      <c r="N1966">
        <v>0</v>
      </c>
      <c r="O1966" s="11">
        <v>11</v>
      </c>
      <c r="P1966" s="11">
        <v>5</v>
      </c>
      <c r="Q1966" s="12">
        <v>45.45</v>
      </c>
      <c r="R1966" s="11">
        <v>6</v>
      </c>
      <c r="S1966" s="12">
        <v>54.55</v>
      </c>
      <c r="T1966" s="14">
        <v>0</v>
      </c>
      <c r="U1966" s="12">
        <v>0</v>
      </c>
      <c r="V1966" s="12">
        <v>44.39</v>
      </c>
      <c r="W1966" s="13">
        <v>9</v>
      </c>
      <c r="X1966" s="11"/>
      <c r="Y1966" s="11">
        <v>1.05</v>
      </c>
      <c r="Z1966" s="11">
        <v>0.85</v>
      </c>
      <c r="AA1966" s="11">
        <v>85986.6</v>
      </c>
      <c r="AB1966" s="13">
        <v>85986600000</v>
      </c>
      <c r="AC1966" s="5">
        <v>0.85192494167520205</v>
      </c>
      <c r="AD1966">
        <v>0.44</v>
      </c>
      <c r="AE1966">
        <v>0.19</v>
      </c>
      <c r="AF1966">
        <v>0.2</v>
      </c>
      <c r="AG1966" s="5">
        <v>-15.119420133965674</v>
      </c>
      <c r="AH1966" s="7">
        <v>6.6961874932498109</v>
      </c>
      <c r="AI1966" s="8">
        <v>7.2002016056449576E-3</v>
      </c>
      <c r="AJ1966">
        <v>19741.52</v>
      </c>
      <c r="AK1966">
        <v>19741520000</v>
      </c>
      <c r="AL1966">
        <f>IF(AJ1966&lt;29957,1,0)</f>
        <v>1</v>
      </c>
      <c r="AM1966">
        <f>IF(AND(AJ1966&gt;29957,AJ1966&lt;96525),1,0)</f>
        <v>0</v>
      </c>
      <c r="AN1966">
        <f>IF(AJ1966&gt;96525,1,0)</f>
        <v>0</v>
      </c>
      <c r="AO1966" s="9">
        <v>45</v>
      </c>
      <c r="AP1966" s="5">
        <v>1.6532125137753435</v>
      </c>
      <c r="AQ1966">
        <v>153286021</v>
      </c>
      <c r="AR1966" s="5">
        <v>10.5</v>
      </c>
      <c r="AT1966">
        <v>3445000</v>
      </c>
      <c r="AU1966">
        <v>156731021</v>
      </c>
      <c r="AV1966">
        <v>0</v>
      </c>
      <c r="AW1966">
        <v>23477.8</v>
      </c>
      <c r="AX1966">
        <v>23477800000</v>
      </c>
      <c r="CG1966" s="13"/>
    </row>
    <row r="1967" spans="1:85" x14ac:dyDescent="0.3">
      <c r="A1967">
        <v>2017</v>
      </c>
      <c r="B1967" t="s">
        <v>226</v>
      </c>
      <c r="C1967">
        <v>0</v>
      </c>
      <c r="D1967">
        <v>4</v>
      </c>
      <c r="E1967">
        <v>5</v>
      </c>
      <c r="F1967">
        <v>5</v>
      </c>
      <c r="G1967">
        <v>5000000</v>
      </c>
      <c r="H1967">
        <v>1.8</v>
      </c>
      <c r="I1967">
        <v>1800000</v>
      </c>
      <c r="J1967">
        <v>3.2</v>
      </c>
      <c r="K1967">
        <v>3200000</v>
      </c>
      <c r="L1967">
        <v>1</v>
      </c>
      <c r="M1967">
        <v>1</v>
      </c>
      <c r="N1967">
        <v>0</v>
      </c>
      <c r="O1967" s="11">
        <v>14</v>
      </c>
      <c r="P1967" s="11">
        <v>8</v>
      </c>
      <c r="Q1967" s="12">
        <v>57.14</v>
      </c>
      <c r="R1967" s="11">
        <v>5</v>
      </c>
      <c r="S1967" s="12">
        <v>35.71</v>
      </c>
      <c r="T1967" s="14">
        <v>1</v>
      </c>
      <c r="U1967" s="12">
        <v>7.14</v>
      </c>
      <c r="V1967" s="12">
        <v>38.68</v>
      </c>
      <c r="W1967" s="13">
        <v>7</v>
      </c>
      <c r="X1967" s="11">
        <v>9.3699999999999992</v>
      </c>
      <c r="Y1967" s="11">
        <v>16.29</v>
      </c>
      <c r="Z1967" s="11">
        <v>3.62</v>
      </c>
      <c r="AA1967" s="11">
        <v>14285.8</v>
      </c>
      <c r="AB1967" s="13">
        <v>14285800000</v>
      </c>
      <c r="AC1967" s="5">
        <v>3.6182640541686331</v>
      </c>
      <c r="AD1967">
        <v>18.5</v>
      </c>
      <c r="AE1967">
        <v>9.9499999999999993</v>
      </c>
      <c r="AF1967">
        <v>17.329999999999998</v>
      </c>
      <c r="AG1967" s="5">
        <v>8.6724365158081991</v>
      </c>
      <c r="AH1967" s="7"/>
      <c r="AI1967" s="8"/>
      <c r="AJ1967">
        <v>24739.18</v>
      </c>
      <c r="AK1967">
        <v>24739180000</v>
      </c>
      <c r="AL1967">
        <f>IF(AJ1967&lt;29957,1,0)</f>
        <v>1</v>
      </c>
      <c r="AM1967">
        <f>IF(AND(AJ1967&gt;29957,AJ1967&lt;96525),1,0)</f>
        <v>0</v>
      </c>
      <c r="AN1967">
        <f>IF(AJ1967&gt;96525,1,0)</f>
        <v>0</v>
      </c>
      <c r="AO1967" s="9">
        <v>19</v>
      </c>
      <c r="AP1967" s="5">
        <v>1.2787536009528289</v>
      </c>
      <c r="AQ1967">
        <v>106004000</v>
      </c>
      <c r="AT1967">
        <v>13476000</v>
      </c>
      <c r="AU1967">
        <v>119480000</v>
      </c>
      <c r="AV1967">
        <v>0</v>
      </c>
      <c r="AW1967">
        <v>8055.4</v>
      </c>
      <c r="AX1967">
        <v>8055400000</v>
      </c>
      <c r="CG1967" s="13"/>
    </row>
    <row r="1968" spans="1:85" x14ac:dyDescent="0.3">
      <c r="A1968">
        <v>2017</v>
      </c>
      <c r="B1968" t="s">
        <v>227</v>
      </c>
      <c r="C1968">
        <v>1</v>
      </c>
      <c r="M1968">
        <v>0</v>
      </c>
      <c r="N1968">
        <v>0</v>
      </c>
      <c r="O1968" s="11"/>
      <c r="P1968" s="11"/>
      <c r="Q1968" s="12"/>
      <c r="R1968" s="11"/>
      <c r="S1968" s="12"/>
      <c r="T1968" s="14">
        <v>0</v>
      </c>
      <c r="U1968" s="12"/>
      <c r="V1968" s="12">
        <v>68.17</v>
      </c>
      <c r="W1968" s="13"/>
      <c r="X1968" s="11"/>
      <c r="Y1968" s="11">
        <v>22.77</v>
      </c>
      <c r="Z1968" s="11"/>
      <c r="AA1968" s="11">
        <v>21593.8</v>
      </c>
      <c r="AB1968" s="13">
        <v>21593800000</v>
      </c>
      <c r="AD1968">
        <v>6.22</v>
      </c>
      <c r="AE1968">
        <v>4.1500000000000004</v>
      </c>
      <c r="AF1968">
        <v>4.58</v>
      </c>
      <c r="AG1968" s="5">
        <v>6.8073833040573639</v>
      </c>
      <c r="AH1968" s="7">
        <v>3.7610201935779566</v>
      </c>
      <c r="AI1968" s="8"/>
      <c r="AO1968" s="9">
        <v>9</v>
      </c>
      <c r="AP1968" s="5">
        <v>0.95424250943932487</v>
      </c>
      <c r="AR1968" s="5">
        <v>100</v>
      </c>
      <c r="CG1968" s="13"/>
    </row>
    <row r="1969" spans="1:85" x14ac:dyDescent="0.3">
      <c r="A1969">
        <v>2017</v>
      </c>
      <c r="B1969" t="s">
        <v>228</v>
      </c>
      <c r="C1969">
        <v>1</v>
      </c>
      <c r="D1969">
        <v>4</v>
      </c>
      <c r="E1969">
        <v>4</v>
      </c>
      <c r="F1969">
        <v>1.6</v>
      </c>
      <c r="G1969">
        <v>1600000</v>
      </c>
      <c r="H1969">
        <v>1.3</v>
      </c>
      <c r="I1969">
        <v>1300000</v>
      </c>
      <c r="J1969">
        <v>0.30000000000000004</v>
      </c>
      <c r="K1969">
        <v>300000.00000000006</v>
      </c>
      <c r="L1969">
        <v>1</v>
      </c>
      <c r="M1969">
        <v>0</v>
      </c>
      <c r="N1969">
        <v>0</v>
      </c>
      <c r="O1969" s="11">
        <v>9</v>
      </c>
      <c r="P1969" s="11">
        <v>4</v>
      </c>
      <c r="Q1969" s="12">
        <v>44.44</v>
      </c>
      <c r="R1969" s="11">
        <v>4</v>
      </c>
      <c r="S1969" s="12">
        <v>44.44</v>
      </c>
      <c r="T1969" s="14">
        <v>1</v>
      </c>
      <c r="U1969" s="12">
        <v>11.11</v>
      </c>
      <c r="V1969" s="12" t="s">
        <v>366</v>
      </c>
      <c r="W1969" s="13">
        <v>5</v>
      </c>
      <c r="X1969" s="11"/>
      <c r="Y1969" s="11">
        <v>47.57</v>
      </c>
      <c r="Z1969" s="11">
        <v>3.92</v>
      </c>
      <c r="AA1969" s="11">
        <v>10335.1</v>
      </c>
      <c r="AB1969" s="13">
        <v>10335100000</v>
      </c>
      <c r="AC1969" s="5">
        <v>3.9197427866730292</v>
      </c>
      <c r="AD1969">
        <v>22.36</v>
      </c>
      <c r="AE1969">
        <v>18.25</v>
      </c>
      <c r="AF1969">
        <v>22.36</v>
      </c>
      <c r="AG1969" s="5">
        <v>17.953530272887662</v>
      </c>
      <c r="AH1969" s="7"/>
      <c r="AI1969" s="8"/>
      <c r="AO1969" s="9">
        <v>71</v>
      </c>
      <c r="AP1969" s="5">
        <v>1.851258348719075</v>
      </c>
      <c r="AQ1969">
        <v>70009898</v>
      </c>
      <c r="AT1969">
        <v>585000</v>
      </c>
      <c r="AU1969">
        <v>70594898</v>
      </c>
      <c r="AV1969">
        <v>6.35</v>
      </c>
      <c r="CG1969" s="13"/>
    </row>
    <row r="1970" spans="1:85" x14ac:dyDescent="0.3">
      <c r="A1970">
        <v>2017</v>
      </c>
      <c r="B1970" t="s">
        <v>229</v>
      </c>
      <c r="C1970">
        <v>1</v>
      </c>
      <c r="D1970">
        <v>5</v>
      </c>
      <c r="E1970">
        <v>5</v>
      </c>
      <c r="L1970">
        <v>1</v>
      </c>
      <c r="M1970">
        <v>0</v>
      </c>
      <c r="N1970">
        <v>0</v>
      </c>
      <c r="O1970" s="11">
        <v>12</v>
      </c>
      <c r="P1970" s="11">
        <v>6</v>
      </c>
      <c r="Q1970" s="12">
        <v>50</v>
      </c>
      <c r="R1970" s="11">
        <v>3</v>
      </c>
      <c r="S1970" s="12">
        <v>25</v>
      </c>
      <c r="T1970" s="14">
        <v>3</v>
      </c>
      <c r="U1970" s="12">
        <v>25</v>
      </c>
      <c r="V1970" s="12">
        <v>75</v>
      </c>
      <c r="W1970" s="13">
        <v>5</v>
      </c>
      <c r="X1970" s="11"/>
      <c r="Y1970" s="11">
        <v>-20.13</v>
      </c>
      <c r="Z1970" s="11">
        <v>1.46</v>
      </c>
      <c r="AA1970" s="11">
        <v>51125.7</v>
      </c>
      <c r="AB1970" s="13">
        <v>51125700000</v>
      </c>
      <c r="AC1970" s="5">
        <v>1.4633140018228494</v>
      </c>
      <c r="AG1970" s="5">
        <v>-52.310679114812721</v>
      </c>
      <c r="AH1970" s="7"/>
      <c r="AI1970" s="8"/>
      <c r="AJ1970">
        <v>34968.080000000002</v>
      </c>
      <c r="AK1970">
        <v>34968080000</v>
      </c>
      <c r="AL1970">
        <f>IF(AJ1970&lt;29957,1,0)</f>
        <v>0</v>
      </c>
      <c r="AM1970">
        <f>IF(AND(AJ1970&gt;29957,AJ1970&lt;96525),1,0)</f>
        <v>1</v>
      </c>
      <c r="AN1970">
        <f>IF(AJ1970&gt;96525,1,0)</f>
        <v>0</v>
      </c>
      <c r="AO1970" s="9">
        <v>21</v>
      </c>
      <c r="AP1970" s="5">
        <v>1.3222192947339191</v>
      </c>
      <c r="AQ1970">
        <v>3983000</v>
      </c>
      <c r="AT1970">
        <v>6300000</v>
      </c>
      <c r="AU1970">
        <v>10283000</v>
      </c>
      <c r="AV1970">
        <v>0</v>
      </c>
      <c r="AW1970">
        <v>18390</v>
      </c>
      <c r="AX1970">
        <v>18390000000</v>
      </c>
      <c r="CG1970" s="13"/>
    </row>
    <row r="1971" spans="1:85" x14ac:dyDescent="0.3">
      <c r="A1971">
        <v>2017</v>
      </c>
      <c r="B1971" t="s">
        <v>230</v>
      </c>
      <c r="C1971">
        <v>0</v>
      </c>
      <c r="D1971">
        <v>4</v>
      </c>
      <c r="E1971">
        <v>4</v>
      </c>
      <c r="L1971">
        <v>1</v>
      </c>
      <c r="M1971">
        <v>0</v>
      </c>
      <c r="N1971">
        <v>0</v>
      </c>
      <c r="O1971" s="11">
        <v>13</v>
      </c>
      <c r="P1971" s="11">
        <v>6</v>
      </c>
      <c r="Q1971" s="12">
        <v>46.15</v>
      </c>
      <c r="R1971" s="11">
        <v>6</v>
      </c>
      <c r="S1971" s="12">
        <v>46.15</v>
      </c>
      <c r="T1971" s="14">
        <v>1</v>
      </c>
      <c r="U1971" s="12">
        <v>7.69</v>
      </c>
      <c r="V1971" s="12" t="s">
        <v>366</v>
      </c>
      <c r="W1971" s="13">
        <v>5</v>
      </c>
      <c r="X1971" s="11"/>
      <c r="Y1971" s="11">
        <v>5.51</v>
      </c>
      <c r="Z1971" s="11">
        <v>4.18</v>
      </c>
      <c r="AA1971" s="11">
        <v>11089</v>
      </c>
      <c r="AB1971" s="13">
        <v>11089000000</v>
      </c>
      <c r="AC1971" s="5">
        <v>4.1781369337963685</v>
      </c>
      <c r="AD1971">
        <v>17.25</v>
      </c>
      <c r="AE1971">
        <v>11.26</v>
      </c>
      <c r="AF1971">
        <v>15.18</v>
      </c>
      <c r="AG1971" s="5">
        <v>4.962256365445767</v>
      </c>
      <c r="AH1971" s="7"/>
      <c r="AI1971" s="8">
        <v>1.5863692494114709</v>
      </c>
      <c r="AJ1971">
        <v>18850.88</v>
      </c>
      <c r="AK1971">
        <v>18850880000</v>
      </c>
      <c r="AL1971">
        <f>IF(AJ1971&lt;29957,1,0)</f>
        <v>1</v>
      </c>
      <c r="AM1971">
        <f>IF(AND(AJ1971&gt;29957,AJ1971&lt;96525),1,0)</f>
        <v>0</v>
      </c>
      <c r="AN1971">
        <f>IF(AJ1971&gt;96525,1,0)</f>
        <v>0</v>
      </c>
      <c r="AO1971" s="9">
        <v>32</v>
      </c>
      <c r="AP1971" s="5">
        <v>1.5051499783199058</v>
      </c>
      <c r="AQ1971">
        <v>132961250</v>
      </c>
      <c r="AT1971">
        <v>1760000</v>
      </c>
      <c r="AU1971">
        <v>134721250</v>
      </c>
      <c r="AW1971">
        <v>21608.3</v>
      </c>
      <c r="AX1971">
        <v>21608300000</v>
      </c>
      <c r="CG1971" s="13"/>
    </row>
    <row r="1972" spans="1:85" x14ac:dyDescent="0.3">
      <c r="A1972">
        <v>2017</v>
      </c>
      <c r="B1972" t="s">
        <v>231</v>
      </c>
      <c r="C1972">
        <v>0</v>
      </c>
      <c r="D1972">
        <v>4</v>
      </c>
      <c r="E1972">
        <v>4</v>
      </c>
      <c r="L1972">
        <v>1</v>
      </c>
      <c r="M1972">
        <v>0</v>
      </c>
      <c r="N1972">
        <v>0</v>
      </c>
      <c r="O1972" s="11">
        <v>8</v>
      </c>
      <c r="P1972" s="11">
        <v>4</v>
      </c>
      <c r="Q1972" s="12">
        <v>50</v>
      </c>
      <c r="R1972" s="11">
        <v>3</v>
      </c>
      <c r="S1972" s="12">
        <v>37.5</v>
      </c>
      <c r="T1972" s="14">
        <v>1</v>
      </c>
      <c r="U1972" s="12">
        <v>12.5</v>
      </c>
      <c r="V1972" s="12">
        <v>72.53</v>
      </c>
      <c r="W1972" s="13">
        <v>6</v>
      </c>
      <c r="X1972" s="11"/>
      <c r="Y1972" s="11">
        <v>32.43</v>
      </c>
      <c r="Z1972" s="11">
        <v>3.04</v>
      </c>
      <c r="AA1972" s="11">
        <v>84875</v>
      </c>
      <c r="AB1972" s="13">
        <v>84875000000</v>
      </c>
      <c r="AC1972" s="5">
        <v>3.0437836162362113</v>
      </c>
      <c r="AD1972">
        <v>6.81</v>
      </c>
      <c r="AE1972">
        <v>4.71</v>
      </c>
      <c r="AF1972">
        <v>6.07</v>
      </c>
      <c r="AG1972" s="5">
        <v>-21.354931646141683</v>
      </c>
      <c r="AH1972" s="7"/>
      <c r="AI1972" s="8">
        <v>0.75421552606532938</v>
      </c>
      <c r="AJ1972">
        <v>100246.84</v>
      </c>
      <c r="AK1972">
        <v>100246840000</v>
      </c>
      <c r="AL1972">
        <f>IF(AJ1972&lt;29957,1,0)</f>
        <v>0</v>
      </c>
      <c r="AM1972">
        <f>IF(AND(AJ1972&gt;29957,AJ1972&lt;96525),1,0)</f>
        <v>0</v>
      </c>
      <c r="AN1972">
        <f>IF(AJ1972&gt;96525,1,0)</f>
        <v>1</v>
      </c>
      <c r="AO1972" s="9">
        <v>19</v>
      </c>
      <c r="AP1972" s="5">
        <v>1.2787536009528289</v>
      </c>
      <c r="AQ1972">
        <v>72603000</v>
      </c>
      <c r="AT1972">
        <v>5705000</v>
      </c>
      <c r="AU1972">
        <v>78308000</v>
      </c>
      <c r="AV1972">
        <v>0</v>
      </c>
      <c r="AW1972">
        <v>12654.3</v>
      </c>
      <c r="AX1972">
        <v>12654300000</v>
      </c>
      <c r="CG1972" s="13"/>
    </row>
    <row r="1973" spans="1:85" x14ac:dyDescent="0.3">
      <c r="A1973">
        <v>2017</v>
      </c>
      <c r="B1973" t="s">
        <v>232</v>
      </c>
      <c r="C1973">
        <v>0</v>
      </c>
      <c r="D1973">
        <v>4</v>
      </c>
      <c r="E1973">
        <v>5</v>
      </c>
      <c r="F1973">
        <v>5.7</v>
      </c>
      <c r="G1973">
        <v>5700000</v>
      </c>
      <c r="H1973">
        <v>5.5</v>
      </c>
      <c r="I1973">
        <v>5500000</v>
      </c>
      <c r="J1973">
        <v>0.20000000000000018</v>
      </c>
      <c r="K1973">
        <v>200000.00000000017</v>
      </c>
      <c r="L1973">
        <v>1</v>
      </c>
      <c r="M1973">
        <v>0</v>
      </c>
      <c r="N1973">
        <v>0</v>
      </c>
      <c r="O1973" s="11">
        <v>13</v>
      </c>
      <c r="P1973" s="11">
        <v>4</v>
      </c>
      <c r="Q1973" s="12">
        <v>30.77</v>
      </c>
      <c r="R1973" s="11">
        <v>8</v>
      </c>
      <c r="S1973" s="12">
        <v>61.54</v>
      </c>
      <c r="T1973" s="14">
        <v>1</v>
      </c>
      <c r="U1973" s="12">
        <v>7.69</v>
      </c>
      <c r="V1973" s="12">
        <v>74.989999999999995</v>
      </c>
      <c r="W1973" s="13">
        <v>5</v>
      </c>
      <c r="X1973" s="11">
        <v>43.6</v>
      </c>
      <c r="Y1973" s="11">
        <v>6.92</v>
      </c>
      <c r="Z1973" s="11">
        <v>1.88</v>
      </c>
      <c r="AA1973" s="11">
        <v>84302</v>
      </c>
      <c r="AB1973" s="13">
        <v>84302000000</v>
      </c>
      <c r="AC1973" s="5">
        <v>1.8802897649346959</v>
      </c>
      <c r="AD1973">
        <v>6.26</v>
      </c>
      <c r="AE1973">
        <v>1.44</v>
      </c>
      <c r="AF1973">
        <v>2.78</v>
      </c>
      <c r="AG1973" s="5">
        <v>17.39384579857402</v>
      </c>
      <c r="AH1973" s="7"/>
      <c r="AI1973" s="8">
        <v>0.30367296757338247</v>
      </c>
      <c r="AJ1973">
        <v>28971.45</v>
      </c>
      <c r="AK1973">
        <v>28971450000</v>
      </c>
      <c r="AL1973">
        <f>IF(AJ1973&lt;29957,1,0)</f>
        <v>1</v>
      </c>
      <c r="AM1973">
        <f>IF(AND(AJ1973&gt;29957,AJ1973&lt;96525),1,0)</f>
        <v>0</v>
      </c>
      <c r="AN1973">
        <f>IF(AJ1973&gt;96525,1,0)</f>
        <v>0</v>
      </c>
      <c r="AO1973" s="9">
        <v>28</v>
      </c>
      <c r="AP1973" s="5">
        <v>1.447158031342219</v>
      </c>
      <c r="AQ1973">
        <v>49994700</v>
      </c>
      <c r="AT1973">
        <v>3635000</v>
      </c>
      <c r="AU1973">
        <v>53629700</v>
      </c>
      <c r="AW1973">
        <v>16267.5</v>
      </c>
      <c r="AX1973">
        <v>16267500000</v>
      </c>
      <c r="CG1973" s="13"/>
    </row>
    <row r="1974" spans="1:85" x14ac:dyDescent="0.3">
      <c r="A1974">
        <v>2017</v>
      </c>
      <c r="B1974" t="s">
        <v>233</v>
      </c>
      <c r="C1974">
        <v>1</v>
      </c>
      <c r="D1974">
        <v>3</v>
      </c>
      <c r="E1974">
        <v>6</v>
      </c>
      <c r="L1974">
        <v>0</v>
      </c>
      <c r="M1974">
        <v>0</v>
      </c>
      <c r="N1974">
        <v>1</v>
      </c>
      <c r="O1974" s="11">
        <v>12</v>
      </c>
      <c r="P1974" s="11"/>
      <c r="Q1974" s="12">
        <v>0</v>
      </c>
      <c r="R1974" s="11"/>
      <c r="S1974" s="12">
        <v>0</v>
      </c>
      <c r="T1974" s="14">
        <v>12</v>
      </c>
      <c r="U1974" s="12">
        <v>100</v>
      </c>
      <c r="V1974" s="12">
        <v>74.13</v>
      </c>
      <c r="W1974" s="13">
        <v>6</v>
      </c>
      <c r="X1974" s="11"/>
      <c r="Y1974" s="11">
        <v>26.9</v>
      </c>
      <c r="Z1974" s="11">
        <v>12.15</v>
      </c>
      <c r="AA1974" s="11">
        <v>61560</v>
      </c>
      <c r="AB1974" s="13">
        <v>61560000000</v>
      </c>
      <c r="AC1974" s="5">
        <v>12.147427783457344</v>
      </c>
      <c r="AD1974">
        <v>31.27</v>
      </c>
      <c r="AE1974">
        <v>20.77</v>
      </c>
      <c r="AF1974">
        <v>31.27</v>
      </c>
      <c r="AG1974" s="5">
        <v>7.1482516060631145</v>
      </c>
      <c r="AH1974" s="7"/>
      <c r="AI1974" s="8"/>
      <c r="AJ1974">
        <v>265858.2</v>
      </c>
      <c r="AK1974">
        <v>265858200000</v>
      </c>
      <c r="AL1974">
        <f>IF(AJ1974&lt;29957,1,0)</f>
        <v>0</v>
      </c>
      <c r="AM1974">
        <f>IF(AND(AJ1974&gt;29957,AJ1974&lt;96525),1,0)</f>
        <v>0</v>
      </c>
      <c r="AN1974">
        <f>IF(AJ1974&gt;96525,1,0)</f>
        <v>1</v>
      </c>
      <c r="AO1974" s="9">
        <v>28</v>
      </c>
      <c r="AP1974" s="5">
        <v>1.447158031342219</v>
      </c>
      <c r="AQ1974">
        <v>110388000</v>
      </c>
      <c r="AS1974">
        <v>71015000</v>
      </c>
      <c r="AT1974">
        <v>7095000</v>
      </c>
      <c r="AU1974">
        <v>117483000</v>
      </c>
      <c r="AV1974">
        <v>74.09</v>
      </c>
      <c r="AW1974">
        <v>45274.7</v>
      </c>
      <c r="AX1974">
        <v>45274700000</v>
      </c>
      <c r="CG1974" s="13"/>
    </row>
    <row r="1975" spans="1:85" x14ac:dyDescent="0.3">
      <c r="A1975">
        <v>2017</v>
      </c>
      <c r="B1975" t="s">
        <v>234</v>
      </c>
      <c r="C1975">
        <v>0</v>
      </c>
      <c r="M1975">
        <v>0</v>
      </c>
      <c r="N1975">
        <v>0</v>
      </c>
      <c r="O1975" s="11">
        <v>10</v>
      </c>
      <c r="P1975" s="11">
        <v>5</v>
      </c>
      <c r="Q1975" s="12">
        <v>50</v>
      </c>
      <c r="R1975" s="11">
        <v>3</v>
      </c>
      <c r="S1975" s="12">
        <v>30</v>
      </c>
      <c r="T1975" s="14">
        <v>2</v>
      </c>
      <c r="U1975" s="12">
        <v>20</v>
      </c>
      <c r="V1975" s="12">
        <v>37.5</v>
      </c>
      <c r="W1975" s="13">
        <v>4</v>
      </c>
      <c r="X1975" s="11">
        <v>7.54</v>
      </c>
      <c r="Y1975" s="11"/>
      <c r="Z1975" s="11"/>
      <c r="AA1975" s="11"/>
      <c r="AB1975" s="13"/>
      <c r="AD1975">
        <v>-3.93</v>
      </c>
      <c r="AE1975">
        <v>-1.28</v>
      </c>
      <c r="AF1975">
        <v>-1.71</v>
      </c>
      <c r="AG1975" s="5">
        <v>28.004107802048345</v>
      </c>
      <c r="AH1975" s="7"/>
      <c r="AI1975" s="8"/>
      <c r="AO1975" s="9">
        <v>6</v>
      </c>
      <c r="AP1975" s="5">
        <v>0.77815125038364352</v>
      </c>
      <c r="AR1975" s="5">
        <v>49.4</v>
      </c>
      <c r="AV1975">
        <v>0</v>
      </c>
      <c r="CG1975" s="13"/>
    </row>
    <row r="1976" spans="1:85" x14ac:dyDescent="0.3">
      <c r="A1976">
        <v>2017</v>
      </c>
      <c r="B1976" t="s">
        <v>235</v>
      </c>
      <c r="C1976">
        <v>0</v>
      </c>
      <c r="M1976">
        <v>0</v>
      </c>
      <c r="N1976">
        <v>0</v>
      </c>
      <c r="O1976" s="11">
        <v>10</v>
      </c>
      <c r="P1976" s="11">
        <v>4</v>
      </c>
      <c r="Q1976" s="12">
        <v>40</v>
      </c>
      <c r="R1976" s="11">
        <v>4</v>
      </c>
      <c r="S1976" s="12">
        <v>40</v>
      </c>
      <c r="T1976" s="14">
        <v>2</v>
      </c>
      <c r="U1976" s="12">
        <v>20</v>
      </c>
      <c r="V1976" s="12">
        <v>70.56</v>
      </c>
      <c r="W1976" s="13">
        <v>5</v>
      </c>
      <c r="X1976" s="11">
        <v>70.849999999999994</v>
      </c>
      <c r="Y1976" s="11">
        <v>4.7699999999999996</v>
      </c>
      <c r="Z1976" s="11"/>
      <c r="AA1976" s="11">
        <v>73995.8</v>
      </c>
      <c r="AB1976" s="13">
        <v>73995800000</v>
      </c>
      <c r="AD1976">
        <v>15.81</v>
      </c>
      <c r="AE1976">
        <v>6.22</v>
      </c>
      <c r="AF1976">
        <v>10.85</v>
      </c>
      <c r="AG1976" s="5">
        <v>16.107004855392557</v>
      </c>
      <c r="AH1976" s="7">
        <v>2.4773720303553839</v>
      </c>
      <c r="AI1976" s="8">
        <v>0.26286772293341043</v>
      </c>
      <c r="AJ1976">
        <v>70923.600000000006</v>
      </c>
      <c r="AK1976">
        <v>70923600000</v>
      </c>
      <c r="AL1976">
        <f>IF(AJ1976&lt;29957,1,0)</f>
        <v>0</v>
      </c>
      <c r="AM1976">
        <f>IF(AND(AJ1976&gt;29957,AJ1976&lt;96525),1,0)</f>
        <v>1</v>
      </c>
      <c r="AN1976">
        <f>IF(AJ1976&gt;96525,1,0)</f>
        <v>0</v>
      </c>
      <c r="AO1976" s="9">
        <v>12</v>
      </c>
      <c r="AP1976" s="5">
        <v>1.0791812460476247</v>
      </c>
      <c r="AW1976">
        <v>96154.4</v>
      </c>
      <c r="AX1976">
        <v>96154400000</v>
      </c>
      <c r="CG1976" s="13"/>
    </row>
    <row r="1977" spans="1:85" x14ac:dyDescent="0.3">
      <c r="A1977">
        <v>2017</v>
      </c>
      <c r="B1977" t="s">
        <v>236</v>
      </c>
      <c r="C1977">
        <v>0</v>
      </c>
      <c r="D1977">
        <v>3</v>
      </c>
      <c r="E1977">
        <v>5</v>
      </c>
      <c r="F1977">
        <v>4.3</v>
      </c>
      <c r="G1977">
        <v>4300000</v>
      </c>
      <c r="H1977">
        <v>3.8</v>
      </c>
      <c r="I1977">
        <v>3800000</v>
      </c>
      <c r="J1977">
        <v>0.5</v>
      </c>
      <c r="K1977">
        <v>500000</v>
      </c>
      <c r="L1977">
        <v>0</v>
      </c>
      <c r="M1977">
        <v>0</v>
      </c>
      <c r="N1977">
        <v>1</v>
      </c>
      <c r="O1977" s="11">
        <v>11</v>
      </c>
      <c r="P1977" s="11">
        <v>5</v>
      </c>
      <c r="Q1977" s="12">
        <v>45.45</v>
      </c>
      <c r="R1977" s="11">
        <v>5</v>
      </c>
      <c r="S1977" s="12">
        <v>45.45</v>
      </c>
      <c r="T1977" s="14">
        <v>1</v>
      </c>
      <c r="U1977" s="12">
        <v>9.09</v>
      </c>
      <c r="V1977" s="12">
        <v>51.55</v>
      </c>
      <c r="W1977" s="13">
        <v>5</v>
      </c>
      <c r="X1977" s="11"/>
      <c r="Y1977" s="11">
        <v>18.82</v>
      </c>
      <c r="Z1977" s="11"/>
      <c r="AA1977" s="11">
        <v>29221.9</v>
      </c>
      <c r="AB1977" s="13">
        <v>29221900000</v>
      </c>
      <c r="AD1977">
        <v>32.54</v>
      </c>
      <c r="AE1977">
        <v>17.190000000000001</v>
      </c>
      <c r="AF1977">
        <v>29.67</v>
      </c>
      <c r="AG1977" s="5">
        <v>8.4595045985956272</v>
      </c>
      <c r="AH1977" s="7"/>
      <c r="AI1977" s="8">
        <v>1.6535895606931565</v>
      </c>
      <c r="AJ1977">
        <v>114348.24</v>
      </c>
      <c r="AK1977">
        <v>114348240000</v>
      </c>
      <c r="AL1977">
        <f>IF(AJ1977&lt;29957,1,0)</f>
        <v>0</v>
      </c>
      <c r="AM1977">
        <f>IF(AND(AJ1977&gt;29957,AJ1977&lt;96525),1,0)</f>
        <v>0</v>
      </c>
      <c r="AN1977">
        <f>IF(AJ1977&gt;96525,1,0)</f>
        <v>1</v>
      </c>
      <c r="AO1977" s="9">
        <v>71</v>
      </c>
      <c r="AP1977" s="5">
        <v>1.851258348719075</v>
      </c>
      <c r="AQ1977">
        <v>223819000</v>
      </c>
      <c r="AS1977">
        <v>87850000</v>
      </c>
      <c r="AT1977">
        <v>11475000</v>
      </c>
      <c r="AU1977">
        <v>235294000</v>
      </c>
      <c r="AW1977">
        <v>23087.200000000001</v>
      </c>
      <c r="AX1977">
        <v>23087200000</v>
      </c>
      <c r="CG1977" s="13"/>
    </row>
    <row r="1978" spans="1:85" x14ac:dyDescent="0.3">
      <c r="A1978">
        <v>2017</v>
      </c>
      <c r="B1978" t="s">
        <v>237</v>
      </c>
      <c r="C1978">
        <v>0</v>
      </c>
      <c r="M1978">
        <v>0</v>
      </c>
      <c r="N1978">
        <v>0</v>
      </c>
      <c r="O1978" s="11"/>
      <c r="P1978" s="11"/>
      <c r="Q1978" s="12"/>
      <c r="R1978" s="11"/>
      <c r="S1978" s="12"/>
      <c r="T1978" s="14">
        <v>0</v>
      </c>
      <c r="U1978" s="12"/>
      <c r="V1978" s="12" t="s">
        <v>366</v>
      </c>
      <c r="W1978" s="13"/>
      <c r="X1978" s="11"/>
      <c r="Y1978" s="11">
        <v>5.03</v>
      </c>
      <c r="Z1978" s="11"/>
      <c r="AA1978" s="11">
        <v>55865.9</v>
      </c>
      <c r="AB1978" s="13">
        <v>55865900000</v>
      </c>
      <c r="AD1978">
        <v>8.18</v>
      </c>
      <c r="AE1978">
        <v>2.2000000000000002</v>
      </c>
      <c r="AF1978">
        <v>3.62</v>
      </c>
      <c r="AG1978" s="5">
        <v>-24.638053078420047</v>
      </c>
      <c r="AH1978" s="7"/>
      <c r="AI1978" s="8"/>
      <c r="AO1978" s="9">
        <v>18</v>
      </c>
      <c r="AP1978" s="5">
        <v>1.2552725051033058</v>
      </c>
      <c r="AV1978">
        <v>0</v>
      </c>
      <c r="CG1978" s="13"/>
    </row>
    <row r="1979" spans="1:85" x14ac:dyDescent="0.3">
      <c r="A1979">
        <v>2017</v>
      </c>
      <c r="B1979" t="s">
        <v>238</v>
      </c>
      <c r="C1979">
        <v>1</v>
      </c>
      <c r="D1979">
        <v>5</v>
      </c>
      <c r="E1979">
        <v>4</v>
      </c>
      <c r="F1979">
        <v>8.4</v>
      </c>
      <c r="G1979">
        <v>8400000</v>
      </c>
      <c r="H1979">
        <v>7.3</v>
      </c>
      <c r="I1979">
        <v>7300000</v>
      </c>
      <c r="J1979">
        <v>1.1000000000000005</v>
      </c>
      <c r="K1979">
        <v>1100000.0000000005</v>
      </c>
      <c r="L1979">
        <v>1</v>
      </c>
      <c r="M1979">
        <v>0</v>
      </c>
      <c r="N1979">
        <v>0</v>
      </c>
      <c r="O1979" s="11">
        <v>13</v>
      </c>
      <c r="P1979" s="11">
        <v>5</v>
      </c>
      <c r="Q1979" s="12">
        <v>38.46</v>
      </c>
      <c r="R1979" s="11">
        <v>4</v>
      </c>
      <c r="S1979" s="12">
        <v>30.77</v>
      </c>
      <c r="T1979" s="14">
        <v>4</v>
      </c>
      <c r="U1979" s="12">
        <v>30.77</v>
      </c>
      <c r="V1979" s="12">
        <v>25.25</v>
      </c>
      <c r="W1979" s="13">
        <v>7</v>
      </c>
      <c r="X1979" s="11"/>
      <c r="Y1979" s="11">
        <v>4.55</v>
      </c>
      <c r="Z1979" s="11">
        <v>7.02</v>
      </c>
      <c r="AA1979" s="11">
        <v>22891.200000000001</v>
      </c>
      <c r="AB1979" s="13">
        <v>22891200000</v>
      </c>
      <c r="AC1979" s="5">
        <v>7.0197160861883452</v>
      </c>
      <c r="AD1979">
        <v>10.33</v>
      </c>
      <c r="AE1979">
        <v>4.7300000000000004</v>
      </c>
      <c r="AF1979">
        <v>5.84</v>
      </c>
      <c r="AG1979" s="5">
        <v>14.498946540287408</v>
      </c>
      <c r="AH1979" s="7"/>
      <c r="AI1979" s="8"/>
      <c r="AJ1979">
        <v>53690.95</v>
      </c>
      <c r="AK1979">
        <v>53690950000</v>
      </c>
      <c r="AL1979">
        <f>IF(AJ1979&lt;29957,1,0)</f>
        <v>0</v>
      </c>
      <c r="AM1979">
        <f>IF(AND(AJ1979&gt;29957,AJ1979&lt;96525),1,0)</f>
        <v>1</v>
      </c>
      <c r="AN1979">
        <f>IF(AJ1979&gt;96525,1,0)</f>
        <v>0</v>
      </c>
      <c r="AO1979" s="9">
        <v>22</v>
      </c>
      <c r="AP1979" s="5">
        <v>1.3424226808222062</v>
      </c>
      <c r="AQ1979">
        <v>194078628</v>
      </c>
      <c r="AT1979">
        <v>2450000</v>
      </c>
      <c r="AU1979">
        <v>196528628</v>
      </c>
      <c r="AV1979">
        <v>0</v>
      </c>
      <c r="AW1979">
        <v>23369.4</v>
      </c>
      <c r="AX1979">
        <v>23369400000</v>
      </c>
      <c r="CG1979" s="13"/>
    </row>
    <row r="1980" spans="1:85" x14ac:dyDescent="0.3">
      <c r="A1980">
        <v>2017</v>
      </c>
      <c r="B1980" t="s">
        <v>239</v>
      </c>
      <c r="C1980">
        <v>1</v>
      </c>
      <c r="D1980">
        <v>4</v>
      </c>
      <c r="E1980">
        <v>5</v>
      </c>
      <c r="L1980">
        <v>1</v>
      </c>
      <c r="M1980">
        <v>0</v>
      </c>
      <c r="N1980">
        <v>1</v>
      </c>
      <c r="O1980" s="11">
        <v>16</v>
      </c>
      <c r="P1980" s="11">
        <v>5</v>
      </c>
      <c r="Q1980" s="12">
        <v>31.25</v>
      </c>
      <c r="R1980" s="11">
        <v>6</v>
      </c>
      <c r="S1980" s="12">
        <v>37.5</v>
      </c>
      <c r="T1980" s="14">
        <v>5</v>
      </c>
      <c r="U1980" s="12">
        <v>31.25</v>
      </c>
      <c r="V1980" s="12">
        <v>49.01</v>
      </c>
      <c r="W1980" s="13">
        <v>4</v>
      </c>
      <c r="X1980" s="11"/>
      <c r="Y1980" s="11">
        <v>11.97</v>
      </c>
      <c r="Z1980" s="11">
        <v>24.49</v>
      </c>
      <c r="AA1980" s="11"/>
      <c r="AB1980" s="13"/>
      <c r="AC1980" s="5">
        <v>24.494555054799591</v>
      </c>
      <c r="AD1980">
        <v>42.93</v>
      </c>
      <c r="AE1980">
        <v>24.2</v>
      </c>
      <c r="AF1980">
        <v>37.25</v>
      </c>
      <c r="AG1980" s="5">
        <v>18.606541405706338</v>
      </c>
      <c r="AH1980" s="7"/>
      <c r="AI1980" s="8"/>
      <c r="AO1980" s="9">
        <v>23</v>
      </c>
      <c r="AP1980" s="5">
        <v>1.3617278360175928</v>
      </c>
      <c r="AQ1980">
        <v>79680000</v>
      </c>
      <c r="AR1980" s="5">
        <v>59.5</v>
      </c>
      <c r="AS1980">
        <v>35960000</v>
      </c>
      <c r="AT1980">
        <v>5240000</v>
      </c>
      <c r="AU1980">
        <v>84920000</v>
      </c>
      <c r="AV1980">
        <v>49.01</v>
      </c>
      <c r="CG1980" s="13"/>
    </row>
    <row r="1981" spans="1:85" x14ac:dyDescent="0.3">
      <c r="A1981">
        <v>2017</v>
      </c>
      <c r="B1981" t="s">
        <v>240</v>
      </c>
      <c r="C1981">
        <v>0</v>
      </c>
      <c r="M1981">
        <v>0</v>
      </c>
      <c r="N1981">
        <v>0</v>
      </c>
      <c r="O1981" s="11"/>
      <c r="P1981" s="11"/>
      <c r="Q1981" s="12"/>
      <c r="R1981" s="11"/>
      <c r="S1981" s="12"/>
      <c r="T1981" s="14">
        <v>0</v>
      </c>
      <c r="U1981" s="12"/>
      <c r="V1981" s="12">
        <v>36.21</v>
      </c>
      <c r="W1981" s="13"/>
      <c r="X1981" s="11"/>
      <c r="Y1981" s="11"/>
      <c r="Z1981" s="11"/>
      <c r="AA1981" s="11">
        <v>13777.7</v>
      </c>
      <c r="AB1981" s="13">
        <v>13777700000</v>
      </c>
      <c r="AG1981" s="5"/>
      <c r="AH1981" s="7"/>
      <c r="AI1981" s="8"/>
      <c r="AO1981" s="9">
        <v>25</v>
      </c>
      <c r="AP1981" s="5">
        <v>1.3979400086720375</v>
      </c>
      <c r="AV1981">
        <v>0</v>
      </c>
      <c r="CG1981" s="13"/>
    </row>
    <row r="1982" spans="1:85" x14ac:dyDescent="0.3">
      <c r="A1982">
        <v>2017</v>
      </c>
      <c r="B1982" t="s">
        <v>241</v>
      </c>
      <c r="C1982">
        <v>1</v>
      </c>
      <c r="F1982">
        <v>12.3</v>
      </c>
      <c r="G1982">
        <v>12300000</v>
      </c>
      <c r="H1982">
        <v>11.7</v>
      </c>
      <c r="I1982">
        <v>11700000</v>
      </c>
      <c r="J1982">
        <v>0.60000000000000142</v>
      </c>
      <c r="K1982">
        <v>600000.0000000014</v>
      </c>
      <c r="M1982">
        <v>1</v>
      </c>
      <c r="N1982">
        <v>0</v>
      </c>
      <c r="O1982" s="11">
        <v>12</v>
      </c>
      <c r="P1982" s="11">
        <v>7</v>
      </c>
      <c r="Q1982" s="12">
        <v>58.33</v>
      </c>
      <c r="R1982" s="11">
        <v>5</v>
      </c>
      <c r="S1982" s="12">
        <v>41.67</v>
      </c>
      <c r="T1982" s="14">
        <v>0</v>
      </c>
      <c r="U1982" s="12">
        <v>0</v>
      </c>
      <c r="V1982" s="12" t="s">
        <v>366</v>
      </c>
      <c r="W1982" s="13">
        <v>6</v>
      </c>
      <c r="X1982" s="11"/>
      <c r="Y1982" s="11">
        <v>10.44</v>
      </c>
      <c r="Z1982" s="11">
        <v>2.63</v>
      </c>
      <c r="AA1982" s="11">
        <v>23980.400000000001</v>
      </c>
      <c r="AB1982" s="13">
        <v>23980400000</v>
      </c>
      <c r="AC1982" s="5">
        <v>2.6265432098765431</v>
      </c>
      <c r="AD1982">
        <v>17.45</v>
      </c>
      <c r="AE1982">
        <v>13.59</v>
      </c>
      <c r="AF1982">
        <v>17.420000000000002</v>
      </c>
      <c r="AG1982" s="5">
        <v>24.482232207340658</v>
      </c>
      <c r="AH1982" s="7"/>
      <c r="AI1982" s="8">
        <v>0.17162073901140895</v>
      </c>
      <c r="AJ1982">
        <v>49320</v>
      </c>
      <c r="AK1982">
        <v>49320000000</v>
      </c>
      <c r="AL1982">
        <f>IF(AJ1982&lt;29957,1,0)</f>
        <v>0</v>
      </c>
      <c r="AM1982">
        <f>IF(AND(AJ1982&gt;29957,AJ1982&lt;96525),1,0)</f>
        <v>1</v>
      </c>
      <c r="AN1982">
        <f>IF(AJ1982&gt;96525,1,0)</f>
        <v>0</v>
      </c>
      <c r="AO1982" s="9">
        <v>27</v>
      </c>
      <c r="AP1982" s="5">
        <v>1.4313637641589871</v>
      </c>
      <c r="AV1982">
        <v>0</v>
      </c>
      <c r="AW1982">
        <v>30337</v>
      </c>
      <c r="AX1982">
        <v>30337000000</v>
      </c>
      <c r="CG1982" s="13"/>
    </row>
    <row r="1983" spans="1:85" x14ac:dyDescent="0.3">
      <c r="A1983">
        <v>2017</v>
      </c>
      <c r="B1983" t="s">
        <v>242</v>
      </c>
      <c r="C1983">
        <v>0</v>
      </c>
      <c r="D1983">
        <v>4</v>
      </c>
      <c r="E1983">
        <v>4</v>
      </c>
      <c r="F1983">
        <v>16.8</v>
      </c>
      <c r="G1983">
        <v>16800000</v>
      </c>
      <c r="H1983">
        <v>10.6</v>
      </c>
      <c r="I1983">
        <v>10600000</v>
      </c>
      <c r="J1983">
        <v>6.2000000000000011</v>
      </c>
      <c r="K1983">
        <v>6200000.0000000009</v>
      </c>
      <c r="L1983">
        <v>1</v>
      </c>
      <c r="M1983">
        <v>0</v>
      </c>
      <c r="N1983">
        <v>1</v>
      </c>
      <c r="O1983" s="11">
        <v>11</v>
      </c>
      <c r="P1983" s="11">
        <v>4</v>
      </c>
      <c r="Q1983" s="12">
        <v>36.36</v>
      </c>
      <c r="R1983" s="11">
        <v>6</v>
      </c>
      <c r="S1983" s="12">
        <v>54.55</v>
      </c>
      <c r="T1983" s="14">
        <v>1</v>
      </c>
      <c r="U1983" s="12">
        <v>9.09</v>
      </c>
      <c r="V1983" s="12">
        <v>63.92</v>
      </c>
      <c r="W1983" s="13">
        <v>5</v>
      </c>
      <c r="X1983" s="11"/>
      <c r="Y1983" s="11">
        <v>9.3800000000000008</v>
      </c>
      <c r="Z1983" s="11">
        <v>3.62</v>
      </c>
      <c r="AA1983" s="11"/>
      <c r="AB1983" s="13"/>
      <c r="AC1983" s="5">
        <v>3.6222905754009651</v>
      </c>
      <c r="AD1983">
        <v>8.75</v>
      </c>
      <c r="AE1983">
        <v>6.46</v>
      </c>
      <c r="AF1983">
        <v>8.74</v>
      </c>
      <c r="AG1983" s="5">
        <v>-2.5741519377485242</v>
      </c>
      <c r="AH1983" s="7"/>
      <c r="AI1983" s="8"/>
      <c r="AO1983" s="9">
        <v>67</v>
      </c>
      <c r="AP1983" s="5">
        <v>1.8260748027008262</v>
      </c>
      <c r="AQ1983">
        <v>77593799</v>
      </c>
      <c r="AR1983" s="5">
        <v>51</v>
      </c>
      <c r="AS1983">
        <v>27049571</v>
      </c>
      <c r="AT1983">
        <v>6840000</v>
      </c>
      <c r="AU1983">
        <v>84433799</v>
      </c>
      <c r="AV1983">
        <v>63.92</v>
      </c>
      <c r="CG1983" s="13"/>
    </row>
    <row r="1984" spans="1:85" x14ac:dyDescent="0.3">
      <c r="A1984">
        <v>2017</v>
      </c>
      <c r="B1984" t="s">
        <v>243</v>
      </c>
      <c r="C1984">
        <v>0</v>
      </c>
      <c r="D1984">
        <v>4</v>
      </c>
      <c r="E1984">
        <v>6</v>
      </c>
      <c r="F1984">
        <v>6.7</v>
      </c>
      <c r="G1984">
        <v>6700000</v>
      </c>
      <c r="H1984">
        <v>5.2</v>
      </c>
      <c r="I1984">
        <v>5200000</v>
      </c>
      <c r="J1984">
        <v>1.5</v>
      </c>
      <c r="K1984">
        <v>1500000</v>
      </c>
      <c r="L1984">
        <v>1</v>
      </c>
      <c r="M1984">
        <v>1</v>
      </c>
      <c r="N1984">
        <v>0</v>
      </c>
      <c r="O1984" s="11">
        <v>12</v>
      </c>
      <c r="P1984" s="11">
        <v>6</v>
      </c>
      <c r="Q1984" s="12">
        <v>50</v>
      </c>
      <c r="R1984" s="11">
        <v>3</v>
      </c>
      <c r="S1984" s="12">
        <v>25</v>
      </c>
      <c r="T1984" s="14">
        <v>3</v>
      </c>
      <c r="U1984" s="12">
        <v>25</v>
      </c>
      <c r="V1984" s="12">
        <v>53.56</v>
      </c>
      <c r="W1984" s="13">
        <v>4</v>
      </c>
      <c r="X1984" s="11"/>
      <c r="Y1984" s="11">
        <v>3.21</v>
      </c>
      <c r="Z1984" s="11">
        <v>1.01</v>
      </c>
      <c r="AA1984" s="11">
        <v>28253.4</v>
      </c>
      <c r="AB1984" s="13">
        <v>28253400000</v>
      </c>
      <c r="AC1984" s="5">
        <v>1.0099183918851682</v>
      </c>
      <c r="AD1984">
        <v>6.4</v>
      </c>
      <c r="AE1984">
        <v>2.4700000000000002</v>
      </c>
      <c r="AF1984">
        <v>3.49</v>
      </c>
      <c r="AG1984" s="5">
        <v>0.72155142928093174</v>
      </c>
      <c r="AH1984" s="7">
        <v>6.673520368053067</v>
      </c>
      <c r="AI1984" s="8"/>
      <c r="AJ1984">
        <v>7663.86</v>
      </c>
      <c r="AK1984">
        <v>7663860000</v>
      </c>
      <c r="AL1984">
        <f t="shared" ref="AL1984:AL1989" si="261">IF(AJ1984&lt;29957,1,0)</f>
        <v>1</v>
      </c>
      <c r="AM1984">
        <f t="shared" ref="AM1984:AM1989" si="262">IF(AND(AJ1984&gt;29957,AJ1984&lt;96525),1,0)</f>
        <v>0</v>
      </c>
      <c r="AN1984">
        <f t="shared" ref="AN1984:AN1989" si="263">IF(AJ1984&gt;96525,1,0)</f>
        <v>0</v>
      </c>
      <c r="AO1984" s="9">
        <v>4</v>
      </c>
      <c r="AP1984" s="5">
        <v>0.60205999132796229</v>
      </c>
      <c r="AR1984" s="5">
        <v>16.100000000000001</v>
      </c>
      <c r="AT1984">
        <v>63958175</v>
      </c>
      <c r="AU1984">
        <v>63958175</v>
      </c>
      <c r="AV1984">
        <v>0</v>
      </c>
      <c r="AW1984">
        <v>26307.4</v>
      </c>
      <c r="AX1984">
        <v>26307400000</v>
      </c>
      <c r="CG1984" s="13"/>
    </row>
    <row r="1985" spans="1:85" x14ac:dyDescent="0.3">
      <c r="A1985">
        <v>2017</v>
      </c>
      <c r="B1985" t="s">
        <v>244</v>
      </c>
      <c r="C1985">
        <v>0</v>
      </c>
      <c r="D1985">
        <v>5</v>
      </c>
      <c r="E1985">
        <v>4</v>
      </c>
      <c r="F1985">
        <v>17.399999999999999</v>
      </c>
      <c r="G1985">
        <v>17400000</v>
      </c>
      <c r="H1985">
        <v>17.399999999999999</v>
      </c>
      <c r="I1985">
        <v>17400000</v>
      </c>
      <c r="J1985">
        <v>0</v>
      </c>
      <c r="L1985">
        <v>0</v>
      </c>
      <c r="M1985">
        <v>0</v>
      </c>
      <c r="N1985">
        <v>0</v>
      </c>
      <c r="O1985" s="11">
        <v>10</v>
      </c>
      <c r="P1985" s="11">
        <v>5</v>
      </c>
      <c r="Q1985" s="12">
        <v>50</v>
      </c>
      <c r="R1985" s="11">
        <v>5</v>
      </c>
      <c r="S1985" s="12">
        <v>50</v>
      </c>
      <c r="T1985" s="14">
        <v>0</v>
      </c>
      <c r="U1985" s="12">
        <v>0</v>
      </c>
      <c r="V1985" s="12">
        <v>62.86</v>
      </c>
      <c r="W1985" s="13">
        <v>7</v>
      </c>
      <c r="X1985" s="11"/>
      <c r="Y1985" s="11">
        <v>10.29</v>
      </c>
      <c r="Z1985" s="11">
        <v>2.38</v>
      </c>
      <c r="AA1985" s="11">
        <v>70831.600000000006</v>
      </c>
      <c r="AB1985" s="13">
        <v>70831600000</v>
      </c>
      <c r="AC1985" s="5">
        <v>2.3818364514220622</v>
      </c>
      <c r="AD1985">
        <v>7.73</v>
      </c>
      <c r="AE1985">
        <v>2.63</v>
      </c>
      <c r="AF1985">
        <v>3.07</v>
      </c>
      <c r="AG1985" s="5">
        <v>2.533253162351853</v>
      </c>
      <c r="AH1985" s="7">
        <v>0.26306991631088289</v>
      </c>
      <c r="AI1985" s="8">
        <v>0.71357714799326977</v>
      </c>
      <c r="AJ1985">
        <v>57423.05</v>
      </c>
      <c r="AK1985">
        <v>57423050000</v>
      </c>
      <c r="AL1985">
        <f t="shared" si="261"/>
        <v>0</v>
      </c>
      <c r="AM1985">
        <f t="shared" si="262"/>
        <v>1</v>
      </c>
      <c r="AN1985">
        <f t="shared" si="263"/>
        <v>0</v>
      </c>
      <c r="AO1985" s="9">
        <v>112</v>
      </c>
      <c r="AP1985" s="5">
        <v>2.049218022670181</v>
      </c>
      <c r="AQ1985">
        <v>22782008</v>
      </c>
      <c r="AT1985">
        <v>1870000</v>
      </c>
      <c r="AU1985">
        <v>24652008</v>
      </c>
      <c r="AV1985">
        <v>0</v>
      </c>
      <c r="AW1985">
        <v>16214.2</v>
      </c>
      <c r="AX1985">
        <v>16214200000</v>
      </c>
      <c r="CG1985" s="13"/>
    </row>
    <row r="1986" spans="1:85" x14ac:dyDescent="0.3">
      <c r="A1986">
        <v>2017</v>
      </c>
      <c r="B1986" t="s">
        <v>245</v>
      </c>
      <c r="C1986">
        <v>0</v>
      </c>
      <c r="D1986">
        <v>3</v>
      </c>
      <c r="E1986">
        <v>5</v>
      </c>
      <c r="F1986">
        <v>20.399999999999999</v>
      </c>
      <c r="G1986">
        <v>20400000</v>
      </c>
      <c r="H1986">
        <v>15.9</v>
      </c>
      <c r="I1986">
        <v>15900000</v>
      </c>
      <c r="J1986">
        <v>4.4999999999999982</v>
      </c>
      <c r="K1986">
        <v>4499999.9999999981</v>
      </c>
      <c r="L1986">
        <v>1</v>
      </c>
      <c r="M1986">
        <v>1</v>
      </c>
      <c r="N1986">
        <v>0</v>
      </c>
      <c r="O1986" s="11">
        <v>17</v>
      </c>
      <c r="P1986" s="11">
        <v>7</v>
      </c>
      <c r="Q1986" s="12">
        <v>41.18</v>
      </c>
      <c r="R1986" s="11">
        <v>9</v>
      </c>
      <c r="S1986" s="12">
        <v>52.94</v>
      </c>
      <c r="T1986" s="14">
        <v>1</v>
      </c>
      <c r="U1986" s="12">
        <v>5.88</v>
      </c>
      <c r="V1986" s="12">
        <v>69.59</v>
      </c>
      <c r="W1986" s="13">
        <v>7</v>
      </c>
      <c r="X1986" s="11"/>
      <c r="Y1986" s="11">
        <v>13.62</v>
      </c>
      <c r="Z1986" s="11">
        <v>10.54</v>
      </c>
      <c r="AA1986" s="11">
        <v>48128.9</v>
      </c>
      <c r="AB1986" s="13">
        <v>48128900000</v>
      </c>
      <c r="AC1986" s="5">
        <v>10.545248848787615</v>
      </c>
      <c r="AD1986">
        <v>26.74</v>
      </c>
      <c r="AE1986">
        <v>19.61</v>
      </c>
      <c r="AF1986">
        <v>26.01</v>
      </c>
      <c r="AG1986" s="5">
        <v>6.3134126516998759</v>
      </c>
      <c r="AH1986" s="7"/>
      <c r="AI1986" s="8">
        <v>2.8034041571580395</v>
      </c>
      <c r="AJ1986">
        <v>302375.90999999997</v>
      </c>
      <c r="AK1986">
        <v>302375910000</v>
      </c>
      <c r="AL1986">
        <f t="shared" si="261"/>
        <v>0</v>
      </c>
      <c r="AM1986">
        <f t="shared" si="262"/>
        <v>0</v>
      </c>
      <c r="AN1986">
        <f t="shared" si="263"/>
        <v>1</v>
      </c>
      <c r="AO1986" s="9">
        <v>48</v>
      </c>
      <c r="AP1986" s="5">
        <v>1.6812412373755872</v>
      </c>
      <c r="AQ1986">
        <v>305970031</v>
      </c>
      <c r="AR1986" s="5">
        <v>78</v>
      </c>
      <c r="AT1986">
        <v>12398000</v>
      </c>
      <c r="AU1986">
        <v>318368031</v>
      </c>
      <c r="AV1986">
        <v>0</v>
      </c>
      <c r="AW1986">
        <v>62079.9</v>
      </c>
      <c r="AX1986">
        <v>62079900000</v>
      </c>
      <c r="CG1986" s="13"/>
    </row>
    <row r="1987" spans="1:85" x14ac:dyDescent="0.3">
      <c r="A1987">
        <v>2017</v>
      </c>
      <c r="B1987" t="s">
        <v>246</v>
      </c>
      <c r="C1987">
        <v>0</v>
      </c>
      <c r="D1987">
        <v>4</v>
      </c>
      <c r="E1987">
        <v>4</v>
      </c>
      <c r="F1987">
        <v>6.8</v>
      </c>
      <c r="G1987">
        <v>6800000</v>
      </c>
      <c r="H1987">
        <v>5.3</v>
      </c>
      <c r="I1987">
        <v>5300000</v>
      </c>
      <c r="J1987">
        <v>1.5</v>
      </c>
      <c r="K1987">
        <v>1500000</v>
      </c>
      <c r="L1987">
        <v>0</v>
      </c>
      <c r="M1987">
        <v>0</v>
      </c>
      <c r="N1987">
        <v>1</v>
      </c>
      <c r="O1987" s="11">
        <v>10</v>
      </c>
      <c r="P1987" s="11">
        <v>5</v>
      </c>
      <c r="Q1987" s="12">
        <v>50</v>
      </c>
      <c r="R1987" s="11">
        <v>3</v>
      </c>
      <c r="S1987" s="12">
        <v>30</v>
      </c>
      <c r="T1987" s="14">
        <v>2</v>
      </c>
      <c r="U1987" s="12">
        <v>20</v>
      </c>
      <c r="V1987" s="12">
        <v>33.72</v>
      </c>
      <c r="W1987" s="13">
        <v>6</v>
      </c>
      <c r="X1987" s="11"/>
      <c r="Y1987" s="11">
        <v>4.84</v>
      </c>
      <c r="Z1987" s="11">
        <v>2.0099999999999998</v>
      </c>
      <c r="AA1987" s="11">
        <v>12840.3</v>
      </c>
      <c r="AB1987" s="13">
        <v>12840300000</v>
      </c>
      <c r="AC1987" s="5">
        <v>2.0092875333444513</v>
      </c>
      <c r="AD1987">
        <v>6.17</v>
      </c>
      <c r="AE1987">
        <v>3.34</v>
      </c>
      <c r="AF1987">
        <v>6.08</v>
      </c>
      <c r="AG1987" s="5">
        <v>-24.48510962754121</v>
      </c>
      <c r="AH1987" s="7">
        <v>0.30877967454857114</v>
      </c>
      <c r="AI1987" s="8">
        <v>0.23246530631413345</v>
      </c>
      <c r="AJ1987">
        <v>14385.86</v>
      </c>
      <c r="AK1987">
        <v>14385860000</v>
      </c>
      <c r="AL1987">
        <f t="shared" si="261"/>
        <v>1</v>
      </c>
      <c r="AM1987">
        <f t="shared" si="262"/>
        <v>0</v>
      </c>
      <c r="AN1987">
        <f t="shared" si="263"/>
        <v>0</v>
      </c>
      <c r="AO1987" s="9">
        <v>32</v>
      </c>
      <c r="AP1987" s="5">
        <v>1.5051499783199058</v>
      </c>
      <c r="AQ1987">
        <v>76545000</v>
      </c>
      <c r="AR1987" s="5">
        <v>2.4</v>
      </c>
      <c r="AS1987">
        <v>12794000</v>
      </c>
      <c r="AT1987">
        <v>6300000</v>
      </c>
      <c r="AU1987">
        <v>82845000</v>
      </c>
      <c r="AV1987">
        <v>0</v>
      </c>
      <c r="AW1987">
        <v>9687.9</v>
      </c>
      <c r="AX1987">
        <v>9687900000</v>
      </c>
      <c r="CG1987" s="13"/>
    </row>
    <row r="1988" spans="1:85" x14ac:dyDescent="0.3">
      <c r="A1988">
        <v>2017</v>
      </c>
      <c r="B1988" t="s">
        <v>247</v>
      </c>
      <c r="C1988">
        <v>0</v>
      </c>
      <c r="D1988">
        <v>4</v>
      </c>
      <c r="E1988">
        <v>5</v>
      </c>
      <c r="L1988">
        <v>1</v>
      </c>
      <c r="M1988">
        <v>1</v>
      </c>
      <c r="N1988">
        <v>0</v>
      </c>
      <c r="O1988" s="11">
        <v>11</v>
      </c>
      <c r="P1988" s="11">
        <v>4</v>
      </c>
      <c r="Q1988" s="12">
        <v>36.36</v>
      </c>
      <c r="R1988" s="11">
        <v>7</v>
      </c>
      <c r="S1988" s="12">
        <v>63.64</v>
      </c>
      <c r="T1988" s="14">
        <v>0</v>
      </c>
      <c r="U1988" s="12">
        <v>0</v>
      </c>
      <c r="V1988" s="12">
        <v>70</v>
      </c>
      <c r="W1988" s="13">
        <v>7</v>
      </c>
      <c r="X1988" s="11"/>
      <c r="Y1988" s="11">
        <v>7.44</v>
      </c>
      <c r="Z1988" s="11">
        <v>1.72</v>
      </c>
      <c r="AA1988" s="11">
        <v>170671</v>
      </c>
      <c r="AB1988" s="13">
        <v>170671000000</v>
      </c>
      <c r="AC1988" s="5">
        <v>1.7212855220454364</v>
      </c>
      <c r="AD1988">
        <v>8</v>
      </c>
      <c r="AE1988">
        <v>2.15</v>
      </c>
      <c r="AF1988">
        <v>3.59</v>
      </c>
      <c r="AG1988" s="5">
        <v>-13.677454348219129</v>
      </c>
      <c r="AH1988" s="7">
        <v>0.19813593046392292</v>
      </c>
      <c r="AI1988" s="8">
        <v>0.54874856005864492</v>
      </c>
      <c r="AJ1988">
        <v>63750</v>
      </c>
      <c r="AK1988">
        <v>63750000000</v>
      </c>
      <c r="AL1988">
        <f t="shared" si="261"/>
        <v>0</v>
      </c>
      <c r="AM1988">
        <f t="shared" si="262"/>
        <v>1</v>
      </c>
      <c r="AN1988">
        <f t="shared" si="263"/>
        <v>0</v>
      </c>
      <c r="AO1988" s="9">
        <v>20</v>
      </c>
      <c r="AP1988" s="5">
        <v>1.301029995663981</v>
      </c>
      <c r="AQ1988">
        <v>117600000</v>
      </c>
      <c r="AR1988" s="5">
        <v>100</v>
      </c>
      <c r="AT1988">
        <v>1675000</v>
      </c>
      <c r="AU1988">
        <v>119275000</v>
      </c>
      <c r="AW1988">
        <v>54986</v>
      </c>
      <c r="AX1988">
        <v>54986000000</v>
      </c>
      <c r="CG1988" s="13"/>
    </row>
    <row r="1989" spans="1:85" x14ac:dyDescent="0.3">
      <c r="A1989">
        <v>2017</v>
      </c>
      <c r="B1989" t="s">
        <v>248</v>
      </c>
      <c r="C1989">
        <v>0</v>
      </c>
      <c r="D1989">
        <v>3</v>
      </c>
      <c r="E1989">
        <v>8</v>
      </c>
      <c r="L1989">
        <v>1</v>
      </c>
      <c r="M1989">
        <v>0</v>
      </c>
      <c r="N1989">
        <v>1</v>
      </c>
      <c r="O1989" s="11">
        <v>12</v>
      </c>
      <c r="P1989" s="11">
        <v>3</v>
      </c>
      <c r="Q1989" s="12">
        <v>25</v>
      </c>
      <c r="R1989" s="11">
        <v>7</v>
      </c>
      <c r="S1989" s="12">
        <v>58.33</v>
      </c>
      <c r="T1989" s="14">
        <v>2</v>
      </c>
      <c r="U1989" s="12">
        <v>16.670000000000002</v>
      </c>
      <c r="V1989" s="12">
        <v>74.87</v>
      </c>
      <c r="W1989" s="13">
        <v>7</v>
      </c>
      <c r="X1989" s="11"/>
      <c r="Y1989" s="11">
        <v>0.2</v>
      </c>
      <c r="Z1989" s="11">
        <v>5.16</v>
      </c>
      <c r="AA1989" s="11">
        <v>52303.5</v>
      </c>
      <c r="AB1989" s="13">
        <v>52303500000</v>
      </c>
      <c r="AC1989" s="5">
        <v>5.1553450039542135</v>
      </c>
      <c r="AD1989">
        <v>0.92</v>
      </c>
      <c r="AE1989">
        <v>0.22</v>
      </c>
      <c r="AF1989">
        <v>0.35</v>
      </c>
      <c r="AG1989" s="5">
        <v>-3.6471197754135716</v>
      </c>
      <c r="AH1989" s="7"/>
      <c r="AI1989" s="8">
        <v>1.3428249879419067</v>
      </c>
      <c r="AJ1989">
        <v>38959.800000000003</v>
      </c>
      <c r="AK1989">
        <v>38959800000</v>
      </c>
      <c r="AL1989">
        <f t="shared" si="261"/>
        <v>0</v>
      </c>
      <c r="AM1989">
        <f t="shared" si="262"/>
        <v>1</v>
      </c>
      <c r="AN1989">
        <f t="shared" si="263"/>
        <v>0</v>
      </c>
      <c r="AO1989" s="9">
        <v>25</v>
      </c>
      <c r="AP1989" s="5">
        <v>1.3979400086720375</v>
      </c>
      <c r="AQ1989">
        <v>127200000</v>
      </c>
      <c r="AS1989">
        <f>23500000+22100000+14200000+8300000</f>
        <v>68100000</v>
      </c>
      <c r="AT1989">
        <v>7850000</v>
      </c>
      <c r="AU1989">
        <v>135050000</v>
      </c>
      <c r="AV1989">
        <v>0</v>
      </c>
      <c r="AW1989">
        <v>56503.3</v>
      </c>
      <c r="AX1989">
        <v>56503300000</v>
      </c>
      <c r="CG1989" s="13"/>
    </row>
    <row r="1990" spans="1:85" x14ac:dyDescent="0.3">
      <c r="A1990">
        <v>2017</v>
      </c>
      <c r="B1990" t="s">
        <v>249</v>
      </c>
      <c r="C1990">
        <v>0</v>
      </c>
      <c r="D1990">
        <v>4</v>
      </c>
      <c r="E1990">
        <v>4</v>
      </c>
      <c r="L1990">
        <v>0</v>
      </c>
      <c r="M1990">
        <v>1</v>
      </c>
      <c r="N1990">
        <v>0</v>
      </c>
      <c r="O1990" s="11">
        <v>10</v>
      </c>
      <c r="P1990" s="11">
        <v>3</v>
      </c>
      <c r="Q1990" s="12">
        <v>30</v>
      </c>
      <c r="R1990" s="11">
        <v>3</v>
      </c>
      <c r="S1990" s="12">
        <v>30</v>
      </c>
      <c r="T1990" s="14">
        <v>4</v>
      </c>
      <c r="U1990" s="12">
        <v>40</v>
      </c>
      <c r="V1990" s="12">
        <v>70.64</v>
      </c>
      <c r="W1990" s="13">
        <v>5</v>
      </c>
      <c r="X1990" s="11"/>
      <c r="Y1990" s="11">
        <v>17.670000000000002</v>
      </c>
      <c r="Z1990" s="11">
        <v>12.28</v>
      </c>
      <c r="AA1990" s="11"/>
      <c r="AB1990" s="13"/>
      <c r="AC1990" s="5">
        <v>12.28264754075353</v>
      </c>
      <c r="AD1990">
        <v>41.11</v>
      </c>
      <c r="AE1990">
        <v>26.63</v>
      </c>
      <c r="AF1990">
        <v>41.03</v>
      </c>
      <c r="AG1990" s="5">
        <v>2.9802268905774367</v>
      </c>
      <c r="AH1990" s="7"/>
      <c r="AI1990" s="8"/>
      <c r="AO1990" s="9">
        <v>53</v>
      </c>
      <c r="AP1990" s="5">
        <v>1.7242758696007889</v>
      </c>
      <c r="AQ1990">
        <v>148880017</v>
      </c>
      <c r="AT1990">
        <v>4230000</v>
      </c>
      <c r="AU1990">
        <v>153110017</v>
      </c>
      <c r="AV1990">
        <v>68.73</v>
      </c>
      <c r="CG1990" s="13"/>
    </row>
    <row r="1991" spans="1:85" x14ac:dyDescent="0.3">
      <c r="A1991">
        <v>2017</v>
      </c>
      <c r="B1991" t="s">
        <v>250</v>
      </c>
      <c r="C1991">
        <v>1</v>
      </c>
      <c r="M1991">
        <v>0</v>
      </c>
      <c r="N1991">
        <v>0</v>
      </c>
      <c r="O1991" s="11"/>
      <c r="P1991" s="11"/>
      <c r="Q1991" s="12"/>
      <c r="R1991" s="11"/>
      <c r="S1991" s="12"/>
      <c r="T1991" s="14">
        <v>0</v>
      </c>
      <c r="U1991" s="12"/>
      <c r="V1991" s="12">
        <v>60.64</v>
      </c>
      <c r="W1991" s="13"/>
      <c r="X1991" s="11"/>
      <c r="Y1991" s="11"/>
      <c r="Z1991" s="11"/>
      <c r="AA1991" s="11">
        <v>30849.7</v>
      </c>
      <c r="AB1991" s="13">
        <v>30849700000</v>
      </c>
      <c r="AG1991" s="5"/>
      <c r="AH1991" s="7"/>
      <c r="AI1991" s="8"/>
      <c r="AO1991" s="9">
        <v>10</v>
      </c>
      <c r="AP1991" s="5">
        <v>1</v>
      </c>
      <c r="AV1991">
        <v>0</v>
      </c>
      <c r="CG1991" s="13"/>
    </row>
    <row r="1992" spans="1:85" x14ac:dyDescent="0.3">
      <c r="A1992">
        <v>2017</v>
      </c>
      <c r="B1992" t="s">
        <v>251</v>
      </c>
      <c r="C1992">
        <v>0</v>
      </c>
      <c r="D1992">
        <v>3</v>
      </c>
      <c r="E1992">
        <v>5</v>
      </c>
      <c r="L1992">
        <v>1</v>
      </c>
      <c r="M1992">
        <v>0</v>
      </c>
      <c r="N1992">
        <v>0</v>
      </c>
      <c r="O1992" s="11">
        <v>10</v>
      </c>
      <c r="P1992" s="11">
        <v>4</v>
      </c>
      <c r="Q1992" s="12">
        <v>40</v>
      </c>
      <c r="R1992" s="11">
        <v>5</v>
      </c>
      <c r="S1992" s="12">
        <v>50</v>
      </c>
      <c r="T1992" s="14">
        <v>1</v>
      </c>
      <c r="U1992" s="12">
        <v>10</v>
      </c>
      <c r="V1992" s="12">
        <v>40.46</v>
      </c>
      <c r="W1992" s="13">
        <v>4</v>
      </c>
      <c r="X1992" s="11">
        <v>6.59</v>
      </c>
      <c r="Y1992" s="11">
        <v>1.65</v>
      </c>
      <c r="Z1992" s="11">
        <v>1.78</v>
      </c>
      <c r="AA1992" s="11">
        <v>24713.8</v>
      </c>
      <c r="AB1992" s="13">
        <v>24713800000</v>
      </c>
      <c r="AC1992" s="5">
        <v>1.7801315894887824</v>
      </c>
      <c r="AD1992">
        <v>7.99</v>
      </c>
      <c r="AE1992">
        <v>3.16</v>
      </c>
      <c r="AF1992">
        <v>4.2699999999999996</v>
      </c>
      <c r="AG1992" s="5">
        <v>13.970906724044676</v>
      </c>
      <c r="AH1992" s="7"/>
      <c r="AI1992" s="8"/>
      <c r="AO1992" s="9">
        <v>43</v>
      </c>
      <c r="AP1992" s="5">
        <v>1.6334684555795864</v>
      </c>
      <c r="AQ1992">
        <v>136032000</v>
      </c>
      <c r="AR1992" s="5">
        <v>2.9</v>
      </c>
      <c r="AT1992">
        <v>1155000</v>
      </c>
      <c r="AU1992">
        <v>137187000</v>
      </c>
      <c r="AV1992">
        <v>0</v>
      </c>
      <c r="CG1992" s="13"/>
    </row>
    <row r="1993" spans="1:85" x14ac:dyDescent="0.3">
      <c r="A1993">
        <v>2017</v>
      </c>
      <c r="B1993" t="s">
        <v>252</v>
      </c>
      <c r="C1993">
        <v>1</v>
      </c>
      <c r="M1993">
        <v>0</v>
      </c>
      <c r="N1993">
        <v>0</v>
      </c>
      <c r="O1993" s="11">
        <v>13</v>
      </c>
      <c r="P1993" s="11">
        <v>6</v>
      </c>
      <c r="Q1993" s="12">
        <v>46.15</v>
      </c>
      <c r="R1993" s="11">
        <v>3</v>
      </c>
      <c r="S1993" s="12">
        <v>23.08</v>
      </c>
      <c r="T1993" s="14">
        <v>4</v>
      </c>
      <c r="U1993" s="12">
        <v>30.77</v>
      </c>
      <c r="V1993" s="12">
        <v>41.1</v>
      </c>
      <c r="W1993" s="13">
        <v>5</v>
      </c>
      <c r="X1993" s="11">
        <v>18.309999999999999</v>
      </c>
      <c r="Y1993" s="11">
        <v>3.04</v>
      </c>
      <c r="Z1993" s="11">
        <v>3.99</v>
      </c>
      <c r="AA1993" s="11">
        <v>133441.29999999999</v>
      </c>
      <c r="AB1993" s="13">
        <v>133441299999.99998</v>
      </c>
      <c r="AC1993" s="5">
        <v>3.9854549326752182</v>
      </c>
      <c r="AD1993">
        <v>9.4600000000000009</v>
      </c>
      <c r="AE1993">
        <v>2.1800000000000002</v>
      </c>
      <c r="AF1993">
        <v>2.77</v>
      </c>
      <c r="AG1993" s="5">
        <v>-9.1120432704045999</v>
      </c>
      <c r="AH1993" s="7"/>
      <c r="AI1993" s="8">
        <v>1.4748609943512822E-3</v>
      </c>
      <c r="AJ1993">
        <v>18465.38</v>
      </c>
      <c r="AK1993">
        <v>18465380000</v>
      </c>
      <c r="AL1993">
        <f>IF(AJ1993&lt;29957,1,0)</f>
        <v>1</v>
      </c>
      <c r="AM1993">
        <f>IF(AND(AJ1993&gt;29957,AJ1993&lt;96525),1,0)</f>
        <v>0</v>
      </c>
      <c r="AN1993">
        <f>IF(AJ1993&gt;96525,1,0)</f>
        <v>0</v>
      </c>
      <c r="AO1993" s="9">
        <v>22</v>
      </c>
      <c r="AP1993" s="5">
        <v>1.3424226808222062</v>
      </c>
      <c r="AV1993">
        <v>0</v>
      </c>
      <c r="AW1993">
        <v>114447.3</v>
      </c>
      <c r="AX1993">
        <v>114447300000</v>
      </c>
      <c r="CG1993" s="13"/>
    </row>
    <row r="1994" spans="1:85" x14ac:dyDescent="0.3">
      <c r="A1994">
        <v>2017</v>
      </c>
      <c r="B1994" t="s">
        <v>253</v>
      </c>
      <c r="C1994">
        <v>0</v>
      </c>
      <c r="D1994">
        <v>3</v>
      </c>
      <c r="E1994">
        <v>4</v>
      </c>
      <c r="L1994">
        <v>0</v>
      </c>
      <c r="M1994">
        <v>0</v>
      </c>
      <c r="N1994">
        <v>0</v>
      </c>
      <c r="O1994" s="11">
        <v>7</v>
      </c>
      <c r="P1994" s="11">
        <v>3</v>
      </c>
      <c r="Q1994" s="12">
        <v>42.86</v>
      </c>
      <c r="R1994" s="11">
        <v>4</v>
      </c>
      <c r="S1994" s="12">
        <v>57.14</v>
      </c>
      <c r="T1994" s="14">
        <v>0</v>
      </c>
      <c r="U1994" s="12">
        <v>0</v>
      </c>
      <c r="V1994" s="12">
        <v>53.94</v>
      </c>
      <c r="W1994" s="13">
        <v>8</v>
      </c>
      <c r="X1994" s="11"/>
      <c r="Y1994" s="11">
        <v>0.51</v>
      </c>
      <c r="Z1994" s="11">
        <v>4.78</v>
      </c>
      <c r="AA1994" s="11">
        <v>241309.2</v>
      </c>
      <c r="AB1994" s="13">
        <v>241309200000</v>
      </c>
      <c r="AC1994" s="5">
        <v>4.7818023413651414</v>
      </c>
      <c r="AG1994" s="5">
        <v>527.51191168829155</v>
      </c>
      <c r="AH1994" s="7"/>
      <c r="AI1994" s="8"/>
      <c r="AO1994" s="9">
        <v>69</v>
      </c>
      <c r="AP1994" s="5">
        <v>1.8388490907372552</v>
      </c>
      <c r="AQ1994" s="11">
        <v>1083976</v>
      </c>
      <c r="AU1994">
        <v>1083976</v>
      </c>
      <c r="AV1994">
        <v>0</v>
      </c>
      <c r="CG1994" s="13"/>
    </row>
    <row r="1995" spans="1:85" x14ac:dyDescent="0.3">
      <c r="A1995">
        <v>2017</v>
      </c>
      <c r="B1995" t="s">
        <v>254</v>
      </c>
      <c r="C1995">
        <v>0</v>
      </c>
      <c r="D1995">
        <v>5</v>
      </c>
      <c r="E1995">
        <v>8</v>
      </c>
      <c r="L1995">
        <v>1</v>
      </c>
      <c r="M1995">
        <v>1</v>
      </c>
      <c r="N1995">
        <v>1</v>
      </c>
      <c r="O1995" s="11">
        <v>12</v>
      </c>
      <c r="P1995" s="11">
        <v>5</v>
      </c>
      <c r="Q1995" s="12">
        <v>41.67</v>
      </c>
      <c r="R1995" s="11">
        <v>3</v>
      </c>
      <c r="S1995" s="12">
        <v>25</v>
      </c>
      <c r="T1995" s="14">
        <v>4</v>
      </c>
      <c r="U1995" s="12">
        <v>33.33</v>
      </c>
      <c r="V1995" s="12">
        <v>50.09</v>
      </c>
      <c r="W1995" s="13">
        <v>8</v>
      </c>
      <c r="X1995" s="11"/>
      <c r="Y1995" s="11">
        <v>8.19</v>
      </c>
      <c r="Z1995" s="11">
        <v>4.49</v>
      </c>
      <c r="AA1995" s="11">
        <v>17945.400000000001</v>
      </c>
      <c r="AB1995" s="13">
        <v>17945400000</v>
      </c>
      <c r="AC1995" s="5">
        <v>4.4885083552516845</v>
      </c>
      <c r="AD1995">
        <v>14.57</v>
      </c>
      <c r="AE1995">
        <v>8.8000000000000007</v>
      </c>
      <c r="AF1995">
        <v>13.69</v>
      </c>
      <c r="AG1995" s="5">
        <v>8.6323117725062755</v>
      </c>
      <c r="AH1995" s="7"/>
      <c r="AI1995" s="8"/>
      <c r="AJ1995">
        <v>37260.239999999998</v>
      </c>
      <c r="AK1995">
        <v>37260240000</v>
      </c>
      <c r="AL1995">
        <f>IF(AJ1995&lt;29957,1,0)</f>
        <v>0</v>
      </c>
      <c r="AM1995">
        <f>IF(AND(AJ1995&gt;29957,AJ1995&lt;96525),1,0)</f>
        <v>1</v>
      </c>
      <c r="AN1995">
        <f>IF(AJ1995&gt;96525,1,0)</f>
        <v>0</v>
      </c>
      <c r="AO1995" s="9">
        <v>60</v>
      </c>
      <c r="AP1995" s="5">
        <v>1.7781512503836434</v>
      </c>
      <c r="AQ1995">
        <v>51170804</v>
      </c>
      <c r="AS1995">
        <v>37367227</v>
      </c>
      <c r="AT1995">
        <v>16905000</v>
      </c>
      <c r="AU1995">
        <v>68075804</v>
      </c>
      <c r="AW1995">
        <v>18097.5</v>
      </c>
      <c r="AX1995">
        <v>18097500000</v>
      </c>
      <c r="CG1995" s="13"/>
    </row>
    <row r="1996" spans="1:85" x14ac:dyDescent="0.3">
      <c r="A1996">
        <v>2017</v>
      </c>
      <c r="B1996" t="s">
        <v>255</v>
      </c>
      <c r="C1996">
        <v>0</v>
      </c>
      <c r="D1996">
        <v>4</v>
      </c>
      <c r="E1996">
        <v>4</v>
      </c>
      <c r="F1996">
        <v>3.2</v>
      </c>
      <c r="G1996">
        <v>3200000</v>
      </c>
      <c r="H1996">
        <v>2.5</v>
      </c>
      <c r="I1996">
        <v>2500000</v>
      </c>
      <c r="J1996">
        <v>0.70000000000000018</v>
      </c>
      <c r="K1996">
        <v>700000.00000000023</v>
      </c>
      <c r="L1996">
        <v>1</v>
      </c>
      <c r="M1996">
        <v>0</v>
      </c>
      <c r="N1996">
        <v>0</v>
      </c>
      <c r="O1996" s="11">
        <v>9</v>
      </c>
      <c r="P1996" s="11">
        <v>4</v>
      </c>
      <c r="Q1996" s="12">
        <v>44.44</v>
      </c>
      <c r="R1996" s="11">
        <v>4</v>
      </c>
      <c r="S1996" s="12">
        <v>44.44</v>
      </c>
      <c r="T1996" s="14">
        <v>1</v>
      </c>
      <c r="U1996" s="12">
        <v>11.11</v>
      </c>
      <c r="V1996" s="12">
        <v>42.3</v>
      </c>
      <c r="W1996" s="13">
        <v>5</v>
      </c>
      <c r="X1996" s="11">
        <v>5.38</v>
      </c>
      <c r="Y1996" s="11">
        <v>14.21</v>
      </c>
      <c r="Z1996" s="11">
        <v>4.28</v>
      </c>
      <c r="AA1996" s="11">
        <v>74324.899999999994</v>
      </c>
      <c r="AB1996" s="13">
        <v>74324900000</v>
      </c>
      <c r="AC1996" s="5">
        <v>4.2800331924146136</v>
      </c>
      <c r="AD1996">
        <v>19.02</v>
      </c>
      <c r="AE1996">
        <v>8.9700000000000006</v>
      </c>
      <c r="AF1996">
        <v>12.41</v>
      </c>
      <c r="AG1996" s="5">
        <v>7.8314551460768849</v>
      </c>
      <c r="AH1996" s="7">
        <v>0.69591554283802315</v>
      </c>
      <c r="AI1996" s="8"/>
      <c r="AO1996" s="9">
        <v>20</v>
      </c>
      <c r="AP1996" s="5">
        <v>1.301029995663981</v>
      </c>
      <c r="AQ1996">
        <v>592907448</v>
      </c>
      <c r="AT1996">
        <v>1920000</v>
      </c>
      <c r="AU1996">
        <v>594827448</v>
      </c>
      <c r="AV1996">
        <v>0</v>
      </c>
      <c r="CG1996" s="13"/>
    </row>
    <row r="1997" spans="1:85" x14ac:dyDescent="0.3">
      <c r="A1997">
        <v>2017</v>
      </c>
      <c r="B1997" t="s">
        <v>256</v>
      </c>
      <c r="C1997">
        <v>0</v>
      </c>
      <c r="D1997">
        <v>3</v>
      </c>
      <c r="E1997">
        <v>5</v>
      </c>
      <c r="F1997">
        <v>3.7</v>
      </c>
      <c r="G1997">
        <v>3700000</v>
      </c>
      <c r="H1997">
        <v>3.3</v>
      </c>
      <c r="I1997">
        <v>3300000</v>
      </c>
      <c r="J1997">
        <v>0.40000000000000036</v>
      </c>
      <c r="K1997">
        <v>400000.00000000035</v>
      </c>
      <c r="L1997">
        <v>1</v>
      </c>
      <c r="M1997">
        <v>0</v>
      </c>
      <c r="N1997">
        <v>0</v>
      </c>
      <c r="O1997" s="11">
        <v>11</v>
      </c>
      <c r="P1997" s="11">
        <v>5</v>
      </c>
      <c r="Q1997" s="12">
        <v>45.45</v>
      </c>
      <c r="R1997" s="11">
        <v>5</v>
      </c>
      <c r="S1997" s="12">
        <v>45.45</v>
      </c>
      <c r="T1997" s="14">
        <v>1</v>
      </c>
      <c r="U1997" s="12">
        <v>9.09</v>
      </c>
      <c r="V1997" s="12">
        <v>50.41</v>
      </c>
      <c r="W1997" s="13">
        <v>4</v>
      </c>
      <c r="X1997" s="11">
        <v>10.72</v>
      </c>
      <c r="Y1997" s="11">
        <v>1.04</v>
      </c>
      <c r="Z1997" s="11">
        <v>2.93</v>
      </c>
      <c r="AA1997" s="11">
        <v>19453.7</v>
      </c>
      <c r="AB1997" s="13">
        <v>19453700000</v>
      </c>
      <c r="AC1997" s="5">
        <v>2.9288032873582552</v>
      </c>
      <c r="AD1997">
        <v>2.2200000000000002</v>
      </c>
      <c r="AE1997">
        <v>0.56999999999999995</v>
      </c>
      <c r="AF1997">
        <v>0.75</v>
      </c>
      <c r="AG1997" s="5">
        <v>-14.403810881527136</v>
      </c>
      <c r="AH1997" s="7"/>
      <c r="AI1997" s="8">
        <v>3.0466441215001677E-2</v>
      </c>
      <c r="AJ1997">
        <v>8117.89</v>
      </c>
      <c r="AK1997">
        <v>8117890000</v>
      </c>
      <c r="AL1997">
        <f>IF(AJ1997&lt;29957,1,0)</f>
        <v>1</v>
      </c>
      <c r="AM1997">
        <f>IF(AND(AJ1997&gt;29957,AJ1997&lt;96525),1,0)</f>
        <v>0</v>
      </c>
      <c r="AN1997">
        <f>IF(AJ1997&gt;96525,1,0)</f>
        <v>0</v>
      </c>
      <c r="AO1997" s="9">
        <v>36</v>
      </c>
      <c r="AP1997" s="5">
        <v>1.556302500767287</v>
      </c>
      <c r="AQ1997">
        <v>50143000</v>
      </c>
      <c r="AT1997">
        <v>2005000</v>
      </c>
      <c r="AU1997">
        <v>52148000</v>
      </c>
      <c r="AW1997">
        <v>15021.5</v>
      </c>
      <c r="AX1997">
        <v>15021500000</v>
      </c>
      <c r="CG1997" s="13"/>
    </row>
    <row r="1998" spans="1:85" x14ac:dyDescent="0.3">
      <c r="A1998">
        <v>2017</v>
      </c>
      <c r="B1998" t="s">
        <v>257</v>
      </c>
      <c r="C1998">
        <v>0</v>
      </c>
      <c r="D1998">
        <v>4</v>
      </c>
      <c r="E1998">
        <v>5</v>
      </c>
      <c r="L1998">
        <v>1</v>
      </c>
      <c r="M1998">
        <v>0</v>
      </c>
      <c r="N1998">
        <v>0</v>
      </c>
      <c r="O1998" s="11">
        <v>11</v>
      </c>
      <c r="P1998" s="11">
        <v>4</v>
      </c>
      <c r="Q1998" s="12">
        <v>36.36</v>
      </c>
      <c r="R1998" s="11">
        <v>5</v>
      </c>
      <c r="S1998" s="12">
        <v>45.45</v>
      </c>
      <c r="T1998" s="14">
        <v>2</v>
      </c>
      <c r="U1998" s="12">
        <v>18.18</v>
      </c>
      <c r="V1998" s="12">
        <v>42.37</v>
      </c>
      <c r="W1998" s="13">
        <v>4</v>
      </c>
      <c r="X1998" s="11"/>
      <c r="Y1998" s="11">
        <v>0.95</v>
      </c>
      <c r="Z1998" s="11">
        <v>3.18</v>
      </c>
      <c r="AA1998" s="11">
        <v>53317.5</v>
      </c>
      <c r="AB1998" s="13">
        <v>53317500000</v>
      </c>
      <c r="AC1998" s="5">
        <v>3.1774647996683125</v>
      </c>
      <c r="AD1998">
        <v>3.01</v>
      </c>
      <c r="AE1998">
        <v>1.01</v>
      </c>
      <c r="AF1998">
        <v>1.36</v>
      </c>
      <c r="AG1998" s="5">
        <v>4.1315532902802312</v>
      </c>
      <c r="AH1998" s="7">
        <v>5.8587412976370358E-2</v>
      </c>
      <c r="AI1998" s="8">
        <v>2.5125842425815543</v>
      </c>
      <c r="AJ1998">
        <v>30300.66</v>
      </c>
      <c r="AK1998">
        <v>30300660000</v>
      </c>
      <c r="AL1998">
        <f>IF(AJ1998&lt;29957,1,0)</f>
        <v>0</v>
      </c>
      <c r="AM1998">
        <f>IF(AND(AJ1998&gt;29957,AJ1998&lt;96525),1,0)</f>
        <v>1</v>
      </c>
      <c r="AN1998">
        <f>IF(AJ1998&gt;96525,1,0)</f>
        <v>0</v>
      </c>
      <c r="AO1998" s="9">
        <v>92</v>
      </c>
      <c r="AP1998" s="5">
        <v>1.9637878273455551</v>
      </c>
      <c r="AQ1998">
        <v>117001220</v>
      </c>
      <c r="AT1998">
        <v>10250000</v>
      </c>
      <c r="AU1998">
        <v>127251220</v>
      </c>
      <c r="AV1998">
        <v>0</v>
      </c>
      <c r="AW1998">
        <v>59098.8</v>
      </c>
      <c r="AX1998">
        <v>59098800000</v>
      </c>
      <c r="CG1998" s="13"/>
    </row>
    <row r="1999" spans="1:85" x14ac:dyDescent="0.3">
      <c r="A1999">
        <v>2017</v>
      </c>
      <c r="B1999" t="s">
        <v>258</v>
      </c>
      <c r="C1999">
        <v>1</v>
      </c>
      <c r="D1999">
        <v>4</v>
      </c>
      <c r="E1999">
        <v>4</v>
      </c>
      <c r="F1999">
        <v>81.599999999999994</v>
      </c>
      <c r="G1999">
        <v>81600000</v>
      </c>
      <c r="H1999">
        <v>81.599999999999994</v>
      </c>
      <c r="I1999">
        <v>81600000</v>
      </c>
      <c r="J1999">
        <v>0</v>
      </c>
      <c r="L1999">
        <v>0</v>
      </c>
      <c r="M1999">
        <v>1</v>
      </c>
      <c r="N1999">
        <v>0</v>
      </c>
      <c r="O1999" s="11">
        <v>14</v>
      </c>
      <c r="P1999" s="11">
        <v>4</v>
      </c>
      <c r="Q1999" s="12">
        <v>28.57</v>
      </c>
      <c r="R1999" s="11">
        <v>4</v>
      </c>
      <c r="S1999" s="12">
        <v>28.57</v>
      </c>
      <c r="T1999" s="14">
        <v>6</v>
      </c>
      <c r="U1999" s="12">
        <v>42.86</v>
      </c>
      <c r="V1999" s="12">
        <v>8.1999999999999993</v>
      </c>
      <c r="W1999" s="13">
        <v>4</v>
      </c>
      <c r="X1999" s="11"/>
      <c r="Y1999" s="11">
        <v>1.1299999999999999</v>
      </c>
      <c r="Z1999" s="11">
        <v>2.73</v>
      </c>
      <c r="AA1999" s="11">
        <v>104008.6</v>
      </c>
      <c r="AB1999" s="13">
        <v>104008600000</v>
      </c>
      <c r="AC1999" s="5">
        <v>2.733482176841425</v>
      </c>
      <c r="AD1999">
        <v>13.66</v>
      </c>
      <c r="AE1999">
        <v>4.43</v>
      </c>
      <c r="AF1999">
        <v>8.7200000000000006</v>
      </c>
      <c r="AG1999" s="5">
        <v>15.439421086779697</v>
      </c>
      <c r="AH1999" s="7"/>
      <c r="AI1999" s="8"/>
      <c r="AJ1999">
        <v>37925.629999999997</v>
      </c>
      <c r="AK1999">
        <v>37925630000</v>
      </c>
      <c r="AL1999">
        <f>IF(AJ1999&lt;29957,1,0)</f>
        <v>0</v>
      </c>
      <c r="AM1999">
        <f>IF(AND(AJ1999&gt;29957,AJ1999&lt;96525),1,0)</f>
        <v>1</v>
      </c>
      <c r="AN1999">
        <f>IF(AJ1999&gt;96525,1,0)</f>
        <v>0</v>
      </c>
      <c r="AO1999" s="9">
        <v>56</v>
      </c>
      <c r="AP1999" s="5">
        <v>1.7481880270062005</v>
      </c>
      <c r="AQ1999">
        <v>17969000</v>
      </c>
      <c r="AT1999">
        <v>10880000</v>
      </c>
      <c r="AU1999">
        <v>28849000</v>
      </c>
      <c r="AW1999">
        <v>415964.5</v>
      </c>
      <c r="AX1999">
        <v>415964500000</v>
      </c>
      <c r="CG1999" s="13"/>
    </row>
    <row r="2000" spans="1:85" x14ac:dyDescent="0.3">
      <c r="A2000">
        <v>2017</v>
      </c>
      <c r="B2000" t="s">
        <v>259</v>
      </c>
      <c r="C2000">
        <v>0</v>
      </c>
      <c r="D2000">
        <v>5</v>
      </c>
      <c r="E2000">
        <v>4</v>
      </c>
      <c r="F2000">
        <v>2.1</v>
      </c>
      <c r="G2000">
        <v>2100000</v>
      </c>
      <c r="H2000">
        <v>2.1</v>
      </c>
      <c r="I2000">
        <v>2100000</v>
      </c>
      <c r="J2000">
        <v>0</v>
      </c>
      <c r="L2000">
        <v>1</v>
      </c>
      <c r="M2000">
        <v>0</v>
      </c>
      <c r="N2000">
        <v>0</v>
      </c>
      <c r="O2000" s="11">
        <v>10</v>
      </c>
      <c r="P2000" s="11">
        <v>4</v>
      </c>
      <c r="Q2000" s="12">
        <v>40</v>
      </c>
      <c r="R2000" s="11">
        <v>6</v>
      </c>
      <c r="S2000" s="12">
        <v>60</v>
      </c>
      <c r="T2000" s="14">
        <v>0</v>
      </c>
      <c r="U2000" s="12">
        <v>0</v>
      </c>
      <c r="V2000" s="12">
        <v>74.930000000000007</v>
      </c>
      <c r="W2000" s="13">
        <v>6</v>
      </c>
      <c r="X2000" s="11"/>
      <c r="Y2000" s="11">
        <v>7.22</v>
      </c>
      <c r="Z2000" s="11"/>
      <c r="AA2000" s="11"/>
      <c r="AB2000" s="13"/>
      <c r="AD2000">
        <v>22.14</v>
      </c>
      <c r="AE2000">
        <v>11.41</v>
      </c>
      <c r="AF2000">
        <v>16.02</v>
      </c>
      <c r="AG2000" s="5">
        <v>-4.6883564212481819</v>
      </c>
      <c r="AH2000" s="7"/>
      <c r="AI2000" s="8"/>
      <c r="AO2000" s="9">
        <v>33</v>
      </c>
      <c r="AP2000" s="5">
        <v>1.5185139398778873</v>
      </c>
      <c r="AQ2000">
        <v>213486000</v>
      </c>
      <c r="AR2000" s="5">
        <v>13.2</v>
      </c>
      <c r="AT2000">
        <v>1133000</v>
      </c>
      <c r="AU2000">
        <v>214619000</v>
      </c>
      <c r="CG2000" s="13"/>
    </row>
    <row r="2001" spans="1:85" x14ac:dyDescent="0.3">
      <c r="A2001">
        <v>2017</v>
      </c>
      <c r="B2001" t="s">
        <v>260</v>
      </c>
      <c r="C2001">
        <v>1</v>
      </c>
      <c r="D2001">
        <v>4</v>
      </c>
      <c r="E2001">
        <v>5</v>
      </c>
      <c r="L2001">
        <v>1</v>
      </c>
      <c r="M2001">
        <v>0</v>
      </c>
      <c r="N2001">
        <v>0</v>
      </c>
      <c r="O2001" s="11">
        <v>9</v>
      </c>
      <c r="P2001" s="11">
        <v>4</v>
      </c>
      <c r="Q2001" s="12">
        <v>44.44</v>
      </c>
      <c r="R2001" s="11">
        <v>3</v>
      </c>
      <c r="S2001" s="12">
        <v>33.33</v>
      </c>
      <c r="T2001" s="14">
        <v>2</v>
      </c>
      <c r="U2001" s="12">
        <v>22.22</v>
      </c>
      <c r="V2001" s="12">
        <v>58.85</v>
      </c>
      <c r="W2001" s="13">
        <v>5</v>
      </c>
      <c r="X2001" s="11">
        <v>49.72</v>
      </c>
      <c r="Y2001" s="11">
        <v>3.31</v>
      </c>
      <c r="Z2001" s="11">
        <v>0.39</v>
      </c>
      <c r="AA2001" s="11">
        <v>1046640</v>
      </c>
      <c r="AB2001" s="13">
        <v>1046640000000</v>
      </c>
      <c r="AC2001" s="5">
        <v>0.38946510371265269</v>
      </c>
      <c r="AD2001">
        <v>0.72</v>
      </c>
      <c r="AE2001">
        <v>0.21</v>
      </c>
      <c r="AF2001">
        <v>0.28999999999999998</v>
      </c>
      <c r="AG2001" s="5">
        <v>-74.392435727123541</v>
      </c>
      <c r="AH2001" s="7"/>
      <c r="AI2001" s="8"/>
      <c r="AJ2001">
        <v>84749.759999999995</v>
      </c>
      <c r="AK2001">
        <v>84749760000</v>
      </c>
      <c r="AL2001">
        <f>IF(AJ2001&lt;29957,1,0)</f>
        <v>0</v>
      </c>
      <c r="AM2001">
        <f>IF(AND(AJ2001&gt;29957,AJ2001&lt;96525),1,0)</f>
        <v>1</v>
      </c>
      <c r="AN2001">
        <f>IF(AJ2001&gt;96525,1,0)</f>
        <v>0</v>
      </c>
      <c r="AO2001" s="9">
        <v>13</v>
      </c>
      <c r="AP2001" s="5">
        <v>1.1139433523068367</v>
      </c>
      <c r="AQ2001">
        <v>22789000</v>
      </c>
      <c r="AR2001" s="5">
        <v>10</v>
      </c>
      <c r="AT2001">
        <v>3960000</v>
      </c>
      <c r="AU2001">
        <v>26749000</v>
      </c>
      <c r="AW2001">
        <v>45930</v>
      </c>
      <c r="AX2001">
        <v>45930000000</v>
      </c>
      <c r="CG2001" s="13"/>
    </row>
    <row r="2002" spans="1:85" x14ac:dyDescent="0.3">
      <c r="A2002">
        <v>2017</v>
      </c>
      <c r="B2002" t="s">
        <v>261</v>
      </c>
      <c r="C2002">
        <v>0</v>
      </c>
      <c r="D2002">
        <v>5</v>
      </c>
      <c r="E2002">
        <v>7</v>
      </c>
      <c r="F2002">
        <v>350</v>
      </c>
      <c r="G2002">
        <v>350000000</v>
      </c>
      <c r="H2002">
        <v>350</v>
      </c>
      <c r="I2002">
        <v>350000000</v>
      </c>
      <c r="J2002">
        <v>0</v>
      </c>
      <c r="L2002">
        <v>1</v>
      </c>
      <c r="M2002">
        <v>1</v>
      </c>
      <c r="N2002">
        <v>0</v>
      </c>
      <c r="O2002" s="11">
        <v>17</v>
      </c>
      <c r="P2002" s="11">
        <v>8</v>
      </c>
      <c r="Q2002" s="12">
        <v>47.06</v>
      </c>
      <c r="R2002" s="11">
        <v>8</v>
      </c>
      <c r="S2002" s="12">
        <v>47.06</v>
      </c>
      <c r="T2002" s="14">
        <v>1</v>
      </c>
      <c r="U2002" s="12">
        <v>5.88</v>
      </c>
      <c r="V2002" s="12">
        <v>45.11</v>
      </c>
      <c r="W2002" s="13">
        <v>6</v>
      </c>
      <c r="X2002" s="11"/>
      <c r="Y2002" s="11">
        <v>8.85</v>
      </c>
      <c r="Z2002" s="11">
        <v>1.49</v>
      </c>
      <c r="AA2002" s="11">
        <v>7136410</v>
      </c>
      <c r="AB2002" s="13">
        <v>7136410000000</v>
      </c>
      <c r="AC2002" s="5">
        <v>1.48958004341159</v>
      </c>
      <c r="AD2002">
        <v>12.03</v>
      </c>
      <c r="AE2002">
        <v>4.58</v>
      </c>
      <c r="AF2002">
        <v>6.85</v>
      </c>
      <c r="AG2002" s="5">
        <v>12.574923797639261</v>
      </c>
      <c r="AH2002" s="7"/>
      <c r="AI2002" s="8"/>
      <c r="AJ2002">
        <v>3510865.83</v>
      </c>
      <c r="AK2002">
        <v>3510865830000</v>
      </c>
      <c r="AL2002">
        <f>IF(AJ2002&lt;29957,1,0)</f>
        <v>0</v>
      </c>
      <c r="AM2002">
        <f>IF(AND(AJ2002&gt;29957,AJ2002&lt;96525),1,0)</f>
        <v>0</v>
      </c>
      <c r="AN2002">
        <f>IF(AJ2002&gt;96525,1,0)</f>
        <v>1</v>
      </c>
      <c r="AO2002" s="9">
        <v>44</v>
      </c>
      <c r="AP2002" s="5">
        <v>1.6434526764861872</v>
      </c>
      <c r="AQ2002">
        <v>1233900000</v>
      </c>
      <c r="AT2002">
        <v>137100000</v>
      </c>
      <c r="AU2002">
        <v>1371000000</v>
      </c>
      <c r="AW2002">
        <v>4307310</v>
      </c>
      <c r="AX2002">
        <v>4307310000000</v>
      </c>
      <c r="CG2002" s="13"/>
    </row>
    <row r="2003" spans="1:85" x14ac:dyDescent="0.3">
      <c r="A2003">
        <v>2017</v>
      </c>
      <c r="B2003" t="s">
        <v>262</v>
      </c>
      <c r="C2003">
        <v>0</v>
      </c>
      <c r="D2003">
        <v>4</v>
      </c>
      <c r="E2003">
        <v>4</v>
      </c>
      <c r="L2003">
        <v>1</v>
      </c>
      <c r="M2003">
        <v>0</v>
      </c>
      <c r="N2003">
        <v>0</v>
      </c>
      <c r="O2003" s="11">
        <v>13</v>
      </c>
      <c r="P2003" s="11">
        <v>5</v>
      </c>
      <c r="Q2003" s="12">
        <v>38.46</v>
      </c>
      <c r="R2003" s="11">
        <v>4</v>
      </c>
      <c r="S2003" s="12">
        <v>30.77</v>
      </c>
      <c r="T2003" s="14">
        <v>4</v>
      </c>
      <c r="U2003" s="12">
        <v>30.77</v>
      </c>
      <c r="V2003" s="12">
        <v>48.36</v>
      </c>
      <c r="W2003" s="13">
        <v>9</v>
      </c>
      <c r="X2003" s="11">
        <v>63.34</v>
      </c>
      <c r="Y2003" s="11">
        <v>0.48</v>
      </c>
      <c r="Z2003" s="11">
        <v>0.71</v>
      </c>
      <c r="AA2003" s="11">
        <v>1030333</v>
      </c>
      <c r="AB2003" s="13">
        <v>1030333000000</v>
      </c>
      <c r="AC2003" s="5">
        <v>0.71230833085919076</v>
      </c>
      <c r="AD2003">
        <v>0.56999999999999995</v>
      </c>
      <c r="AE2003">
        <v>0.13</v>
      </c>
      <c r="AF2003">
        <v>0.24</v>
      </c>
      <c r="AG2003" s="5">
        <v>-1.7394588210466342</v>
      </c>
      <c r="AH2003" s="7">
        <v>3.2215851480026361</v>
      </c>
      <c r="AI2003" s="8"/>
      <c r="AJ2003">
        <v>122868.93</v>
      </c>
      <c r="AK2003">
        <v>122868930000</v>
      </c>
      <c r="AL2003">
        <f>IF(AJ2003&lt;29957,1,0)</f>
        <v>0</v>
      </c>
      <c r="AM2003">
        <f>IF(AND(AJ2003&gt;29957,AJ2003&lt;96525),1,0)</f>
        <v>0</v>
      </c>
      <c r="AN2003">
        <f>IF(AJ2003&gt;96525,1,0)</f>
        <v>1</v>
      </c>
      <c r="AO2003" s="9">
        <v>88</v>
      </c>
      <c r="AP2003" s="5">
        <v>1.9444826721501687</v>
      </c>
      <c r="AQ2003">
        <v>72000000</v>
      </c>
      <c r="AT2003">
        <v>65060000</v>
      </c>
      <c r="AU2003">
        <v>137060000</v>
      </c>
      <c r="AV2003">
        <v>0</v>
      </c>
      <c r="AW2003">
        <v>268663.59999999998</v>
      </c>
      <c r="AX2003">
        <v>268663599999.99997</v>
      </c>
      <c r="CG2003" s="13"/>
    </row>
    <row r="2004" spans="1:85" x14ac:dyDescent="0.3">
      <c r="A2004">
        <v>2017</v>
      </c>
      <c r="B2004" t="s">
        <v>263</v>
      </c>
      <c r="C2004">
        <v>0</v>
      </c>
      <c r="D2004">
        <v>4</v>
      </c>
      <c r="E2004">
        <v>5</v>
      </c>
      <c r="L2004">
        <v>1</v>
      </c>
      <c r="M2004">
        <v>0</v>
      </c>
      <c r="N2004">
        <v>1</v>
      </c>
      <c r="O2004" s="11">
        <v>21</v>
      </c>
      <c r="P2004" s="11">
        <v>10</v>
      </c>
      <c r="Q2004" s="12">
        <v>47.62</v>
      </c>
      <c r="R2004" s="11">
        <v>5</v>
      </c>
      <c r="S2004" s="12">
        <v>23.81</v>
      </c>
      <c r="T2004" s="14">
        <v>6</v>
      </c>
      <c r="U2004" s="12">
        <v>28.57</v>
      </c>
      <c r="V2004" s="12">
        <v>29.9</v>
      </c>
      <c r="W2004" s="13">
        <v>5</v>
      </c>
      <c r="X2004" s="11">
        <v>100</v>
      </c>
      <c r="Y2004" s="11">
        <v>-95.72</v>
      </c>
      <c r="Z2004" s="11">
        <v>4.2300000000000004</v>
      </c>
      <c r="AA2004" s="11">
        <v>132940.70000000001</v>
      </c>
      <c r="AB2004" s="13">
        <v>132940700000.00002</v>
      </c>
      <c r="AC2004" s="5">
        <v>4.2264149852643671</v>
      </c>
      <c r="AD2004">
        <v>-33.26</v>
      </c>
      <c r="AE2004">
        <v>-4.45</v>
      </c>
      <c r="AF2004">
        <v>-5.38</v>
      </c>
      <c r="AG2004" s="5">
        <v>74.593741294456322</v>
      </c>
      <c r="AH2004" s="7"/>
      <c r="AI2004" s="8">
        <v>0.10282594050278339</v>
      </c>
      <c r="AJ2004">
        <v>40564.97</v>
      </c>
      <c r="AK2004">
        <v>40564970000</v>
      </c>
      <c r="AL2004">
        <f>IF(AJ2004&lt;29957,1,0)</f>
        <v>0</v>
      </c>
      <c r="AM2004">
        <f>IF(AND(AJ2004&gt;29957,AJ2004&lt;96525),1,0)</f>
        <v>1</v>
      </c>
      <c r="AN2004">
        <f>IF(AJ2004&gt;96525,1,0)</f>
        <v>0</v>
      </c>
      <c r="AO2004" s="9">
        <v>20</v>
      </c>
      <c r="AP2004" s="5">
        <v>1.301029995663981</v>
      </c>
      <c r="AQ2004">
        <v>33090259</v>
      </c>
      <c r="AS2004">
        <v>10704000</v>
      </c>
      <c r="AT2004">
        <v>3320000</v>
      </c>
      <c r="AU2004">
        <v>36410259</v>
      </c>
      <c r="AW2004">
        <v>3785.6</v>
      </c>
      <c r="AX2004">
        <v>3785600000</v>
      </c>
      <c r="CG2004" s="13"/>
    </row>
    <row r="2005" spans="1:85" x14ac:dyDescent="0.3">
      <c r="A2005">
        <v>2017</v>
      </c>
      <c r="B2005" t="s">
        <v>264</v>
      </c>
      <c r="C2005">
        <v>0</v>
      </c>
      <c r="D2005">
        <v>6</v>
      </c>
      <c r="E2005">
        <v>4</v>
      </c>
      <c r="F2005">
        <v>3</v>
      </c>
      <c r="G2005">
        <v>3000000</v>
      </c>
      <c r="H2005">
        <v>2.4</v>
      </c>
      <c r="I2005">
        <v>2400000</v>
      </c>
      <c r="J2005">
        <v>0.60000000000000009</v>
      </c>
      <c r="K2005">
        <v>600000.00000000012</v>
      </c>
      <c r="L2005">
        <v>1</v>
      </c>
      <c r="M2005">
        <v>0</v>
      </c>
      <c r="N2005">
        <v>0</v>
      </c>
      <c r="O2005" s="11">
        <v>14</v>
      </c>
      <c r="P2005" s="11">
        <v>6</v>
      </c>
      <c r="Q2005" s="12">
        <v>42.86</v>
      </c>
      <c r="R2005" s="11">
        <v>8</v>
      </c>
      <c r="S2005" s="12">
        <v>57.14</v>
      </c>
      <c r="T2005" s="14">
        <v>0</v>
      </c>
      <c r="U2005" s="12">
        <v>0</v>
      </c>
      <c r="V2005" s="12">
        <v>74.930000000000007</v>
      </c>
      <c r="W2005" s="13">
        <v>5</v>
      </c>
      <c r="X2005" s="11"/>
      <c r="Y2005" s="11">
        <v>6.09</v>
      </c>
      <c r="Z2005" s="11"/>
      <c r="AA2005" s="11">
        <v>7168.7</v>
      </c>
      <c r="AB2005" s="13">
        <v>7168700000</v>
      </c>
      <c r="AD2005">
        <v>17.66</v>
      </c>
      <c r="AE2005">
        <v>10.19</v>
      </c>
      <c r="AF2005">
        <v>13.7</v>
      </c>
      <c r="AG2005" s="5">
        <v>7.2351919737603714</v>
      </c>
      <c r="AH2005" s="7"/>
      <c r="AI2005" s="8">
        <v>6.8352781918812857</v>
      </c>
      <c r="AJ2005">
        <v>19841.38</v>
      </c>
      <c r="AK2005">
        <v>19841380000</v>
      </c>
      <c r="AL2005">
        <f>IF(AJ2005&lt;29957,1,0)</f>
        <v>1</v>
      </c>
      <c r="AM2005">
        <f>IF(AND(AJ2005&gt;29957,AJ2005&lt;96525),1,0)</f>
        <v>0</v>
      </c>
      <c r="AN2005">
        <f>IF(AJ2005&gt;96525,1,0)</f>
        <v>0</v>
      </c>
      <c r="AO2005" s="9">
        <v>32</v>
      </c>
      <c r="AP2005" s="5">
        <v>1.5051499783199058</v>
      </c>
      <c r="AQ2005">
        <v>53990388</v>
      </c>
      <c r="AT2005">
        <v>3100000</v>
      </c>
      <c r="AU2005">
        <v>57090388</v>
      </c>
      <c r="AW2005">
        <v>12313.7</v>
      </c>
      <c r="AX2005">
        <v>12313700000</v>
      </c>
      <c r="CG2005" s="13"/>
    </row>
    <row r="2006" spans="1:85" x14ac:dyDescent="0.3">
      <c r="A2006">
        <v>2017</v>
      </c>
      <c r="B2006" t="s">
        <v>265</v>
      </c>
      <c r="C2006">
        <v>0</v>
      </c>
      <c r="M2006">
        <v>0</v>
      </c>
      <c r="N2006">
        <v>0</v>
      </c>
      <c r="O2006" s="11"/>
      <c r="P2006" s="11"/>
      <c r="Q2006" s="12"/>
      <c r="R2006" s="11"/>
      <c r="S2006" s="12"/>
      <c r="T2006" s="14">
        <v>0</v>
      </c>
      <c r="U2006" s="12"/>
      <c r="V2006" s="12" t="s">
        <v>366</v>
      </c>
      <c r="W2006" s="13"/>
      <c r="X2006" s="11"/>
      <c r="Y2006" s="11"/>
      <c r="Z2006" s="11"/>
      <c r="AA2006" s="11">
        <v>12166.3</v>
      </c>
      <c r="AB2006" s="13">
        <v>12166300000</v>
      </c>
      <c r="AG2006" s="5"/>
      <c r="AH2006" s="7"/>
      <c r="AI2006" s="8"/>
      <c r="AO2006" s="9">
        <v>62</v>
      </c>
      <c r="AP2006" s="5">
        <v>1.7923916894982537</v>
      </c>
      <c r="AV2006">
        <v>0</v>
      </c>
      <c r="CG2006" s="13"/>
    </row>
    <row r="2007" spans="1:85" x14ac:dyDescent="0.3">
      <c r="A2007">
        <v>2017</v>
      </c>
      <c r="B2007" t="s">
        <v>266</v>
      </c>
      <c r="C2007">
        <v>0</v>
      </c>
      <c r="M2007">
        <v>0</v>
      </c>
      <c r="N2007">
        <v>0</v>
      </c>
      <c r="O2007" s="11"/>
      <c r="P2007" s="11"/>
      <c r="Q2007" s="12"/>
      <c r="R2007" s="11"/>
      <c r="S2007" s="12"/>
      <c r="T2007" s="14">
        <v>0</v>
      </c>
      <c r="U2007" s="12"/>
      <c r="V2007" s="12">
        <v>53.58</v>
      </c>
      <c r="W2007" s="13"/>
      <c r="X2007" s="11"/>
      <c r="Y2007" s="11">
        <v>8.32</v>
      </c>
      <c r="Z2007" s="11">
        <v>4.66</v>
      </c>
      <c r="AA2007" s="11"/>
      <c r="AB2007" s="13"/>
      <c r="AC2007" s="5">
        <v>4.6577573546468161</v>
      </c>
      <c r="AD2007">
        <v>13.99</v>
      </c>
      <c r="AE2007">
        <v>10.83</v>
      </c>
      <c r="AF2007">
        <v>13.61</v>
      </c>
      <c r="AG2007" s="5">
        <v>-12.098789842960736</v>
      </c>
      <c r="AH2007" s="7"/>
      <c r="AI2007" s="8"/>
      <c r="AO2007" s="9">
        <v>56</v>
      </c>
      <c r="AP2007" s="5">
        <v>1.7481880270062005</v>
      </c>
      <c r="AV2007">
        <v>11.84</v>
      </c>
      <c r="CG2007" s="13"/>
    </row>
    <row r="2008" spans="1:85" x14ac:dyDescent="0.3">
      <c r="A2008">
        <v>2017</v>
      </c>
      <c r="B2008" t="s">
        <v>267</v>
      </c>
      <c r="C2008">
        <v>0</v>
      </c>
      <c r="D2008">
        <v>3</v>
      </c>
      <c r="E2008">
        <v>4</v>
      </c>
      <c r="F2008">
        <v>21.3</v>
      </c>
      <c r="G2008">
        <v>21300000</v>
      </c>
      <c r="H2008">
        <v>19.399999999999999</v>
      </c>
      <c r="I2008">
        <v>19400000</v>
      </c>
      <c r="J2008">
        <v>1.9000000000000021</v>
      </c>
      <c r="K2008">
        <v>1900000.0000000021</v>
      </c>
      <c r="L2008">
        <v>1</v>
      </c>
      <c r="M2008">
        <v>1</v>
      </c>
      <c r="N2008">
        <v>1</v>
      </c>
      <c r="O2008" s="11">
        <v>16</v>
      </c>
      <c r="P2008" s="11">
        <v>6</v>
      </c>
      <c r="Q2008" s="12">
        <v>37.5</v>
      </c>
      <c r="R2008" s="11">
        <v>10</v>
      </c>
      <c r="S2008" s="12">
        <v>62.5</v>
      </c>
      <c r="T2008" s="14">
        <v>0</v>
      </c>
      <c r="U2008" s="12">
        <v>0</v>
      </c>
      <c r="V2008" s="12">
        <v>52.38</v>
      </c>
      <c r="W2008" s="13">
        <v>4</v>
      </c>
      <c r="X2008" s="11"/>
      <c r="Y2008" s="11">
        <v>9.4600000000000009</v>
      </c>
      <c r="Z2008" s="11">
        <v>2.97</v>
      </c>
      <c r="AA2008" s="11">
        <v>72092.3</v>
      </c>
      <c r="AB2008" s="13">
        <v>72092300000</v>
      </c>
      <c r="AC2008" s="5">
        <v>2.9719092978168198</v>
      </c>
      <c r="AD2008">
        <v>16.510000000000002</v>
      </c>
      <c r="AE2008">
        <v>7.12</v>
      </c>
      <c r="AF2008">
        <v>9.0399999999999991</v>
      </c>
      <c r="AG2008" s="5">
        <v>4.8888135482447836</v>
      </c>
      <c r="AH2008" s="7"/>
      <c r="AI2008" s="8"/>
      <c r="AJ2008">
        <v>88797.93</v>
      </c>
      <c r="AK2008">
        <v>88797930000</v>
      </c>
      <c r="AL2008">
        <f>IF(AJ2008&lt;29957,1,0)</f>
        <v>0</v>
      </c>
      <c r="AM2008">
        <f>IF(AND(AJ2008&gt;29957,AJ2008&lt;96525),1,0)</f>
        <v>1</v>
      </c>
      <c r="AN2008">
        <f>IF(AJ2008&gt;96525,1,0)</f>
        <v>0</v>
      </c>
      <c r="AO2008" s="9">
        <v>47</v>
      </c>
      <c r="AP2008" s="5">
        <v>1.6720978579357173</v>
      </c>
      <c r="AQ2008">
        <v>232400000</v>
      </c>
      <c r="AS2008">
        <f>24800000+18700000+18600000+18700000</f>
        <v>80800000</v>
      </c>
      <c r="AT2008">
        <v>7200000</v>
      </c>
      <c r="AU2008">
        <v>239600000</v>
      </c>
      <c r="AV2008">
        <v>0</v>
      </c>
      <c r="AW2008">
        <v>56829.8</v>
      </c>
      <c r="AX2008">
        <v>56829800000</v>
      </c>
      <c r="CG2008" s="13"/>
    </row>
    <row r="2009" spans="1:85" x14ac:dyDescent="0.3">
      <c r="A2009">
        <v>2017</v>
      </c>
      <c r="B2009" t="s">
        <v>268</v>
      </c>
      <c r="C2009">
        <v>0</v>
      </c>
      <c r="D2009">
        <v>4</v>
      </c>
      <c r="E2009">
        <v>6</v>
      </c>
      <c r="F2009">
        <v>12.7</v>
      </c>
      <c r="G2009">
        <v>12700000</v>
      </c>
      <c r="H2009">
        <v>12.7</v>
      </c>
      <c r="I2009">
        <v>12700000</v>
      </c>
      <c r="J2009">
        <v>0</v>
      </c>
      <c r="L2009">
        <v>1</v>
      </c>
      <c r="M2009">
        <v>0</v>
      </c>
      <c r="N2009">
        <v>0</v>
      </c>
      <c r="O2009" s="11">
        <v>13</v>
      </c>
      <c r="P2009" s="11">
        <v>6</v>
      </c>
      <c r="Q2009" s="12">
        <v>46.15</v>
      </c>
      <c r="R2009" s="11">
        <v>7</v>
      </c>
      <c r="S2009" s="12">
        <v>53.85</v>
      </c>
      <c r="T2009" s="14">
        <v>0</v>
      </c>
      <c r="U2009" s="12">
        <v>0</v>
      </c>
      <c r="V2009" s="12">
        <v>46.76</v>
      </c>
      <c r="W2009" s="13">
        <v>5</v>
      </c>
      <c r="X2009" s="11">
        <v>33.43</v>
      </c>
      <c r="Y2009" s="11">
        <v>-3.89</v>
      </c>
      <c r="Z2009" s="11">
        <v>3.15</v>
      </c>
      <c r="AA2009" s="11">
        <v>141935.29999999999</v>
      </c>
      <c r="AB2009" s="13">
        <v>141935300000</v>
      </c>
      <c r="AC2009" s="5">
        <v>3.1525669943645869</v>
      </c>
      <c r="AD2009">
        <v>-13.49</v>
      </c>
      <c r="AE2009">
        <v>-1.32</v>
      </c>
      <c r="AF2009">
        <v>-1.66</v>
      </c>
      <c r="AG2009" s="5">
        <v>13.795458082915335</v>
      </c>
      <c r="AH2009" s="7">
        <v>1.5866362517262831</v>
      </c>
      <c r="AI2009" s="8"/>
      <c r="AJ2009">
        <v>47164.81</v>
      </c>
      <c r="AK2009">
        <v>47164810000</v>
      </c>
      <c r="AL2009">
        <f>IF(AJ2009&lt;29957,1,0)</f>
        <v>0</v>
      </c>
      <c r="AM2009">
        <f>IF(AND(AJ2009&gt;29957,AJ2009&lt;96525),1,0)</f>
        <v>1</v>
      </c>
      <c r="AN2009">
        <f>IF(AJ2009&gt;96525,1,0)</f>
        <v>0</v>
      </c>
      <c r="AO2009" s="9">
        <v>29</v>
      </c>
      <c r="AP2009" s="5">
        <v>1.4623979978989561</v>
      </c>
      <c r="AQ2009">
        <v>75093000</v>
      </c>
      <c r="AT2009">
        <v>570000</v>
      </c>
      <c r="AU2009">
        <v>75663000</v>
      </c>
      <c r="AV2009">
        <v>53.58</v>
      </c>
      <c r="AW2009">
        <v>45328.6</v>
      </c>
      <c r="AX2009">
        <v>45328600000</v>
      </c>
      <c r="CG2009" s="13"/>
    </row>
    <row r="2010" spans="1:85" x14ac:dyDescent="0.3">
      <c r="A2010">
        <v>2017</v>
      </c>
      <c r="B2010" t="s">
        <v>269</v>
      </c>
      <c r="C2010">
        <v>0</v>
      </c>
      <c r="M2010">
        <v>0</v>
      </c>
      <c r="N2010">
        <v>0</v>
      </c>
      <c r="O2010" s="11"/>
      <c r="P2010" s="11"/>
      <c r="Q2010" s="12"/>
      <c r="R2010" s="11"/>
      <c r="S2010" s="12"/>
      <c r="T2010" s="14">
        <v>0</v>
      </c>
      <c r="U2010" s="12"/>
      <c r="V2010" s="12">
        <v>60.4</v>
      </c>
      <c r="W2010" s="13"/>
      <c r="X2010" s="11"/>
      <c r="Y2010" s="11">
        <v>-25.89</v>
      </c>
      <c r="Z2010" s="11"/>
      <c r="AA2010" s="11">
        <v>107822.7</v>
      </c>
      <c r="AB2010" s="13">
        <v>107822700000</v>
      </c>
      <c r="AD2010">
        <v>-134.91999999999999</v>
      </c>
      <c r="AE2010">
        <v>-3.38</v>
      </c>
      <c r="AF2010">
        <v>-4.29</v>
      </c>
      <c r="AG2010" s="5">
        <v>-31.385137516742706</v>
      </c>
      <c r="AH2010" s="7"/>
      <c r="AI2010" s="8"/>
      <c r="AO2010" s="9">
        <v>10</v>
      </c>
      <c r="AP2010" s="5">
        <v>1</v>
      </c>
      <c r="AR2010" s="5">
        <v>63</v>
      </c>
      <c r="CG2010" s="13"/>
    </row>
    <row r="2011" spans="1:85" x14ac:dyDescent="0.3">
      <c r="A2011">
        <v>2017</v>
      </c>
      <c r="B2011" t="s">
        <v>270</v>
      </c>
      <c r="C2011">
        <v>0</v>
      </c>
      <c r="D2011">
        <v>5</v>
      </c>
      <c r="E2011">
        <v>4</v>
      </c>
      <c r="L2011">
        <v>1</v>
      </c>
      <c r="M2011">
        <v>1</v>
      </c>
      <c r="N2011">
        <v>0</v>
      </c>
      <c r="O2011" s="11">
        <v>16</v>
      </c>
      <c r="P2011" s="11">
        <v>5</v>
      </c>
      <c r="Q2011" s="12">
        <v>31.25</v>
      </c>
      <c r="R2011" s="11">
        <v>6</v>
      </c>
      <c r="S2011" s="12">
        <v>37.5</v>
      </c>
      <c r="T2011" s="14">
        <v>5</v>
      </c>
      <c r="U2011" s="12">
        <v>31.25</v>
      </c>
      <c r="V2011" s="12" t="s">
        <v>366</v>
      </c>
      <c r="W2011" s="13">
        <v>6</v>
      </c>
      <c r="X2011" s="11"/>
      <c r="Y2011" s="11">
        <v>11.85</v>
      </c>
      <c r="Z2011" s="11">
        <v>5.57</v>
      </c>
      <c r="AA2011" s="11"/>
      <c r="AB2011" s="13"/>
      <c r="AC2011" s="5">
        <v>5.5743950096944976</v>
      </c>
      <c r="AD2011">
        <v>17.59</v>
      </c>
      <c r="AE2011">
        <v>12.28</v>
      </c>
      <c r="AF2011">
        <v>17.59</v>
      </c>
      <c r="AG2011" s="5">
        <v>7.8925310315308934</v>
      </c>
      <c r="AH2011" s="7"/>
      <c r="AI2011" s="8"/>
      <c r="AO2011" s="9">
        <v>61</v>
      </c>
      <c r="AP2011" s="5">
        <v>1.7853298350107669</v>
      </c>
      <c r="AQ2011">
        <v>105100000</v>
      </c>
      <c r="AT2011">
        <v>14900000</v>
      </c>
      <c r="AU2011">
        <v>120000000</v>
      </c>
      <c r="AV2011">
        <v>0</v>
      </c>
      <c r="CG2011" s="13"/>
    </row>
    <row r="2012" spans="1:85" x14ac:dyDescent="0.3">
      <c r="A2012">
        <v>2017</v>
      </c>
      <c r="B2012" t="s">
        <v>271</v>
      </c>
      <c r="C2012">
        <v>0</v>
      </c>
      <c r="D2012">
        <v>4</v>
      </c>
      <c r="E2012">
        <v>5</v>
      </c>
      <c r="L2012">
        <v>1</v>
      </c>
      <c r="M2012">
        <v>0</v>
      </c>
      <c r="N2012">
        <v>1</v>
      </c>
      <c r="O2012" s="11">
        <v>12</v>
      </c>
      <c r="P2012" s="11">
        <v>3</v>
      </c>
      <c r="Q2012" s="12">
        <v>25</v>
      </c>
      <c r="R2012" s="11">
        <v>4</v>
      </c>
      <c r="S2012" s="12">
        <v>33.33</v>
      </c>
      <c r="T2012" s="14">
        <v>5</v>
      </c>
      <c r="U2012" s="12">
        <v>41.67</v>
      </c>
      <c r="V2012" s="12">
        <v>51.33</v>
      </c>
      <c r="W2012" s="13">
        <v>5</v>
      </c>
      <c r="X2012" s="11"/>
      <c r="Y2012" s="11">
        <v>9.9</v>
      </c>
      <c r="Z2012" s="11">
        <v>4.96</v>
      </c>
      <c r="AA2012" s="11"/>
      <c r="AB2012" s="13"/>
      <c r="AC2012" s="5">
        <v>4.964762377460386</v>
      </c>
      <c r="AD2012">
        <v>14.44</v>
      </c>
      <c r="AE2012">
        <v>11.24</v>
      </c>
      <c r="AF2012">
        <v>14.44</v>
      </c>
      <c r="AG2012" s="5">
        <v>4.1601739251500574</v>
      </c>
      <c r="AH2012" s="7"/>
      <c r="AI2012" s="8"/>
      <c r="AO2012" s="9">
        <v>55</v>
      </c>
      <c r="AP2012" s="5">
        <v>1.7403626894942439</v>
      </c>
      <c r="AQ2012">
        <v>18490000</v>
      </c>
      <c r="AR2012" s="5">
        <v>29.5</v>
      </c>
      <c r="AS2012">
        <v>6740000</v>
      </c>
      <c r="AT2012">
        <v>19046897</v>
      </c>
      <c r="AU2012">
        <v>37536897</v>
      </c>
      <c r="AV2012">
        <v>0</v>
      </c>
      <c r="CG2012" s="13"/>
    </row>
    <row r="2013" spans="1:85" x14ac:dyDescent="0.3">
      <c r="A2013">
        <v>2017</v>
      </c>
      <c r="B2013" t="s">
        <v>272</v>
      </c>
      <c r="C2013">
        <v>1</v>
      </c>
      <c r="M2013">
        <v>0</v>
      </c>
      <c r="N2013">
        <v>0</v>
      </c>
      <c r="O2013" s="11"/>
      <c r="P2013" s="11"/>
      <c r="Q2013" s="12"/>
      <c r="R2013" s="11"/>
      <c r="S2013" s="12"/>
      <c r="T2013" s="14">
        <v>0</v>
      </c>
      <c r="U2013" s="12"/>
      <c r="V2013" s="12">
        <v>54.74</v>
      </c>
      <c r="W2013" s="13"/>
      <c r="X2013" s="11"/>
      <c r="Y2013" s="11">
        <v>2.63</v>
      </c>
      <c r="Z2013" s="11"/>
      <c r="AA2013" s="11">
        <v>20460.8</v>
      </c>
      <c r="AB2013" s="13">
        <v>20460800000</v>
      </c>
      <c r="AD2013">
        <v>22.18</v>
      </c>
      <c r="AE2013">
        <v>6.46</v>
      </c>
      <c r="AF2013">
        <v>10.57</v>
      </c>
      <c r="AG2013" s="5">
        <v>14.36283633368264</v>
      </c>
      <c r="AH2013" s="7"/>
      <c r="AI2013" s="8"/>
      <c r="AO2013" s="9">
        <v>32</v>
      </c>
      <c r="AP2013" s="5">
        <v>1.5051499783199058</v>
      </c>
      <c r="CG2013" s="13"/>
    </row>
    <row r="2014" spans="1:85" x14ac:dyDescent="0.3">
      <c r="A2014">
        <v>2017</v>
      </c>
      <c r="B2014" t="s">
        <v>273</v>
      </c>
      <c r="C2014">
        <v>1</v>
      </c>
      <c r="D2014">
        <v>4</v>
      </c>
      <c r="M2014">
        <v>0</v>
      </c>
      <c r="N2014">
        <v>0</v>
      </c>
      <c r="O2014" s="11"/>
      <c r="P2014" s="11"/>
      <c r="Q2014" s="12"/>
      <c r="R2014" s="11"/>
      <c r="S2014" s="12"/>
      <c r="T2014" s="14">
        <v>0</v>
      </c>
      <c r="U2014" s="12"/>
      <c r="V2014" s="12" t="s">
        <v>366</v>
      </c>
      <c r="W2014" s="13"/>
      <c r="X2014" s="11"/>
      <c r="Y2014" s="11">
        <v>2.56</v>
      </c>
      <c r="Z2014" s="11"/>
      <c r="AA2014" s="11">
        <v>9513.7999999999993</v>
      </c>
      <c r="AB2014" s="13">
        <v>9513800000</v>
      </c>
      <c r="AD2014">
        <v>17.350000000000001</v>
      </c>
      <c r="AE2014">
        <v>6.74</v>
      </c>
      <c r="AF2014">
        <v>10.48</v>
      </c>
      <c r="AG2014" s="5">
        <v>6.8781257373385802</v>
      </c>
      <c r="AH2014" s="7"/>
      <c r="AI2014" s="8"/>
      <c r="AO2014" s="9">
        <v>22</v>
      </c>
      <c r="AP2014" s="5">
        <v>1.3424226808222062</v>
      </c>
      <c r="AR2014" s="5">
        <v>71.3</v>
      </c>
      <c r="CG2014" s="13"/>
    </row>
    <row r="2015" spans="1:85" x14ac:dyDescent="0.3">
      <c r="A2015">
        <v>2017</v>
      </c>
      <c r="B2015" t="s">
        <v>274</v>
      </c>
      <c r="C2015">
        <v>0</v>
      </c>
      <c r="D2015">
        <v>4</v>
      </c>
      <c r="E2015">
        <v>5</v>
      </c>
      <c r="F2015">
        <v>1.9</v>
      </c>
      <c r="G2015">
        <v>1900000</v>
      </c>
      <c r="H2015">
        <v>1.5</v>
      </c>
      <c r="I2015">
        <v>1500000</v>
      </c>
      <c r="J2015">
        <v>0.39999999999999991</v>
      </c>
      <c r="K2015">
        <v>399999.99999999988</v>
      </c>
      <c r="L2015">
        <v>1</v>
      </c>
      <c r="M2015">
        <v>0</v>
      </c>
      <c r="N2015">
        <v>0</v>
      </c>
      <c r="O2015" s="11">
        <v>11</v>
      </c>
      <c r="P2015" s="11">
        <v>6</v>
      </c>
      <c r="Q2015" s="12">
        <v>54.55</v>
      </c>
      <c r="R2015" s="11">
        <v>3</v>
      </c>
      <c r="S2015" s="12">
        <v>27.27</v>
      </c>
      <c r="T2015" s="14">
        <v>2</v>
      </c>
      <c r="U2015" s="12">
        <v>18.18</v>
      </c>
      <c r="V2015" s="12" t="s">
        <v>366</v>
      </c>
      <c r="W2015" s="13">
        <v>4</v>
      </c>
      <c r="X2015" s="11">
        <v>3.45</v>
      </c>
      <c r="Y2015" s="11">
        <v>14.12</v>
      </c>
      <c r="Z2015" s="11">
        <v>4.96</v>
      </c>
      <c r="AA2015" s="11">
        <v>14806.5</v>
      </c>
      <c r="AB2015" s="13">
        <v>14806500000</v>
      </c>
      <c r="AC2015" s="5">
        <v>4.9606999078839831</v>
      </c>
      <c r="AD2015">
        <v>14.12</v>
      </c>
      <c r="AE2015">
        <v>9.5</v>
      </c>
      <c r="AF2015">
        <v>11.69</v>
      </c>
      <c r="AG2015" s="5">
        <v>8.576927870169083</v>
      </c>
      <c r="AH2015" s="7"/>
      <c r="AI2015" s="8"/>
      <c r="AJ2015">
        <v>55359.68</v>
      </c>
      <c r="AK2015">
        <v>55359680000</v>
      </c>
      <c r="AL2015">
        <f>IF(AJ2015&lt;29957,1,0)</f>
        <v>0</v>
      </c>
      <c r="AM2015">
        <f>IF(AND(AJ2015&gt;29957,AJ2015&lt;96525),1,0)</f>
        <v>1</v>
      </c>
      <c r="AN2015">
        <f>IF(AJ2015&gt;96525,1,0)</f>
        <v>0</v>
      </c>
      <c r="AO2015" s="9">
        <v>19</v>
      </c>
      <c r="AP2015" s="5">
        <v>1.2787536009528289</v>
      </c>
      <c r="AQ2015">
        <v>83974000</v>
      </c>
      <c r="AT2015">
        <v>290000</v>
      </c>
      <c r="AU2015">
        <v>84264000</v>
      </c>
      <c r="AV2015">
        <v>51.33</v>
      </c>
      <c r="AW2015">
        <v>7917.3</v>
      </c>
      <c r="AX2015">
        <v>7917300000</v>
      </c>
      <c r="CG2015" s="13"/>
    </row>
    <row r="2016" spans="1:85" x14ac:dyDescent="0.3">
      <c r="A2016">
        <v>2017</v>
      </c>
      <c r="B2016" t="s">
        <v>275</v>
      </c>
      <c r="C2016">
        <v>1</v>
      </c>
      <c r="D2016">
        <v>4</v>
      </c>
      <c r="E2016">
        <v>5</v>
      </c>
      <c r="L2016">
        <v>1</v>
      </c>
      <c r="M2016">
        <v>1</v>
      </c>
      <c r="N2016">
        <v>0</v>
      </c>
      <c r="O2016" s="11">
        <v>15</v>
      </c>
      <c r="P2016" s="11">
        <v>7</v>
      </c>
      <c r="Q2016" s="12">
        <v>46.67</v>
      </c>
      <c r="R2016" s="11">
        <v>4</v>
      </c>
      <c r="S2016" s="12">
        <v>26.67</v>
      </c>
      <c r="T2016" s="14">
        <v>4</v>
      </c>
      <c r="U2016" s="12">
        <v>26.67</v>
      </c>
      <c r="V2016" s="12">
        <v>67.099999999999994</v>
      </c>
      <c r="W2016" s="13">
        <v>4</v>
      </c>
      <c r="X2016" s="11">
        <v>12.63</v>
      </c>
      <c r="Y2016" s="11">
        <v>0.28000000000000003</v>
      </c>
      <c r="Z2016" s="11">
        <v>4.01</v>
      </c>
      <c r="AA2016" s="11">
        <v>20653.400000000001</v>
      </c>
      <c r="AB2016" s="13">
        <v>20653400000</v>
      </c>
      <c r="AC2016" s="5">
        <v>4.008233069962599</v>
      </c>
      <c r="AD2016">
        <v>2.34</v>
      </c>
      <c r="AE2016">
        <v>0.56999999999999995</v>
      </c>
      <c r="AF2016">
        <v>0.86</v>
      </c>
      <c r="AG2016" s="5">
        <v>-15.375420352680209</v>
      </c>
      <c r="AH2016" s="7">
        <v>0.5774857307304907</v>
      </c>
      <c r="AI2016" s="8">
        <v>1.3883159863782435</v>
      </c>
      <c r="AJ2016">
        <v>24145.4</v>
      </c>
      <c r="AK2016">
        <v>24145400000</v>
      </c>
      <c r="AL2016">
        <f>IF(AJ2016&lt;29957,1,0)</f>
        <v>1</v>
      </c>
      <c r="AM2016">
        <f>IF(AND(AJ2016&gt;29957,AJ2016&lt;96525),1,0)</f>
        <v>0</v>
      </c>
      <c r="AN2016">
        <f>IF(AJ2016&gt;96525,1,0)</f>
        <v>0</v>
      </c>
      <c r="AO2016" s="9">
        <v>20</v>
      </c>
      <c r="AP2016" s="5">
        <v>1.301029995663981</v>
      </c>
      <c r="AQ2016">
        <v>90755488</v>
      </c>
      <c r="AT2016">
        <v>4880000</v>
      </c>
      <c r="AU2016">
        <v>95635488</v>
      </c>
      <c r="AV2016">
        <v>0</v>
      </c>
      <c r="AW2016">
        <v>54289.7</v>
      </c>
      <c r="AX2016">
        <v>54289700000</v>
      </c>
      <c r="CG2016" s="13"/>
    </row>
    <row r="2017" spans="1:85" x14ac:dyDescent="0.3">
      <c r="A2017">
        <v>2017</v>
      </c>
      <c r="B2017" t="s">
        <v>276</v>
      </c>
      <c r="C2017">
        <v>0</v>
      </c>
      <c r="D2017">
        <v>7</v>
      </c>
      <c r="E2017">
        <v>4</v>
      </c>
      <c r="F2017">
        <v>6</v>
      </c>
      <c r="G2017">
        <v>6000000</v>
      </c>
      <c r="H2017">
        <v>3.6</v>
      </c>
      <c r="I2017">
        <v>3600000</v>
      </c>
      <c r="J2017">
        <v>2.4</v>
      </c>
      <c r="K2017">
        <v>2400000</v>
      </c>
      <c r="L2017">
        <v>1</v>
      </c>
      <c r="M2017">
        <v>0</v>
      </c>
      <c r="N2017">
        <v>0</v>
      </c>
      <c r="O2017" s="11">
        <v>13</v>
      </c>
      <c r="P2017" s="11">
        <v>7</v>
      </c>
      <c r="Q2017" s="12">
        <v>53.85</v>
      </c>
      <c r="R2017" s="11">
        <v>4</v>
      </c>
      <c r="S2017" s="12">
        <v>30.77</v>
      </c>
      <c r="T2017" s="14">
        <v>2</v>
      </c>
      <c r="U2017" s="12">
        <v>15.38</v>
      </c>
      <c r="V2017" s="12">
        <v>64.790000000000006</v>
      </c>
      <c r="W2017" s="13">
        <v>3</v>
      </c>
      <c r="X2017" s="11"/>
      <c r="Y2017" s="11">
        <v>13.19</v>
      </c>
      <c r="Z2017" s="11">
        <v>7.73</v>
      </c>
      <c r="AA2017" s="11">
        <v>111870.1</v>
      </c>
      <c r="AB2017" s="13">
        <v>111870100000</v>
      </c>
      <c r="AC2017" s="5">
        <v>7.7308642370349254</v>
      </c>
      <c r="AD2017">
        <v>18.22</v>
      </c>
      <c r="AE2017">
        <v>12.83</v>
      </c>
      <c r="AF2017">
        <v>15.85</v>
      </c>
      <c r="AG2017" s="5">
        <v>42.333628439417353</v>
      </c>
      <c r="AH2017" s="7"/>
      <c r="AI2017" s="8">
        <v>0.84068286141626702</v>
      </c>
      <c r="AJ2017">
        <v>513270.77</v>
      </c>
      <c r="AK2017">
        <v>513270770000</v>
      </c>
      <c r="AL2017">
        <f>IF(AJ2017&lt;29957,1,0)</f>
        <v>0</v>
      </c>
      <c r="AM2017">
        <f>IF(AND(AJ2017&gt;29957,AJ2017&lt;96525),1,0)</f>
        <v>0</v>
      </c>
      <c r="AN2017">
        <f>IF(AJ2017&gt;96525,1,0)</f>
        <v>1</v>
      </c>
      <c r="AO2017" s="9">
        <v>38</v>
      </c>
      <c r="AP2017" s="5">
        <v>1.5797835966168099</v>
      </c>
      <c r="AQ2017">
        <v>557882000</v>
      </c>
      <c r="AT2017">
        <v>29625000</v>
      </c>
      <c r="AU2017">
        <v>587507000</v>
      </c>
      <c r="AV2017">
        <v>0</v>
      </c>
      <c r="AW2017">
        <v>101596</v>
      </c>
      <c r="AX2017">
        <v>101596000000</v>
      </c>
      <c r="CG2017" s="13"/>
    </row>
    <row r="2018" spans="1:85" x14ac:dyDescent="0.3">
      <c r="A2018">
        <v>2017</v>
      </c>
      <c r="B2018" t="s">
        <v>277</v>
      </c>
      <c r="C2018">
        <v>0</v>
      </c>
      <c r="D2018">
        <v>5</v>
      </c>
      <c r="E2018">
        <v>4</v>
      </c>
      <c r="L2018">
        <v>1</v>
      </c>
      <c r="M2018">
        <v>0</v>
      </c>
      <c r="N2018">
        <v>0</v>
      </c>
      <c r="O2018" s="11">
        <v>16</v>
      </c>
      <c r="P2018" s="11">
        <v>7</v>
      </c>
      <c r="Q2018" s="12">
        <v>43.75</v>
      </c>
      <c r="R2018" s="11">
        <v>6</v>
      </c>
      <c r="S2018" s="12">
        <v>37.5</v>
      </c>
      <c r="T2018" s="14">
        <v>3</v>
      </c>
      <c r="U2018" s="12">
        <v>18.75</v>
      </c>
      <c r="V2018" s="12">
        <v>55.43</v>
      </c>
      <c r="W2018" s="13">
        <v>11</v>
      </c>
      <c r="X2018" s="11">
        <v>47.83</v>
      </c>
      <c r="Y2018" s="11">
        <v>-9.35</v>
      </c>
      <c r="Z2018" s="11">
        <v>1.22</v>
      </c>
      <c r="AA2018" s="11">
        <v>136710</v>
      </c>
      <c r="AB2018" s="13">
        <v>136710000000</v>
      </c>
      <c r="AC2018" s="5">
        <v>1.2216626693508359</v>
      </c>
      <c r="AE2018">
        <v>-9.4499999999999993</v>
      </c>
      <c r="AF2018">
        <v>-21.87</v>
      </c>
      <c r="AG2018" s="5">
        <v>19.851931967765758</v>
      </c>
      <c r="AH2018" s="7">
        <v>0.12305693517913156</v>
      </c>
      <c r="AI2018" s="8">
        <v>5.6756872143844346E-2</v>
      </c>
      <c r="AJ2018">
        <v>12864.04</v>
      </c>
      <c r="AK2018">
        <v>12864040000</v>
      </c>
      <c r="AL2018">
        <f>IF(AJ2018&lt;29957,1,0)</f>
        <v>1</v>
      </c>
      <c r="AM2018">
        <f>IF(AND(AJ2018&gt;29957,AJ2018&lt;96525),1,0)</f>
        <v>0</v>
      </c>
      <c r="AN2018">
        <f>IF(AJ2018&gt;96525,1,0)</f>
        <v>0</v>
      </c>
      <c r="AO2018" s="9">
        <v>22</v>
      </c>
      <c r="AP2018" s="5">
        <v>1.3424226808222062</v>
      </c>
      <c r="AQ2018">
        <v>69230000</v>
      </c>
      <c r="AT2018">
        <v>2490000</v>
      </c>
      <c r="AU2018">
        <v>71720000</v>
      </c>
      <c r="AV2018">
        <v>0</v>
      </c>
      <c r="AW2018">
        <v>77443.5</v>
      </c>
      <c r="AX2018">
        <v>77443500000</v>
      </c>
      <c r="CG2018" s="13"/>
    </row>
    <row r="2019" spans="1:85" x14ac:dyDescent="0.3">
      <c r="A2019">
        <v>2017</v>
      </c>
      <c r="B2019" t="s">
        <v>278</v>
      </c>
      <c r="C2019">
        <v>0</v>
      </c>
      <c r="D2019">
        <v>4</v>
      </c>
      <c r="E2019">
        <v>5</v>
      </c>
      <c r="L2019">
        <v>1</v>
      </c>
      <c r="M2019">
        <v>0</v>
      </c>
      <c r="N2019">
        <v>1</v>
      </c>
      <c r="O2019" s="11">
        <v>12</v>
      </c>
      <c r="P2019" s="11">
        <v>5</v>
      </c>
      <c r="Q2019" s="12">
        <v>41.67</v>
      </c>
      <c r="R2019" s="11">
        <v>3</v>
      </c>
      <c r="S2019" s="12">
        <v>25</v>
      </c>
      <c r="T2019" s="14">
        <v>4</v>
      </c>
      <c r="U2019" s="12">
        <v>33.33</v>
      </c>
      <c r="V2019" s="12">
        <v>75</v>
      </c>
      <c r="W2019" s="13">
        <v>6</v>
      </c>
      <c r="X2019" s="11"/>
      <c r="Y2019" s="11">
        <v>4.22</v>
      </c>
      <c r="Z2019" s="11">
        <v>6.24</v>
      </c>
      <c r="AA2019" s="11">
        <v>166508</v>
      </c>
      <c r="AB2019" s="13">
        <v>166508000000</v>
      </c>
      <c r="AC2019" s="5">
        <v>6.2363988103265662</v>
      </c>
      <c r="AD2019">
        <v>-2.17</v>
      </c>
      <c r="AE2019">
        <v>-0.83</v>
      </c>
      <c r="AF2019">
        <v>-2.15</v>
      </c>
      <c r="AG2019" s="5">
        <v>3.4087624588589596</v>
      </c>
      <c r="AH2019" s="7"/>
      <c r="AI2019" s="8"/>
      <c r="AO2019" s="9">
        <v>60</v>
      </c>
      <c r="AP2019" s="5">
        <v>1.7781512503836434</v>
      </c>
      <c r="AQ2019">
        <v>198700000</v>
      </c>
      <c r="AS2019">
        <v>134140000</v>
      </c>
      <c r="AT2019">
        <v>23800000</v>
      </c>
      <c r="AU2019">
        <v>222500000</v>
      </c>
      <c r="CG2019" s="13"/>
    </row>
    <row r="2020" spans="1:85" x14ac:dyDescent="0.3">
      <c r="A2020">
        <v>2017</v>
      </c>
      <c r="B2020" t="s">
        <v>279</v>
      </c>
      <c r="C2020">
        <v>1</v>
      </c>
      <c r="M2020">
        <v>0</v>
      </c>
      <c r="N2020">
        <v>0</v>
      </c>
      <c r="O2020" s="11"/>
      <c r="P2020" s="11"/>
      <c r="Q2020" s="12"/>
      <c r="R2020" s="11"/>
      <c r="S2020" s="12"/>
      <c r="T2020" s="14">
        <v>0</v>
      </c>
      <c r="U2020" s="12"/>
      <c r="V2020" s="12">
        <v>60.24</v>
      </c>
      <c r="W2020" s="13"/>
      <c r="X2020" s="11"/>
      <c r="Y2020" s="11"/>
      <c r="Z2020" s="11"/>
      <c r="AA2020" s="11">
        <v>92407.3</v>
      </c>
      <c r="AB2020" s="13">
        <v>92407300000</v>
      </c>
      <c r="AG2020" s="5"/>
      <c r="AH2020" s="7"/>
      <c r="AI2020" s="8"/>
      <c r="AO2020" s="9">
        <v>2</v>
      </c>
      <c r="AP2020" s="5">
        <v>0.30102999566398114</v>
      </c>
      <c r="CG2020" s="13"/>
    </row>
    <row r="2021" spans="1:85" x14ac:dyDescent="0.3">
      <c r="A2021">
        <v>2017</v>
      </c>
      <c r="B2021" t="s">
        <v>280</v>
      </c>
      <c r="C2021">
        <v>0</v>
      </c>
      <c r="D2021">
        <v>5</v>
      </c>
      <c r="E2021">
        <v>4</v>
      </c>
      <c r="F2021">
        <v>14.2</v>
      </c>
      <c r="G2021">
        <v>14200000</v>
      </c>
      <c r="H2021">
        <v>12.9</v>
      </c>
      <c r="I2021">
        <v>12900000</v>
      </c>
      <c r="J2021">
        <v>1.2999999999999989</v>
      </c>
      <c r="K2021">
        <v>1299999.9999999988</v>
      </c>
      <c r="L2021">
        <v>1</v>
      </c>
      <c r="M2021">
        <v>0</v>
      </c>
      <c r="N2021">
        <v>0</v>
      </c>
      <c r="O2021" s="11">
        <v>10</v>
      </c>
      <c r="P2021" s="11">
        <v>5</v>
      </c>
      <c r="Q2021" s="12">
        <v>50</v>
      </c>
      <c r="R2021" s="11">
        <v>5</v>
      </c>
      <c r="S2021" s="12">
        <v>50</v>
      </c>
      <c r="T2021" s="14">
        <v>0</v>
      </c>
      <c r="U2021" s="12">
        <v>0</v>
      </c>
      <c r="V2021" s="12" t="s">
        <v>366</v>
      </c>
      <c r="W2021" s="13">
        <v>4</v>
      </c>
      <c r="X2021" s="11">
        <v>18.440000000000001</v>
      </c>
      <c r="Y2021" s="11">
        <v>6.55</v>
      </c>
      <c r="Z2021" s="11">
        <v>1.32</v>
      </c>
      <c r="AA2021" s="11">
        <v>89443.1</v>
      </c>
      <c r="AB2021" s="13">
        <v>89443100000</v>
      </c>
      <c r="AC2021" s="5">
        <v>1.3155376638037708</v>
      </c>
      <c r="AD2021">
        <v>5.75</v>
      </c>
      <c r="AE2021">
        <v>1.76</v>
      </c>
      <c r="AF2021">
        <v>3.11</v>
      </c>
      <c r="AG2021" s="5">
        <v>15.089873132339978</v>
      </c>
      <c r="AH2021" s="7"/>
      <c r="AI2021" s="8">
        <v>2.6814891324672545</v>
      </c>
      <c r="AJ2021">
        <v>23652.43</v>
      </c>
      <c r="AK2021">
        <v>23652430000</v>
      </c>
      <c r="AL2021">
        <f>IF(AJ2021&lt;29957,1,0)</f>
        <v>1</v>
      </c>
      <c r="AM2021">
        <f>IF(AND(AJ2021&gt;29957,AJ2021&lt;96525),1,0)</f>
        <v>0</v>
      </c>
      <c r="AN2021">
        <f>IF(AJ2021&gt;96525,1,0)</f>
        <v>0</v>
      </c>
      <c r="AO2021" s="9">
        <v>22</v>
      </c>
      <c r="AP2021" s="5">
        <v>1.3424226808222062</v>
      </c>
      <c r="AQ2021">
        <v>139120282</v>
      </c>
      <c r="AT2021">
        <v>8100000</v>
      </c>
      <c r="AU2021">
        <v>147220282</v>
      </c>
      <c r="AV2021">
        <v>0</v>
      </c>
      <c r="AW2021">
        <v>27870</v>
      </c>
      <c r="AX2021">
        <v>27870000000</v>
      </c>
      <c r="CG2021" s="13"/>
    </row>
    <row r="2022" spans="1:85" x14ac:dyDescent="0.3">
      <c r="A2022">
        <v>2017</v>
      </c>
      <c r="B2022" t="s">
        <v>281</v>
      </c>
      <c r="C2022">
        <v>0</v>
      </c>
      <c r="D2022">
        <v>4</v>
      </c>
      <c r="E2022">
        <v>4</v>
      </c>
      <c r="F2022">
        <v>9.3000000000000007</v>
      </c>
      <c r="G2022">
        <v>9300000</v>
      </c>
      <c r="H2022">
        <v>9.3000000000000007</v>
      </c>
      <c r="I2022">
        <v>9300000</v>
      </c>
      <c r="J2022">
        <v>0</v>
      </c>
      <c r="L2022">
        <v>1</v>
      </c>
      <c r="M2022">
        <v>0</v>
      </c>
      <c r="N2022">
        <v>1</v>
      </c>
      <c r="O2022" s="11">
        <v>14</v>
      </c>
      <c r="P2022" s="11">
        <v>6</v>
      </c>
      <c r="Q2022" s="12">
        <v>42.86</v>
      </c>
      <c r="R2022" s="11">
        <v>8</v>
      </c>
      <c r="S2022" s="12">
        <v>57.14</v>
      </c>
      <c r="T2022" s="14">
        <v>0</v>
      </c>
      <c r="U2022" s="12">
        <v>0</v>
      </c>
      <c r="V2022" s="12">
        <v>72.98</v>
      </c>
      <c r="W2022" s="13">
        <v>5</v>
      </c>
      <c r="X2022" s="11"/>
      <c r="Y2022" s="11">
        <v>11.38</v>
      </c>
      <c r="Z2022" s="11">
        <v>10.83</v>
      </c>
      <c r="AA2022" s="11">
        <v>17868.099999999999</v>
      </c>
      <c r="AB2022" s="13">
        <v>17868100000</v>
      </c>
      <c r="AC2022" s="5">
        <v>10.829898118579038</v>
      </c>
      <c r="AD2022">
        <v>21.53</v>
      </c>
      <c r="AE2022">
        <v>11.73</v>
      </c>
      <c r="AF2022">
        <v>14.37</v>
      </c>
      <c r="AG2022" s="5">
        <v>8.7210373504615522</v>
      </c>
      <c r="AH2022" s="7"/>
      <c r="AI2022" s="8">
        <v>2.9217895376560239E-2</v>
      </c>
      <c r="AJ2022">
        <v>61071.74</v>
      </c>
      <c r="AK2022">
        <v>61071740000</v>
      </c>
      <c r="AL2022">
        <f>IF(AJ2022&lt;29957,1,0)</f>
        <v>0</v>
      </c>
      <c r="AM2022">
        <f>IF(AND(AJ2022&gt;29957,AJ2022&lt;96525),1,0)</f>
        <v>1</v>
      </c>
      <c r="AN2022">
        <f>IF(AJ2022&gt;96525,1,0)</f>
        <v>0</v>
      </c>
      <c r="AO2022" s="9">
        <v>22</v>
      </c>
      <c r="AP2022" s="5">
        <v>1.3424226808222062</v>
      </c>
      <c r="AQ2022">
        <v>94200000</v>
      </c>
      <c r="AS2022">
        <v>27600000</v>
      </c>
      <c r="AT2022">
        <v>880000</v>
      </c>
      <c r="AU2022">
        <v>95080000</v>
      </c>
      <c r="AV2022">
        <v>75</v>
      </c>
      <c r="AW2022">
        <v>19514.7</v>
      </c>
      <c r="AX2022">
        <v>19514700000</v>
      </c>
      <c r="CG2022" s="13"/>
    </row>
    <row r="2023" spans="1:85" x14ac:dyDescent="0.3">
      <c r="A2023">
        <v>2017</v>
      </c>
      <c r="B2023" t="s">
        <v>282</v>
      </c>
      <c r="C2023">
        <v>1</v>
      </c>
      <c r="D2023">
        <v>5</v>
      </c>
      <c r="E2023">
        <v>4</v>
      </c>
      <c r="F2023">
        <v>11.8</v>
      </c>
      <c r="G2023">
        <v>11800000</v>
      </c>
      <c r="H2023">
        <v>9.6</v>
      </c>
      <c r="I2023">
        <v>9600000</v>
      </c>
      <c r="J2023">
        <v>2.2000000000000011</v>
      </c>
      <c r="K2023">
        <v>2200000.0000000009</v>
      </c>
      <c r="L2023">
        <v>1</v>
      </c>
      <c r="M2023">
        <v>1</v>
      </c>
      <c r="N2023">
        <v>1</v>
      </c>
      <c r="O2023" s="11">
        <v>10</v>
      </c>
      <c r="P2023" s="11">
        <v>4</v>
      </c>
      <c r="Q2023" s="12">
        <v>40</v>
      </c>
      <c r="R2023" s="11">
        <v>4</v>
      </c>
      <c r="S2023" s="12">
        <v>40</v>
      </c>
      <c r="T2023" s="14">
        <v>2</v>
      </c>
      <c r="U2023" s="12">
        <v>20</v>
      </c>
      <c r="V2023" s="12">
        <v>30.95</v>
      </c>
      <c r="W2023" s="13">
        <v>6</v>
      </c>
      <c r="X2023" s="11">
        <v>1.1499999999999999</v>
      </c>
      <c r="Y2023" s="11">
        <v>6.09</v>
      </c>
      <c r="Z2023" s="11">
        <v>3.79</v>
      </c>
      <c r="AA2023" s="11">
        <v>12132.2</v>
      </c>
      <c r="AB2023" s="13">
        <v>12132200000</v>
      </c>
      <c r="AC2023" s="5">
        <v>3.7873350311699983</v>
      </c>
      <c r="AD2023">
        <v>27.71</v>
      </c>
      <c r="AE2023">
        <v>12.29</v>
      </c>
      <c r="AF2023">
        <v>22.75</v>
      </c>
      <c r="AG2023" s="5">
        <v>22.173666580778146</v>
      </c>
      <c r="AH2023" s="7">
        <v>0.44204860847484795</v>
      </c>
      <c r="AI2023" s="8"/>
      <c r="AJ2023">
        <v>20337.810000000001</v>
      </c>
      <c r="AK2023">
        <v>20337810000</v>
      </c>
      <c r="AL2023">
        <f>IF(AJ2023&lt;29957,1,0)</f>
        <v>1</v>
      </c>
      <c r="AM2023">
        <f>IF(AND(AJ2023&gt;29957,AJ2023&lt;96525),1,0)</f>
        <v>0</v>
      </c>
      <c r="AN2023">
        <f>IF(AJ2023&gt;96525,1,0)</f>
        <v>0</v>
      </c>
      <c r="AO2023" s="9">
        <v>23</v>
      </c>
      <c r="AP2023" s="5">
        <v>1.3617278360175928</v>
      </c>
      <c r="AQ2023">
        <v>58633650</v>
      </c>
      <c r="AS2023">
        <v>43935683</v>
      </c>
      <c r="AT2023">
        <v>20575028</v>
      </c>
      <c r="AU2023">
        <v>79208678</v>
      </c>
      <c r="AV2023">
        <v>60.19</v>
      </c>
      <c r="AW2023">
        <v>24547.3</v>
      </c>
      <c r="AX2023">
        <v>24547300000</v>
      </c>
      <c r="CG2023" s="13"/>
    </row>
    <row r="2024" spans="1:85" x14ac:dyDescent="0.3">
      <c r="A2024">
        <v>2017</v>
      </c>
      <c r="B2024" t="s">
        <v>283</v>
      </c>
      <c r="C2024">
        <v>0</v>
      </c>
      <c r="M2024">
        <v>0</v>
      </c>
      <c r="N2024">
        <v>0</v>
      </c>
      <c r="O2024" s="11"/>
      <c r="P2024" s="11"/>
      <c r="Q2024" s="12"/>
      <c r="R2024" s="11"/>
      <c r="S2024" s="12"/>
      <c r="T2024" s="14">
        <v>0</v>
      </c>
      <c r="U2024" s="12"/>
      <c r="V2024" s="12">
        <v>60.18</v>
      </c>
      <c r="W2024" s="13"/>
      <c r="X2024" s="11"/>
      <c r="Y2024" s="11">
        <v>12.92</v>
      </c>
      <c r="Z2024" s="11"/>
      <c r="AA2024" s="11">
        <v>25839.1</v>
      </c>
      <c r="AB2024" s="13">
        <v>25839100000</v>
      </c>
      <c r="AD2024">
        <v>17.39</v>
      </c>
      <c r="AE2024">
        <v>7.95</v>
      </c>
      <c r="AF2024">
        <v>9.92</v>
      </c>
      <c r="AG2024" s="5">
        <v>-11.998276077168235</v>
      </c>
      <c r="AH2024" s="7"/>
      <c r="AI2024" s="8"/>
      <c r="AO2024" s="9">
        <v>16</v>
      </c>
      <c r="AP2024" s="5">
        <v>1.2041199826559246</v>
      </c>
      <c r="AR2024" s="5">
        <v>9</v>
      </c>
      <c r="CG2024" s="13"/>
    </row>
    <row r="2025" spans="1:85" x14ac:dyDescent="0.3">
      <c r="A2025">
        <v>2017</v>
      </c>
      <c r="B2025" t="s">
        <v>284</v>
      </c>
      <c r="C2025">
        <v>0</v>
      </c>
      <c r="D2025">
        <v>4</v>
      </c>
      <c r="E2025">
        <v>4</v>
      </c>
      <c r="F2025">
        <v>13.3</v>
      </c>
      <c r="G2025">
        <v>13300000</v>
      </c>
      <c r="H2025">
        <v>9.3000000000000007</v>
      </c>
      <c r="I2025">
        <v>9300000</v>
      </c>
      <c r="J2025">
        <v>4</v>
      </c>
      <c r="K2025">
        <v>4000000</v>
      </c>
      <c r="L2025">
        <v>1</v>
      </c>
      <c r="M2025">
        <v>0</v>
      </c>
      <c r="N2025">
        <v>1</v>
      </c>
      <c r="O2025" s="11">
        <v>10</v>
      </c>
      <c r="P2025" s="11">
        <v>4</v>
      </c>
      <c r="Q2025" s="12">
        <v>40</v>
      </c>
      <c r="R2025" s="11">
        <v>4</v>
      </c>
      <c r="S2025" s="12">
        <v>40</v>
      </c>
      <c r="T2025" s="14">
        <v>2</v>
      </c>
      <c r="U2025" s="12">
        <v>20</v>
      </c>
      <c r="V2025" s="12">
        <v>54.5</v>
      </c>
      <c r="W2025" s="13">
        <v>6</v>
      </c>
      <c r="X2025" s="11"/>
      <c r="Y2025" s="11">
        <v>8.57</v>
      </c>
      <c r="Z2025" s="11">
        <v>5.76</v>
      </c>
      <c r="AA2025" s="11">
        <v>30252.2</v>
      </c>
      <c r="AB2025" s="13">
        <v>30252200000</v>
      </c>
      <c r="AC2025" s="5">
        <v>5.7567442995610811</v>
      </c>
      <c r="AD2025">
        <v>26.21</v>
      </c>
      <c r="AE2025">
        <v>7.85</v>
      </c>
      <c r="AF2025">
        <v>11.53</v>
      </c>
      <c r="AG2025" s="5">
        <v>14.249481107030174</v>
      </c>
      <c r="AH2025" s="7">
        <v>10.047549181524184</v>
      </c>
      <c r="AI2025" s="8"/>
      <c r="AJ2025">
        <v>38326.94</v>
      </c>
      <c r="AK2025">
        <v>38326940000</v>
      </c>
      <c r="AL2025">
        <f>IF(AJ2025&lt;29957,1,0)</f>
        <v>0</v>
      </c>
      <c r="AM2025">
        <f>IF(AND(AJ2025&gt;29957,AJ2025&lt;96525),1,0)</f>
        <v>1</v>
      </c>
      <c r="AN2025">
        <f>IF(AJ2025&gt;96525,1,0)</f>
        <v>0</v>
      </c>
      <c r="AO2025" s="9">
        <v>17</v>
      </c>
      <c r="AP2025" s="5">
        <v>1.2304489213782739</v>
      </c>
      <c r="AQ2025">
        <v>214706000</v>
      </c>
      <c r="AS2025">
        <v>86855000</v>
      </c>
      <c r="AT2025">
        <v>6025000</v>
      </c>
      <c r="AU2025">
        <v>220731000</v>
      </c>
      <c r="AV2025">
        <v>0</v>
      </c>
      <c r="AW2025">
        <v>32110.2</v>
      </c>
      <c r="AX2025">
        <v>32110200000</v>
      </c>
      <c r="CG2025" s="13"/>
    </row>
    <row r="2026" spans="1:85" x14ac:dyDescent="0.3">
      <c r="A2026">
        <v>2017</v>
      </c>
      <c r="B2026" t="s">
        <v>285</v>
      </c>
      <c r="C2026">
        <v>0</v>
      </c>
      <c r="M2026">
        <v>0</v>
      </c>
      <c r="N2026">
        <v>0</v>
      </c>
      <c r="O2026" s="11"/>
      <c r="P2026" s="11"/>
      <c r="Q2026" s="12"/>
      <c r="R2026" s="11"/>
      <c r="S2026" s="12"/>
      <c r="T2026" s="14">
        <v>0</v>
      </c>
      <c r="U2026" s="12"/>
      <c r="V2026" s="12">
        <v>31.14</v>
      </c>
      <c r="W2026" s="13"/>
      <c r="X2026" s="11">
        <v>12.67</v>
      </c>
      <c r="Y2026" s="11">
        <v>9.6300000000000008</v>
      </c>
      <c r="Z2026" s="11">
        <v>3.04</v>
      </c>
      <c r="AA2026" s="11">
        <v>83128.100000000006</v>
      </c>
      <c r="AB2026" s="13">
        <v>83128100000</v>
      </c>
      <c r="AC2026" s="5">
        <v>3.0388115206969917</v>
      </c>
      <c r="AD2026">
        <v>9.99</v>
      </c>
      <c r="AE2026">
        <v>3.53</v>
      </c>
      <c r="AF2026">
        <v>4.34</v>
      </c>
      <c r="AG2026" s="5">
        <v>-3.7725329216744741</v>
      </c>
      <c r="AH2026" s="7">
        <v>0.55297436473131667</v>
      </c>
      <c r="AI2026" s="8"/>
      <c r="AJ2026">
        <v>94927.43</v>
      </c>
      <c r="AK2026">
        <v>94927430000</v>
      </c>
      <c r="AL2026">
        <f>IF(AJ2026&lt;29957,1,0)</f>
        <v>0</v>
      </c>
      <c r="AM2026">
        <f>IF(AND(AJ2026&gt;29957,AJ2026&lt;96525),1,0)</f>
        <v>1</v>
      </c>
      <c r="AN2026">
        <f>IF(AJ2026&gt;96525,1,0)</f>
        <v>0</v>
      </c>
      <c r="AO2026" s="9">
        <v>4</v>
      </c>
      <c r="AP2026" s="5">
        <v>0.60205999132796229</v>
      </c>
      <c r="AR2026" s="5">
        <v>54.7</v>
      </c>
      <c r="AV2026">
        <v>0</v>
      </c>
      <c r="AW2026">
        <v>28550.3</v>
      </c>
      <c r="AX2026">
        <v>28550300000</v>
      </c>
      <c r="CG2026" s="13"/>
    </row>
    <row r="2027" spans="1:85" x14ac:dyDescent="0.3">
      <c r="A2027">
        <v>2017</v>
      </c>
      <c r="B2027" t="s">
        <v>286</v>
      </c>
      <c r="C2027">
        <v>0</v>
      </c>
      <c r="D2027">
        <v>4</v>
      </c>
      <c r="E2027">
        <v>5</v>
      </c>
      <c r="L2027">
        <v>1</v>
      </c>
      <c r="M2027">
        <v>0</v>
      </c>
      <c r="N2027">
        <v>0</v>
      </c>
      <c r="O2027" s="11">
        <v>14</v>
      </c>
      <c r="P2027" s="11">
        <v>7</v>
      </c>
      <c r="Q2027" s="12">
        <v>50</v>
      </c>
      <c r="R2027" s="11">
        <v>4</v>
      </c>
      <c r="S2027" s="12">
        <v>28.57</v>
      </c>
      <c r="T2027" s="14">
        <v>3</v>
      </c>
      <c r="U2027" s="12">
        <v>21.43</v>
      </c>
      <c r="V2027" s="12">
        <v>52.89</v>
      </c>
      <c r="W2027" s="13">
        <v>8</v>
      </c>
      <c r="X2027" s="11"/>
      <c r="Y2027" s="11">
        <v>6.51</v>
      </c>
      <c r="Z2027" s="11">
        <v>6.12</v>
      </c>
      <c r="AA2027" s="11">
        <v>14012.4</v>
      </c>
      <c r="AB2027" s="13">
        <v>14012400000</v>
      </c>
      <c r="AC2027" s="5">
        <v>6.1197952514281209</v>
      </c>
      <c r="AD2027">
        <v>26.23</v>
      </c>
      <c r="AE2027">
        <v>6.88</v>
      </c>
      <c r="AF2027">
        <v>11.69</v>
      </c>
      <c r="AG2027" s="5">
        <v>-9.0871320037986791</v>
      </c>
      <c r="AH2027" s="7"/>
      <c r="AI2027" s="8">
        <v>8.1245964904644807E-2</v>
      </c>
      <c r="AJ2027">
        <v>21550.44</v>
      </c>
      <c r="AK2027">
        <v>21550440000</v>
      </c>
      <c r="AL2027">
        <f>IF(AJ2027&lt;29957,1,0)</f>
        <v>1</v>
      </c>
      <c r="AM2027">
        <f>IF(AND(AJ2027&gt;29957,AJ2027&lt;96525),1,0)</f>
        <v>0</v>
      </c>
      <c r="AN2027">
        <f>IF(AJ2027&gt;96525,1,0)</f>
        <v>0</v>
      </c>
      <c r="AO2027" s="9">
        <v>66</v>
      </c>
      <c r="AP2027" s="5">
        <v>1.8195439355418683</v>
      </c>
      <c r="AQ2027">
        <v>52680758</v>
      </c>
      <c r="AR2027" s="5">
        <v>32.299999999999997</v>
      </c>
      <c r="AT2027">
        <v>7110000</v>
      </c>
      <c r="AU2027">
        <v>59790758</v>
      </c>
      <c r="AV2027">
        <v>52.59</v>
      </c>
      <c r="AW2027">
        <v>14788.2</v>
      </c>
      <c r="AX2027">
        <v>14788200000</v>
      </c>
      <c r="CG2027" s="13"/>
    </row>
    <row r="2028" spans="1:85" x14ac:dyDescent="0.3">
      <c r="A2028">
        <v>2017</v>
      </c>
      <c r="B2028" t="s">
        <v>287</v>
      </c>
      <c r="C2028">
        <v>1</v>
      </c>
      <c r="D2028">
        <v>4</v>
      </c>
      <c r="E2028">
        <v>4</v>
      </c>
      <c r="F2028">
        <v>2</v>
      </c>
      <c r="G2028">
        <v>2000000</v>
      </c>
      <c r="H2028">
        <v>1.9</v>
      </c>
      <c r="I2028">
        <v>1900000</v>
      </c>
      <c r="J2028">
        <v>0.10000000000000009</v>
      </c>
      <c r="K2028">
        <v>100000.00000000009</v>
      </c>
      <c r="L2028">
        <v>1</v>
      </c>
      <c r="M2028">
        <v>1</v>
      </c>
      <c r="N2028">
        <v>0</v>
      </c>
      <c r="O2028" s="11">
        <v>10</v>
      </c>
      <c r="P2028" s="11">
        <v>4</v>
      </c>
      <c r="Q2028" s="12">
        <v>40</v>
      </c>
      <c r="R2028" s="11">
        <v>5</v>
      </c>
      <c r="S2028" s="12">
        <v>50</v>
      </c>
      <c r="T2028" s="14">
        <v>1</v>
      </c>
      <c r="U2028" s="12">
        <v>10</v>
      </c>
      <c r="V2028" s="12">
        <v>66.930000000000007</v>
      </c>
      <c r="W2028" s="13">
        <v>6</v>
      </c>
      <c r="X2028" s="11"/>
      <c r="Y2028" s="11">
        <v>-61.05</v>
      </c>
      <c r="Z2028" s="11">
        <v>49.41</v>
      </c>
      <c r="AA2028" s="11"/>
      <c r="AB2028" s="13"/>
      <c r="AC2028" s="5">
        <v>49.368173512755483</v>
      </c>
      <c r="AD2028">
        <v>-126.33</v>
      </c>
      <c r="AE2028">
        <v>-48.83</v>
      </c>
      <c r="AF2028">
        <v>-95.93</v>
      </c>
      <c r="AG2028" s="5">
        <v>12.239583333333339</v>
      </c>
      <c r="AH2028" s="7"/>
      <c r="AI2028" s="8"/>
      <c r="AO2028" s="9">
        <v>11</v>
      </c>
      <c r="AP2028" s="5">
        <v>1.0413926851582249</v>
      </c>
      <c r="AQ2028">
        <v>4156000</v>
      </c>
      <c r="AR2028" s="5">
        <v>20.2</v>
      </c>
      <c r="AT2028">
        <v>2160000</v>
      </c>
      <c r="AU2028">
        <v>6316000</v>
      </c>
      <c r="AV2028">
        <v>0</v>
      </c>
      <c r="CG2028" s="13"/>
    </row>
    <row r="2029" spans="1:85" x14ac:dyDescent="0.3">
      <c r="A2029">
        <v>2017</v>
      </c>
      <c r="B2029" t="s">
        <v>288</v>
      </c>
      <c r="C2029">
        <v>0</v>
      </c>
      <c r="D2029">
        <v>4</v>
      </c>
      <c r="E2029">
        <v>6</v>
      </c>
      <c r="L2029">
        <v>1</v>
      </c>
      <c r="M2029">
        <v>1</v>
      </c>
      <c r="N2029">
        <v>0</v>
      </c>
      <c r="O2029" s="11">
        <v>11</v>
      </c>
      <c r="P2029" s="11">
        <v>5</v>
      </c>
      <c r="Q2029" s="12">
        <v>45.45</v>
      </c>
      <c r="R2029" s="11">
        <v>5</v>
      </c>
      <c r="S2029" s="12">
        <v>45.45</v>
      </c>
      <c r="T2029" s="14">
        <v>1</v>
      </c>
      <c r="U2029" s="12">
        <v>9.09</v>
      </c>
      <c r="V2029" s="12">
        <v>54.39</v>
      </c>
      <c r="W2029" s="13">
        <v>5</v>
      </c>
      <c r="X2029" s="11">
        <v>2.33</v>
      </c>
      <c r="Y2029" s="11">
        <v>23.89</v>
      </c>
      <c r="Z2029" s="11">
        <v>7.86</v>
      </c>
      <c r="AA2029" s="11">
        <v>622166.30000000005</v>
      </c>
      <c r="AB2029" s="13">
        <v>622166300000</v>
      </c>
      <c r="AC2029" s="5">
        <v>7.8573875494594034</v>
      </c>
      <c r="AD2029">
        <v>20.059999999999999</v>
      </c>
      <c r="AE2029">
        <v>13.13</v>
      </c>
      <c r="AF2029">
        <v>16.22</v>
      </c>
      <c r="AG2029" s="5">
        <v>11.210744342582549</v>
      </c>
      <c r="AH2029" s="7">
        <v>2.5693454307735442E-2</v>
      </c>
      <c r="AI2029" s="8"/>
      <c r="AJ2029">
        <v>1511540.22</v>
      </c>
      <c r="AK2029">
        <v>1511540220000</v>
      </c>
      <c r="AL2029">
        <f>IF(AJ2029&lt;29957,1,0)</f>
        <v>0</v>
      </c>
      <c r="AM2029">
        <f>IF(AND(AJ2029&gt;29957,AJ2029&lt;96525),1,0)</f>
        <v>0</v>
      </c>
      <c r="AN2029">
        <f>IF(AJ2029&gt;96525,1,0)</f>
        <v>1</v>
      </c>
      <c r="AO2029" s="9">
        <v>24</v>
      </c>
      <c r="AP2029" s="5">
        <v>1.3802112417116059</v>
      </c>
      <c r="AQ2029">
        <v>131558532</v>
      </c>
      <c r="AT2029">
        <v>8300000</v>
      </c>
      <c r="AU2029">
        <v>139858532</v>
      </c>
      <c r="AV2029">
        <v>0</v>
      </c>
      <c r="AW2029">
        <v>265190.7</v>
      </c>
      <c r="AX2029">
        <v>265190700000</v>
      </c>
      <c r="CG2029" s="13"/>
    </row>
    <row r="2030" spans="1:85" x14ac:dyDescent="0.3">
      <c r="A2030">
        <v>2017</v>
      </c>
      <c r="B2030" t="s">
        <v>289</v>
      </c>
      <c r="C2030">
        <v>1</v>
      </c>
      <c r="D2030">
        <v>4</v>
      </c>
      <c r="E2030">
        <v>4</v>
      </c>
      <c r="F2030">
        <v>10.8</v>
      </c>
      <c r="G2030">
        <v>10800000</v>
      </c>
      <c r="H2030">
        <v>7</v>
      </c>
      <c r="I2030">
        <v>7000000</v>
      </c>
      <c r="J2030">
        <v>3.8000000000000007</v>
      </c>
      <c r="K2030">
        <v>3800000.0000000009</v>
      </c>
      <c r="L2030">
        <v>1</v>
      </c>
      <c r="M2030">
        <v>0</v>
      </c>
      <c r="N2030">
        <v>1</v>
      </c>
      <c r="O2030" s="11">
        <v>10</v>
      </c>
      <c r="P2030" s="11">
        <v>5</v>
      </c>
      <c r="Q2030" s="12">
        <v>50</v>
      </c>
      <c r="R2030" s="11">
        <v>5</v>
      </c>
      <c r="S2030" s="12">
        <v>50</v>
      </c>
      <c r="T2030" s="14">
        <v>0</v>
      </c>
      <c r="U2030" s="12">
        <v>0</v>
      </c>
      <c r="V2030" s="12">
        <v>75</v>
      </c>
      <c r="W2030" s="13">
        <v>7</v>
      </c>
      <c r="X2030" s="11">
        <v>5.0199999999999996</v>
      </c>
      <c r="Y2030" s="11">
        <v>34.03</v>
      </c>
      <c r="Z2030" s="11">
        <v>7.75</v>
      </c>
      <c r="AA2030" s="11">
        <v>45090.3</v>
      </c>
      <c r="AB2030" s="13">
        <v>45090300000</v>
      </c>
      <c r="AC2030" s="5">
        <v>7.7476725900270678</v>
      </c>
      <c r="AD2030">
        <v>25.36</v>
      </c>
      <c r="AE2030">
        <v>22.77</v>
      </c>
      <c r="AF2030">
        <v>25.36</v>
      </c>
      <c r="AG2030" s="5">
        <v>7.0029491622523334</v>
      </c>
      <c r="AH2030" s="7">
        <v>80.908285418041288</v>
      </c>
      <c r="AI2030" s="8">
        <v>0.97125082477142044</v>
      </c>
      <c r="AJ2030">
        <v>194047.27</v>
      </c>
      <c r="AK2030">
        <v>194047270000</v>
      </c>
      <c r="AL2030">
        <f>IF(AJ2030&lt;29957,1,0)</f>
        <v>0</v>
      </c>
      <c r="AM2030">
        <f>IF(AND(AJ2030&gt;29957,AJ2030&lt;96525),1,0)</f>
        <v>0</v>
      </c>
      <c r="AN2030">
        <f>IF(AJ2030&gt;96525,1,0)</f>
        <v>1</v>
      </c>
      <c r="AO2030" s="9">
        <v>32</v>
      </c>
      <c r="AP2030" s="5">
        <v>1.5051499783199058</v>
      </c>
      <c r="AQ2030">
        <v>1580900000</v>
      </c>
      <c r="AS2030">
        <v>11700000</v>
      </c>
      <c r="AT2030">
        <v>1580000</v>
      </c>
      <c r="AU2030">
        <v>1582480000</v>
      </c>
      <c r="AW2030">
        <v>29690.6</v>
      </c>
      <c r="AX2030">
        <v>29690600000</v>
      </c>
      <c r="CG2030" s="13"/>
    </row>
    <row r="2031" spans="1:85" x14ac:dyDescent="0.3">
      <c r="A2031">
        <v>2017</v>
      </c>
      <c r="B2031" t="s">
        <v>290</v>
      </c>
      <c r="C2031">
        <v>0</v>
      </c>
      <c r="D2031">
        <v>3</v>
      </c>
      <c r="E2031">
        <v>4</v>
      </c>
      <c r="F2031">
        <v>11.2</v>
      </c>
      <c r="G2031">
        <v>11200000</v>
      </c>
      <c r="H2031">
        <v>6.4</v>
      </c>
      <c r="I2031">
        <v>6400000</v>
      </c>
      <c r="J2031">
        <v>4.7999999999999989</v>
      </c>
      <c r="K2031">
        <v>4799999.9999999991</v>
      </c>
      <c r="L2031">
        <v>1</v>
      </c>
      <c r="M2031">
        <v>0</v>
      </c>
      <c r="N2031">
        <v>0</v>
      </c>
      <c r="O2031" s="11">
        <v>12</v>
      </c>
      <c r="P2031" s="11">
        <v>6</v>
      </c>
      <c r="Q2031" s="12">
        <v>50</v>
      </c>
      <c r="R2031" s="11">
        <v>4</v>
      </c>
      <c r="S2031" s="12">
        <v>33.33</v>
      </c>
      <c r="T2031" s="14">
        <v>2</v>
      </c>
      <c r="U2031" s="12">
        <v>16.670000000000002</v>
      </c>
      <c r="V2031" s="12">
        <v>49.53</v>
      </c>
      <c r="W2031" s="13">
        <v>7</v>
      </c>
      <c r="X2031" s="11"/>
      <c r="Y2031" s="11">
        <v>9.61</v>
      </c>
      <c r="Z2031" s="11">
        <v>6.18</v>
      </c>
      <c r="AA2031" s="11">
        <v>25682.6</v>
      </c>
      <c r="AB2031" s="13">
        <v>25682600000</v>
      </c>
      <c r="AC2031" s="5">
        <v>6.1769882556828861</v>
      </c>
      <c r="AD2031">
        <v>31.76</v>
      </c>
      <c r="AE2031">
        <v>14.36</v>
      </c>
      <c r="AF2031">
        <v>19.79</v>
      </c>
      <c r="AG2031" s="5">
        <v>1.9866386890832861</v>
      </c>
      <c r="AH2031" s="7"/>
      <c r="AI2031" s="8"/>
      <c r="AJ2031">
        <v>61042.29</v>
      </c>
      <c r="AK2031">
        <v>61042290000</v>
      </c>
      <c r="AL2031">
        <f>IF(AJ2031&lt;29957,1,0)</f>
        <v>0</v>
      </c>
      <c r="AM2031">
        <f>IF(AND(AJ2031&gt;29957,AJ2031&lt;96525),1,0)</f>
        <v>1</v>
      </c>
      <c r="AN2031">
        <f>IF(AJ2031&gt;96525,1,0)</f>
        <v>0</v>
      </c>
      <c r="AO2031" s="9">
        <v>55</v>
      </c>
      <c r="AP2031" s="5">
        <v>1.7403626894942439</v>
      </c>
      <c r="AQ2031">
        <v>329555000</v>
      </c>
      <c r="AT2031">
        <v>1670000</v>
      </c>
      <c r="AU2031">
        <v>331225000</v>
      </c>
      <c r="AV2031">
        <v>0.92</v>
      </c>
      <c r="AW2031">
        <v>38878.1</v>
      </c>
      <c r="AX2031">
        <v>38878100000</v>
      </c>
      <c r="CG2031" s="13"/>
    </row>
    <row r="2032" spans="1:85" x14ac:dyDescent="0.3">
      <c r="A2032">
        <v>2017</v>
      </c>
      <c r="B2032" t="s">
        <v>291</v>
      </c>
      <c r="C2032">
        <v>0</v>
      </c>
      <c r="D2032">
        <v>4</v>
      </c>
      <c r="E2032">
        <v>4</v>
      </c>
      <c r="L2032">
        <v>1</v>
      </c>
      <c r="M2032">
        <v>0</v>
      </c>
      <c r="N2032">
        <v>0</v>
      </c>
      <c r="O2032" s="11">
        <v>13</v>
      </c>
      <c r="P2032" s="11">
        <v>6</v>
      </c>
      <c r="Q2032" s="12">
        <v>46.15</v>
      </c>
      <c r="R2032" s="11">
        <v>5</v>
      </c>
      <c r="S2032" s="12">
        <v>38.46</v>
      </c>
      <c r="T2032" s="14">
        <v>2</v>
      </c>
      <c r="U2032" s="12">
        <v>15.38</v>
      </c>
      <c r="V2032" s="12">
        <v>49.71</v>
      </c>
      <c r="W2032" s="13">
        <v>4</v>
      </c>
      <c r="X2032" s="11"/>
      <c r="Y2032" s="11">
        <v>7.47</v>
      </c>
      <c r="Z2032" s="11">
        <v>8.93</v>
      </c>
      <c r="AA2032" s="11">
        <v>28124</v>
      </c>
      <c r="AB2032" s="13">
        <v>28124000000</v>
      </c>
      <c r="AC2032" s="5">
        <v>8.9349088551220621</v>
      </c>
      <c r="AD2032">
        <v>24.85</v>
      </c>
      <c r="AE2032">
        <v>14.26</v>
      </c>
      <c r="AF2032">
        <v>20.21</v>
      </c>
      <c r="AG2032" s="5">
        <v>50.319020364861665</v>
      </c>
      <c r="AH2032" s="7"/>
      <c r="AI2032" s="8">
        <v>1.0199416947032003</v>
      </c>
      <c r="AJ2032">
        <v>115207.02</v>
      </c>
      <c r="AK2032">
        <v>115207020000</v>
      </c>
      <c r="AL2032">
        <f>IF(AJ2032&lt;29957,1,0)</f>
        <v>0</v>
      </c>
      <c r="AM2032">
        <f>IF(AND(AJ2032&gt;29957,AJ2032&lt;96525),1,0)</f>
        <v>0</v>
      </c>
      <c r="AN2032">
        <f>IF(AJ2032&gt;96525,1,0)</f>
        <v>1</v>
      </c>
      <c r="AO2032" s="9">
        <v>75</v>
      </c>
      <c r="AP2032" s="5">
        <v>1.8750612633916997</v>
      </c>
      <c r="AQ2032">
        <v>260900000</v>
      </c>
      <c r="AT2032">
        <v>4700000</v>
      </c>
      <c r="AU2032">
        <v>265600000</v>
      </c>
      <c r="AV2032">
        <v>0</v>
      </c>
      <c r="AW2032">
        <v>50698.400000000001</v>
      </c>
      <c r="AX2032">
        <v>50698400000</v>
      </c>
      <c r="CG2032" s="13"/>
    </row>
    <row r="2033" spans="1:85" x14ac:dyDescent="0.3">
      <c r="A2033">
        <v>2017</v>
      </c>
      <c r="B2033" t="s">
        <v>292</v>
      </c>
      <c r="C2033">
        <v>0</v>
      </c>
      <c r="D2033">
        <v>4</v>
      </c>
      <c r="E2033">
        <v>4</v>
      </c>
      <c r="F2033">
        <v>2</v>
      </c>
      <c r="G2033">
        <v>2000000</v>
      </c>
      <c r="H2033">
        <v>1.9</v>
      </c>
      <c r="I2033">
        <v>1900000</v>
      </c>
      <c r="J2033">
        <v>0.10000000000000009</v>
      </c>
      <c r="K2033">
        <v>100000.00000000009</v>
      </c>
      <c r="L2033">
        <v>1</v>
      </c>
      <c r="M2033">
        <v>0</v>
      </c>
      <c r="N2033">
        <v>1</v>
      </c>
      <c r="O2033" s="11">
        <v>9</v>
      </c>
      <c r="P2033" s="11">
        <v>4</v>
      </c>
      <c r="Q2033" s="12">
        <v>44.44</v>
      </c>
      <c r="R2033" s="11">
        <v>4</v>
      </c>
      <c r="S2033" s="12">
        <v>44.44</v>
      </c>
      <c r="T2033" s="14">
        <v>1</v>
      </c>
      <c r="U2033" s="12">
        <v>11.11</v>
      </c>
      <c r="V2033" s="12">
        <v>60</v>
      </c>
      <c r="W2033" s="13">
        <v>5</v>
      </c>
      <c r="X2033" s="11"/>
      <c r="Y2033" s="11">
        <v>15.4</v>
      </c>
      <c r="Z2033" s="11">
        <v>2.88</v>
      </c>
      <c r="AA2033" s="11">
        <v>9536.2000000000007</v>
      </c>
      <c r="AB2033" s="13">
        <v>9536200000</v>
      </c>
      <c r="AC2033" s="5">
        <v>2.87802306207423</v>
      </c>
      <c r="AD2033">
        <v>13.8</v>
      </c>
      <c r="AE2033">
        <v>9.4499999999999993</v>
      </c>
      <c r="AF2033">
        <v>12.3</v>
      </c>
      <c r="AG2033" s="5">
        <v>8.739106100583669</v>
      </c>
      <c r="AH2033" s="7"/>
      <c r="AI2033" s="8"/>
      <c r="AO2033" s="9">
        <v>28</v>
      </c>
      <c r="AP2033" s="5">
        <v>1.447158031342219</v>
      </c>
      <c r="AQ2033">
        <v>62669000</v>
      </c>
      <c r="AS2033">
        <v>38780000</v>
      </c>
      <c r="AT2033">
        <v>515000</v>
      </c>
      <c r="AU2033">
        <v>63184000</v>
      </c>
      <c r="AV2033">
        <v>0</v>
      </c>
      <c r="CG2033" s="13"/>
    </row>
    <row r="2034" spans="1:85" x14ac:dyDescent="0.3">
      <c r="A2034">
        <v>2017</v>
      </c>
      <c r="B2034" t="s">
        <v>293</v>
      </c>
      <c r="C2034">
        <v>0</v>
      </c>
      <c r="D2034">
        <v>4</v>
      </c>
      <c r="E2034">
        <v>7</v>
      </c>
      <c r="F2034">
        <v>43.1</v>
      </c>
      <c r="G2034">
        <v>43100000</v>
      </c>
      <c r="H2034">
        <v>43.1</v>
      </c>
      <c r="I2034">
        <v>43100000</v>
      </c>
      <c r="J2034">
        <v>0</v>
      </c>
      <c r="L2034">
        <v>1</v>
      </c>
      <c r="M2034">
        <v>0</v>
      </c>
      <c r="N2034">
        <v>0</v>
      </c>
      <c r="O2034" s="11">
        <v>14</v>
      </c>
      <c r="P2034" s="11">
        <v>5</v>
      </c>
      <c r="Q2034" s="12">
        <v>35.71</v>
      </c>
      <c r="R2034" s="11">
        <v>4</v>
      </c>
      <c r="S2034" s="12">
        <v>28.57</v>
      </c>
      <c r="T2034" s="14">
        <v>5</v>
      </c>
      <c r="U2034" s="12">
        <v>35.71</v>
      </c>
      <c r="V2034" s="12">
        <v>20.95</v>
      </c>
      <c r="W2034" s="13">
        <v>5</v>
      </c>
      <c r="X2034" s="11">
        <v>99.38</v>
      </c>
      <c r="Y2034" s="11">
        <v>6.77</v>
      </c>
      <c r="Z2034" s="11">
        <v>9.65</v>
      </c>
      <c r="AA2034" s="11">
        <v>125045.1</v>
      </c>
      <c r="AB2034" s="13">
        <v>125045100000</v>
      </c>
      <c r="AC2034" s="5">
        <v>9.6464646519932238</v>
      </c>
      <c r="AE2034">
        <v>7.94</v>
      </c>
      <c r="AF2034">
        <v>21.74</v>
      </c>
      <c r="AG2034" s="5">
        <v>34.068611944138645</v>
      </c>
      <c r="AH2034" s="7"/>
      <c r="AI2034" s="8">
        <v>0.14267321149219347</v>
      </c>
      <c r="AJ2034">
        <v>69336.710000000006</v>
      </c>
      <c r="AK2034">
        <v>69336710000</v>
      </c>
      <c r="AL2034">
        <f>IF(AJ2034&lt;29957,1,0)</f>
        <v>0</v>
      </c>
      <c r="AM2034">
        <f>IF(AND(AJ2034&gt;29957,AJ2034&lt;96525),1,0)</f>
        <v>1</v>
      </c>
      <c r="AN2034">
        <f>IF(AJ2034&gt;96525,1,0)</f>
        <v>0</v>
      </c>
      <c r="AO2034" s="9">
        <v>22</v>
      </c>
      <c r="AP2034" s="5">
        <v>1.3424226808222062</v>
      </c>
      <c r="AQ2034">
        <v>144867434</v>
      </c>
      <c r="AT2034">
        <v>6080000</v>
      </c>
      <c r="AU2034">
        <v>150947434</v>
      </c>
      <c r="AV2034">
        <v>0</v>
      </c>
      <c r="AW2034">
        <v>83338.399999999994</v>
      </c>
      <c r="AX2034">
        <v>83338400000</v>
      </c>
      <c r="CG2034" s="13"/>
    </row>
    <row r="2035" spans="1:85" x14ac:dyDescent="0.3">
      <c r="A2035">
        <v>2017</v>
      </c>
      <c r="B2035" t="s">
        <v>294</v>
      </c>
      <c r="C2035">
        <v>0</v>
      </c>
      <c r="D2035">
        <v>3</v>
      </c>
      <c r="E2035">
        <v>4</v>
      </c>
      <c r="L2035">
        <v>1</v>
      </c>
      <c r="M2035">
        <v>0</v>
      </c>
      <c r="N2035">
        <v>0</v>
      </c>
      <c r="O2035" s="11">
        <v>13</v>
      </c>
      <c r="P2035" s="11">
        <v>5</v>
      </c>
      <c r="Q2035" s="12">
        <v>38.46</v>
      </c>
      <c r="R2035" s="11">
        <v>6</v>
      </c>
      <c r="S2035" s="12">
        <v>46.15</v>
      </c>
      <c r="T2035" s="14">
        <v>2</v>
      </c>
      <c r="U2035" s="12">
        <v>15.38</v>
      </c>
      <c r="V2035" s="12">
        <v>71.66</v>
      </c>
      <c r="W2035" s="13">
        <v>5</v>
      </c>
      <c r="X2035" s="11">
        <v>25.74</v>
      </c>
      <c r="Y2035" s="11">
        <v>-0.05</v>
      </c>
      <c r="Z2035" s="11"/>
      <c r="AA2035" s="11">
        <v>18478.400000000001</v>
      </c>
      <c r="AB2035" s="13">
        <v>18478400000</v>
      </c>
      <c r="AD2035">
        <v>-0.04</v>
      </c>
      <c r="AE2035">
        <v>-0.01</v>
      </c>
      <c r="AF2035">
        <v>-0.01</v>
      </c>
      <c r="AG2035" s="5">
        <v>5.6789751318764159</v>
      </c>
      <c r="AH2035" s="7">
        <v>6.7514760831740777</v>
      </c>
      <c r="AI2035" s="8">
        <v>1.1409338543597936E-2</v>
      </c>
      <c r="AJ2035">
        <v>34094.9</v>
      </c>
      <c r="AK2035">
        <v>34094900000</v>
      </c>
      <c r="AL2035">
        <f>IF(AJ2035&lt;29957,1,0)</f>
        <v>0</v>
      </c>
      <c r="AM2035">
        <f>IF(AND(AJ2035&gt;29957,AJ2035&lt;96525),1,0)</f>
        <v>1</v>
      </c>
      <c r="AN2035">
        <f>IF(AJ2035&gt;96525,1,0)</f>
        <v>0</v>
      </c>
      <c r="AO2035" s="9">
        <v>108</v>
      </c>
      <c r="AP2035" s="5">
        <v>2.0334237554869494</v>
      </c>
      <c r="AQ2035">
        <v>37947000</v>
      </c>
      <c r="AR2035" s="5">
        <v>100</v>
      </c>
      <c r="AU2035">
        <v>37947000</v>
      </c>
      <c r="AV2035">
        <v>0</v>
      </c>
      <c r="AW2035">
        <v>3466.9</v>
      </c>
      <c r="AX2035">
        <v>3466900000</v>
      </c>
      <c r="CG2035" s="13"/>
    </row>
    <row r="2036" spans="1:85" x14ac:dyDescent="0.3">
      <c r="A2036">
        <v>2017</v>
      </c>
      <c r="B2036" t="s">
        <v>295</v>
      </c>
      <c r="C2036">
        <v>1</v>
      </c>
      <c r="D2036">
        <v>4</v>
      </c>
      <c r="E2036">
        <v>4</v>
      </c>
      <c r="L2036">
        <v>1</v>
      </c>
      <c r="M2036">
        <v>1</v>
      </c>
      <c r="N2036">
        <v>0</v>
      </c>
      <c r="O2036" s="11">
        <v>11</v>
      </c>
      <c r="P2036" s="11">
        <v>5</v>
      </c>
      <c r="Q2036" s="12">
        <v>45.45</v>
      </c>
      <c r="R2036" s="11">
        <v>5</v>
      </c>
      <c r="S2036" s="12">
        <v>45.45</v>
      </c>
      <c r="T2036" s="14">
        <v>1</v>
      </c>
      <c r="U2036" s="12">
        <v>9.09</v>
      </c>
      <c r="V2036" s="12">
        <v>75</v>
      </c>
      <c r="W2036" s="13">
        <v>9</v>
      </c>
      <c r="X2036" s="11"/>
      <c r="Y2036" s="11">
        <v>20.420000000000002</v>
      </c>
      <c r="Z2036" s="11"/>
      <c r="AA2036" s="11">
        <v>6688.1</v>
      </c>
      <c r="AB2036" s="13">
        <v>6688100000</v>
      </c>
      <c r="AD2036">
        <v>42.03</v>
      </c>
      <c r="AE2036">
        <v>28.89</v>
      </c>
      <c r="AF2036">
        <v>41.02</v>
      </c>
      <c r="AG2036" s="5">
        <v>54.600036387894967</v>
      </c>
      <c r="AH2036" s="7"/>
      <c r="AI2036" s="8">
        <v>4.9832627229457609</v>
      </c>
      <c r="AJ2036">
        <v>80576.47</v>
      </c>
      <c r="AK2036">
        <v>80576470000</v>
      </c>
      <c r="AL2036">
        <f>IF(AJ2036&lt;29957,1,0)</f>
        <v>0</v>
      </c>
      <c r="AM2036">
        <f>IF(AND(AJ2036&gt;29957,AJ2036&lt;96525),1,0)</f>
        <v>1</v>
      </c>
      <c r="AN2036">
        <f>IF(AJ2036&gt;96525,1,0)</f>
        <v>0</v>
      </c>
      <c r="AO2036" s="9">
        <v>29</v>
      </c>
      <c r="AP2036" s="5">
        <v>1.4623979978989561</v>
      </c>
      <c r="AQ2036">
        <v>42707000</v>
      </c>
      <c r="AT2036">
        <v>1271000</v>
      </c>
      <c r="AU2036">
        <v>43978000</v>
      </c>
      <c r="AV2036">
        <v>0</v>
      </c>
      <c r="AW2036">
        <v>7982.6</v>
      </c>
      <c r="AX2036">
        <v>7982600000</v>
      </c>
      <c r="CG2036" s="13"/>
    </row>
    <row r="2037" spans="1:85" x14ac:dyDescent="0.3">
      <c r="A2037">
        <v>2017</v>
      </c>
      <c r="B2037" t="s">
        <v>296</v>
      </c>
      <c r="C2037">
        <v>0</v>
      </c>
      <c r="M2037">
        <v>0</v>
      </c>
      <c r="N2037">
        <v>0</v>
      </c>
      <c r="O2037" s="11"/>
      <c r="P2037" s="11"/>
      <c r="Q2037" s="12"/>
      <c r="R2037" s="11"/>
      <c r="S2037" s="12"/>
      <c r="T2037" s="14">
        <v>0</v>
      </c>
      <c r="U2037" s="12"/>
      <c r="V2037" s="12">
        <v>48.78</v>
      </c>
      <c r="W2037" s="13"/>
      <c r="X2037" s="11"/>
      <c r="Y2037" s="11">
        <v>21.64</v>
      </c>
      <c r="Z2037" s="11"/>
      <c r="AA2037" s="11"/>
      <c r="AB2037" s="13"/>
      <c r="AD2037">
        <v>22.82</v>
      </c>
      <c r="AE2037">
        <v>10.73</v>
      </c>
      <c r="AF2037">
        <v>13.37</v>
      </c>
      <c r="AG2037" s="5">
        <v>8.4823848238482373</v>
      </c>
      <c r="AH2037" s="7"/>
      <c r="AI2037" s="8"/>
      <c r="AO2037" s="9">
        <v>24</v>
      </c>
      <c r="AP2037" s="5">
        <v>1.3802112417116059</v>
      </c>
      <c r="AV2037">
        <v>0</v>
      </c>
      <c r="CG2037" s="13"/>
    </row>
    <row r="2038" spans="1:85" x14ac:dyDescent="0.3">
      <c r="A2038">
        <v>2017</v>
      </c>
      <c r="B2038" t="s">
        <v>297</v>
      </c>
      <c r="C2038">
        <v>0</v>
      </c>
      <c r="D2038">
        <v>4</v>
      </c>
      <c r="E2038">
        <v>4</v>
      </c>
      <c r="F2038">
        <v>14.3</v>
      </c>
      <c r="G2038">
        <v>14300000</v>
      </c>
      <c r="H2038">
        <v>11.5</v>
      </c>
      <c r="I2038">
        <v>11500000</v>
      </c>
      <c r="J2038">
        <v>2.8000000000000007</v>
      </c>
      <c r="K2038">
        <v>2800000.0000000009</v>
      </c>
      <c r="L2038">
        <v>1</v>
      </c>
      <c r="M2038">
        <v>0</v>
      </c>
      <c r="N2038">
        <v>0</v>
      </c>
      <c r="O2038" s="11">
        <v>12</v>
      </c>
      <c r="P2038" s="11">
        <v>5</v>
      </c>
      <c r="Q2038" s="12">
        <v>41.67</v>
      </c>
      <c r="R2038" s="11">
        <v>5</v>
      </c>
      <c r="S2038" s="12">
        <v>41.67</v>
      </c>
      <c r="T2038" s="14">
        <v>2</v>
      </c>
      <c r="U2038" s="12">
        <v>16.670000000000002</v>
      </c>
      <c r="V2038" s="12">
        <v>57.4</v>
      </c>
      <c r="W2038" s="13">
        <v>5</v>
      </c>
      <c r="X2038" s="11"/>
      <c r="Y2038" s="11">
        <v>3.69</v>
      </c>
      <c r="Z2038" s="11">
        <v>8.5</v>
      </c>
      <c r="AA2038" s="11">
        <v>62875.7</v>
      </c>
      <c r="AB2038" s="13">
        <v>62875700000</v>
      </c>
      <c r="AC2038" s="5">
        <v>8.4987177493147694</v>
      </c>
      <c r="AD2038">
        <v>25.1</v>
      </c>
      <c r="AE2038">
        <v>8.8000000000000007</v>
      </c>
      <c r="AF2038">
        <v>15.75</v>
      </c>
      <c r="AG2038" s="5">
        <v>9.5100342645201614</v>
      </c>
      <c r="AH2038" s="7"/>
      <c r="AI2038" s="8">
        <v>2.1227522794174392</v>
      </c>
      <c r="AJ2038">
        <v>171268.9</v>
      </c>
      <c r="AK2038">
        <v>171268900000</v>
      </c>
      <c r="AL2038">
        <f t="shared" ref="AL2038:AL2048" si="264">IF(AJ2038&lt;29957,1,0)</f>
        <v>0</v>
      </c>
      <c r="AM2038">
        <f t="shared" ref="AM2038:AM2048" si="265">IF(AND(AJ2038&gt;29957,AJ2038&lt;96525),1,0)</f>
        <v>0</v>
      </c>
      <c r="AN2038">
        <f t="shared" ref="AN2038:AN2048" si="266">IF(AJ2038&gt;96525,1,0)</f>
        <v>1</v>
      </c>
      <c r="AO2038" s="9">
        <v>25</v>
      </c>
      <c r="AP2038" s="5">
        <v>1.3979400086720375</v>
      </c>
      <c r="AQ2038">
        <v>317630000</v>
      </c>
      <c r="AT2038">
        <v>9800000</v>
      </c>
      <c r="AU2038">
        <v>327430000</v>
      </c>
      <c r="AV2038">
        <v>0</v>
      </c>
      <c r="AW2038">
        <v>159959.70000000001</v>
      </c>
      <c r="AX2038">
        <v>159959700000</v>
      </c>
      <c r="CG2038" s="13"/>
    </row>
    <row r="2039" spans="1:85" x14ac:dyDescent="0.3">
      <c r="A2039">
        <v>2017</v>
      </c>
      <c r="B2039" t="s">
        <v>298</v>
      </c>
      <c r="C2039">
        <v>0</v>
      </c>
      <c r="D2039">
        <v>4</v>
      </c>
      <c r="E2039">
        <v>4</v>
      </c>
      <c r="L2039">
        <v>1</v>
      </c>
      <c r="M2039">
        <v>0</v>
      </c>
      <c r="N2039">
        <v>0</v>
      </c>
      <c r="O2039" s="11">
        <v>10</v>
      </c>
      <c r="P2039" s="11">
        <v>4</v>
      </c>
      <c r="Q2039" s="12">
        <v>40</v>
      </c>
      <c r="R2039" s="11">
        <v>4</v>
      </c>
      <c r="S2039" s="12">
        <v>40</v>
      </c>
      <c r="T2039" s="14">
        <v>2</v>
      </c>
      <c r="U2039" s="12">
        <v>20</v>
      </c>
      <c r="V2039" s="12">
        <v>45.36</v>
      </c>
      <c r="W2039" s="13">
        <v>6</v>
      </c>
      <c r="X2039" s="11"/>
      <c r="Y2039" s="11">
        <v>7.01</v>
      </c>
      <c r="Z2039" s="11">
        <v>4.66</v>
      </c>
      <c r="AA2039" s="11">
        <v>13943.8</v>
      </c>
      <c r="AB2039" s="13">
        <v>13943800000</v>
      </c>
      <c r="AC2039" s="5">
        <v>4.6556791642855666</v>
      </c>
      <c r="AD2039">
        <v>30.76</v>
      </c>
      <c r="AE2039">
        <v>12.67</v>
      </c>
      <c r="AF2039">
        <v>20.89</v>
      </c>
      <c r="AG2039" s="5">
        <v>-9.8010996871944425</v>
      </c>
      <c r="AH2039" s="7">
        <v>7.9406271410738913</v>
      </c>
      <c r="AI2039" s="8">
        <v>2.0099111190366692</v>
      </c>
      <c r="AJ2039">
        <v>24527.45</v>
      </c>
      <c r="AK2039">
        <v>24527450000</v>
      </c>
      <c r="AL2039">
        <f t="shared" si="264"/>
        <v>1</v>
      </c>
      <c r="AM2039">
        <f t="shared" si="265"/>
        <v>0</v>
      </c>
      <c r="AN2039">
        <f t="shared" si="266"/>
        <v>0</v>
      </c>
      <c r="AO2039" s="9">
        <v>35</v>
      </c>
      <c r="AP2039" s="5">
        <v>1.5440680443502754</v>
      </c>
      <c r="AQ2039">
        <v>165628000</v>
      </c>
      <c r="AT2039">
        <v>8660000</v>
      </c>
      <c r="AU2039">
        <v>174288000</v>
      </c>
      <c r="AW2039">
        <v>22027.599999999999</v>
      </c>
      <c r="AX2039">
        <v>22027600000</v>
      </c>
      <c r="CG2039" s="13"/>
    </row>
    <row r="2040" spans="1:85" x14ac:dyDescent="0.3">
      <c r="A2040">
        <v>2017</v>
      </c>
      <c r="B2040" t="s">
        <v>299</v>
      </c>
      <c r="C2040">
        <v>1</v>
      </c>
      <c r="D2040">
        <v>4</v>
      </c>
      <c r="E2040">
        <v>6</v>
      </c>
      <c r="F2040">
        <v>10.199999999999999</v>
      </c>
      <c r="G2040">
        <v>10200000</v>
      </c>
      <c r="H2040">
        <v>7</v>
      </c>
      <c r="I2040">
        <v>7000000</v>
      </c>
      <c r="J2040">
        <v>3.1999999999999993</v>
      </c>
      <c r="K2040">
        <v>3199999.9999999991</v>
      </c>
      <c r="L2040">
        <v>1</v>
      </c>
      <c r="M2040">
        <v>1</v>
      </c>
      <c r="N2040">
        <v>0</v>
      </c>
      <c r="O2040" s="11">
        <v>12</v>
      </c>
      <c r="P2040" s="11">
        <v>5</v>
      </c>
      <c r="Q2040" s="12">
        <v>41.67</v>
      </c>
      <c r="R2040" s="11">
        <v>5</v>
      </c>
      <c r="S2040" s="12">
        <v>41.67</v>
      </c>
      <c r="T2040" s="14">
        <v>2</v>
      </c>
      <c r="U2040" s="12">
        <v>16.670000000000002</v>
      </c>
      <c r="V2040" s="12">
        <v>57.42</v>
      </c>
      <c r="W2040" s="13">
        <v>5</v>
      </c>
      <c r="X2040" s="11"/>
      <c r="Y2040" s="11">
        <v>13.51</v>
      </c>
      <c r="Z2040" s="11">
        <v>2.5099999999999998</v>
      </c>
      <c r="AA2040" s="11">
        <v>8056.4</v>
      </c>
      <c r="AB2040" s="13">
        <v>8056400000</v>
      </c>
      <c r="AC2040" s="5">
        <v>2.5063172509116423</v>
      </c>
      <c r="AD2040">
        <v>17.25</v>
      </c>
      <c r="AE2040">
        <v>12.28</v>
      </c>
      <c r="AF2040">
        <v>15.96</v>
      </c>
      <c r="AG2040" s="5">
        <v>11.892326923406223</v>
      </c>
      <c r="AH2040" s="7">
        <v>2.485308521057787</v>
      </c>
      <c r="AI2040" s="8">
        <v>17.326762977473066</v>
      </c>
      <c r="AJ2040">
        <v>15557.66</v>
      </c>
      <c r="AK2040">
        <v>15557660000</v>
      </c>
      <c r="AL2040">
        <f t="shared" si="264"/>
        <v>1</v>
      </c>
      <c r="AM2040">
        <f t="shared" si="265"/>
        <v>0</v>
      </c>
      <c r="AN2040">
        <f t="shared" si="266"/>
        <v>0</v>
      </c>
      <c r="AO2040" s="9">
        <v>18</v>
      </c>
      <c r="AP2040" s="5">
        <v>1.2552725051033058</v>
      </c>
      <c r="AQ2040">
        <v>192560684</v>
      </c>
      <c r="AT2040">
        <v>570000</v>
      </c>
      <c r="AU2040">
        <v>193130684</v>
      </c>
      <c r="AW2040">
        <v>7228.3</v>
      </c>
      <c r="AX2040">
        <v>7228300000</v>
      </c>
      <c r="CG2040" s="13"/>
    </row>
    <row r="2041" spans="1:85" x14ac:dyDescent="0.3">
      <c r="A2041">
        <v>2017</v>
      </c>
      <c r="B2041" t="s">
        <v>300</v>
      </c>
      <c r="C2041">
        <v>0</v>
      </c>
      <c r="D2041">
        <v>4</v>
      </c>
      <c r="E2041">
        <v>9</v>
      </c>
      <c r="F2041">
        <v>11</v>
      </c>
      <c r="G2041">
        <v>11000000</v>
      </c>
      <c r="H2041">
        <v>4.8</v>
      </c>
      <c r="I2041">
        <v>4800000</v>
      </c>
      <c r="J2041">
        <v>6.2</v>
      </c>
      <c r="K2041">
        <v>6200000</v>
      </c>
      <c r="L2041">
        <v>1</v>
      </c>
      <c r="M2041">
        <v>1</v>
      </c>
      <c r="N2041">
        <v>1</v>
      </c>
      <c r="O2041" s="11">
        <v>11</v>
      </c>
      <c r="P2041" s="11">
        <v>5</v>
      </c>
      <c r="Q2041" s="12">
        <v>45.45</v>
      </c>
      <c r="R2041" s="11">
        <v>5</v>
      </c>
      <c r="S2041" s="12">
        <v>45.45</v>
      </c>
      <c r="T2041" s="14">
        <v>1</v>
      </c>
      <c r="U2041" s="12">
        <v>9.09</v>
      </c>
      <c r="V2041" s="12">
        <v>57.48</v>
      </c>
      <c r="W2041" s="13">
        <v>7</v>
      </c>
      <c r="X2041" s="11"/>
      <c r="Y2041" s="11">
        <v>12.59</v>
      </c>
      <c r="Z2041" s="11">
        <v>2.63</v>
      </c>
      <c r="AA2041" s="11">
        <v>26564.1</v>
      </c>
      <c r="AB2041" s="13">
        <v>26564100000</v>
      </c>
      <c r="AC2041" s="5">
        <v>2.6269774413864941</v>
      </c>
      <c r="AD2041">
        <v>15.82</v>
      </c>
      <c r="AE2041">
        <v>7.5</v>
      </c>
      <c r="AF2041">
        <v>9.59</v>
      </c>
      <c r="AG2041" s="5">
        <v>3.2018163406154634</v>
      </c>
      <c r="AH2041" s="7"/>
      <c r="AI2041" s="8">
        <v>0.43374728907944332</v>
      </c>
      <c r="AJ2041">
        <v>21179.759999999998</v>
      </c>
      <c r="AK2041">
        <v>21179760000</v>
      </c>
      <c r="AL2041">
        <f t="shared" si="264"/>
        <v>1</v>
      </c>
      <c r="AM2041">
        <f t="shared" si="265"/>
        <v>0</v>
      </c>
      <c r="AN2041">
        <f t="shared" si="266"/>
        <v>0</v>
      </c>
      <c r="AO2041" s="9">
        <v>74</v>
      </c>
      <c r="AP2041" s="5">
        <v>1.8692317197309762</v>
      </c>
      <c r="AQ2041">
        <v>87158000</v>
      </c>
      <c r="AS2041">
        <v>31892000</v>
      </c>
      <c r="AT2041">
        <v>15000000</v>
      </c>
      <c r="AU2041">
        <v>102158000</v>
      </c>
      <c r="AW2041">
        <v>15599.3</v>
      </c>
      <c r="AX2041">
        <v>15599300000</v>
      </c>
      <c r="CG2041" s="13"/>
    </row>
    <row r="2042" spans="1:85" x14ac:dyDescent="0.3">
      <c r="A2042">
        <v>2017</v>
      </c>
      <c r="B2042" t="s">
        <v>301</v>
      </c>
      <c r="C2042">
        <v>1</v>
      </c>
      <c r="D2042">
        <v>6</v>
      </c>
      <c r="L2042">
        <v>1</v>
      </c>
      <c r="M2042">
        <v>1</v>
      </c>
      <c r="N2042">
        <v>1</v>
      </c>
      <c r="O2042" s="11">
        <v>13</v>
      </c>
      <c r="P2042" s="11">
        <v>6</v>
      </c>
      <c r="Q2042" s="12">
        <v>46.15</v>
      </c>
      <c r="R2042" s="11">
        <v>3</v>
      </c>
      <c r="S2042" s="12">
        <v>23.08</v>
      </c>
      <c r="T2042" s="14">
        <v>4</v>
      </c>
      <c r="U2042" s="12">
        <v>30.77</v>
      </c>
      <c r="V2042" s="12">
        <v>73.33</v>
      </c>
      <c r="W2042" s="13">
        <v>8</v>
      </c>
      <c r="X2042" s="11">
        <v>2.89</v>
      </c>
      <c r="Y2042" s="11">
        <v>21.48</v>
      </c>
      <c r="Z2042" s="11">
        <v>6.14</v>
      </c>
      <c r="AA2042" s="11">
        <v>1042680</v>
      </c>
      <c r="AB2042" s="13">
        <v>1042680000000</v>
      </c>
      <c r="AC2042" s="5">
        <v>6.1415294513617127</v>
      </c>
      <c r="AD2042">
        <v>33.22</v>
      </c>
      <c r="AE2042">
        <v>27.06</v>
      </c>
      <c r="AF2042">
        <v>33.11</v>
      </c>
      <c r="AG2042" s="5">
        <v>8.5689834454454274</v>
      </c>
      <c r="AH2042" s="7">
        <v>5.8483001788393245E-4</v>
      </c>
      <c r="AI2042" s="8"/>
      <c r="AJ2042">
        <v>4661145.82</v>
      </c>
      <c r="AK2042">
        <v>4661145820000</v>
      </c>
      <c r="AL2042">
        <f t="shared" si="264"/>
        <v>0</v>
      </c>
      <c r="AM2042">
        <f t="shared" si="265"/>
        <v>0</v>
      </c>
      <c r="AN2042">
        <f t="shared" si="266"/>
        <v>1</v>
      </c>
      <c r="AO2042" s="9">
        <v>22</v>
      </c>
      <c r="AP2042" s="5">
        <v>1.3424226808222062</v>
      </c>
      <c r="AQ2042">
        <v>207883000</v>
      </c>
      <c r="AS2042">
        <v>62263000</v>
      </c>
      <c r="AT2042">
        <v>439318000</v>
      </c>
      <c r="AU2042">
        <v>647201000</v>
      </c>
      <c r="AV2042">
        <v>53.18</v>
      </c>
      <c r="AW2042">
        <v>1231200</v>
      </c>
      <c r="AX2042">
        <v>1231200000000</v>
      </c>
      <c r="CG2042" s="13"/>
    </row>
    <row r="2043" spans="1:85" x14ac:dyDescent="0.3">
      <c r="A2043">
        <v>2017</v>
      </c>
      <c r="B2043" t="s">
        <v>302</v>
      </c>
      <c r="C2043">
        <v>1</v>
      </c>
      <c r="D2043">
        <v>3</v>
      </c>
      <c r="E2043">
        <v>6</v>
      </c>
      <c r="L2043">
        <v>1</v>
      </c>
      <c r="M2043">
        <v>1</v>
      </c>
      <c r="N2043">
        <v>1</v>
      </c>
      <c r="O2043" s="11">
        <v>10</v>
      </c>
      <c r="P2043" s="11">
        <v>5</v>
      </c>
      <c r="Q2043" s="12">
        <v>50</v>
      </c>
      <c r="R2043" s="11">
        <v>3</v>
      </c>
      <c r="S2043" s="12">
        <v>30</v>
      </c>
      <c r="T2043" s="14">
        <v>2</v>
      </c>
      <c r="U2043" s="12">
        <v>20</v>
      </c>
      <c r="V2043" s="12">
        <v>44.63</v>
      </c>
      <c r="W2043" s="13">
        <v>6</v>
      </c>
      <c r="X2043" s="11"/>
      <c r="Y2043" s="11">
        <v>13.92</v>
      </c>
      <c r="Z2043" s="11">
        <v>8.18</v>
      </c>
      <c r="AA2043" s="11"/>
      <c r="AB2043" s="13"/>
      <c r="AC2043" s="5">
        <v>8.1796864642293681</v>
      </c>
      <c r="AD2043">
        <v>37.049999999999997</v>
      </c>
      <c r="AE2043">
        <v>22.85</v>
      </c>
      <c r="AF2043">
        <v>37.049999999999997</v>
      </c>
      <c r="AG2043" s="5">
        <v>45.927713680244878</v>
      </c>
      <c r="AH2043" s="7">
        <v>22.670248727319667</v>
      </c>
      <c r="AI2043" s="8">
        <v>0.60427104258941033</v>
      </c>
      <c r="AJ2043">
        <v>43755.43</v>
      </c>
      <c r="AK2043">
        <v>43755430000</v>
      </c>
      <c r="AL2043">
        <f t="shared" si="264"/>
        <v>0</v>
      </c>
      <c r="AM2043">
        <f t="shared" si="265"/>
        <v>1</v>
      </c>
      <c r="AN2043">
        <f t="shared" si="266"/>
        <v>0</v>
      </c>
      <c r="AO2043" s="9">
        <v>28</v>
      </c>
      <c r="AP2043" s="5">
        <v>1.447158031342219</v>
      </c>
      <c r="AQ2043">
        <v>69867000</v>
      </c>
      <c r="AS2043">
        <v>52878000</v>
      </c>
      <c r="AT2043">
        <v>22945000</v>
      </c>
      <c r="AU2043">
        <v>92812000</v>
      </c>
      <c r="AV2043">
        <v>0</v>
      </c>
      <c r="AW2043">
        <v>13970.8</v>
      </c>
      <c r="AX2043">
        <v>13970800000</v>
      </c>
      <c r="CG2043" s="13"/>
    </row>
    <row r="2044" spans="1:85" x14ac:dyDescent="0.3">
      <c r="A2044">
        <v>2017</v>
      </c>
      <c r="B2044" t="s">
        <v>303</v>
      </c>
      <c r="C2044">
        <v>0</v>
      </c>
      <c r="D2044">
        <v>6</v>
      </c>
      <c r="E2044">
        <v>6</v>
      </c>
      <c r="L2044">
        <v>1</v>
      </c>
      <c r="M2044">
        <v>0</v>
      </c>
      <c r="N2044">
        <v>1</v>
      </c>
      <c r="O2044" s="11">
        <v>13</v>
      </c>
      <c r="P2044" s="11">
        <v>6</v>
      </c>
      <c r="Q2044" s="12">
        <v>46.15</v>
      </c>
      <c r="R2044" s="11">
        <v>4</v>
      </c>
      <c r="S2044" s="12">
        <v>30.77</v>
      </c>
      <c r="T2044" s="14">
        <v>3</v>
      </c>
      <c r="U2044" s="12">
        <v>23.08</v>
      </c>
      <c r="V2044" s="12">
        <v>34.4</v>
      </c>
      <c r="W2044" s="13">
        <v>9</v>
      </c>
      <c r="X2044" s="11">
        <v>5.29</v>
      </c>
      <c r="Y2044" s="11">
        <v>6.37</v>
      </c>
      <c r="Z2044" s="11">
        <v>2.5299999999999998</v>
      </c>
      <c r="AA2044" s="11">
        <v>96942.5</v>
      </c>
      <c r="AB2044" s="13">
        <v>96942500000</v>
      </c>
      <c r="AC2044" s="5">
        <v>2.5251593238740786</v>
      </c>
      <c r="AD2044">
        <v>6.13</v>
      </c>
      <c r="AE2044">
        <v>4.4400000000000004</v>
      </c>
      <c r="AF2044">
        <v>5.33</v>
      </c>
      <c r="AG2044" s="5">
        <v>2.1516555542999209</v>
      </c>
      <c r="AH2044" s="7">
        <v>0.24927908194496687</v>
      </c>
      <c r="AI2044" s="8">
        <v>3.2652609686483611</v>
      </c>
      <c r="AJ2044">
        <v>76997.83</v>
      </c>
      <c r="AK2044">
        <v>76997830000</v>
      </c>
      <c r="AL2044">
        <f t="shared" si="264"/>
        <v>0</v>
      </c>
      <c r="AM2044">
        <f t="shared" si="265"/>
        <v>1</v>
      </c>
      <c r="AN2044">
        <f t="shared" si="266"/>
        <v>0</v>
      </c>
      <c r="AO2044" s="9">
        <v>55</v>
      </c>
      <c r="AP2044" s="5">
        <v>1.7403626894942439</v>
      </c>
      <c r="AQ2044">
        <v>99094000</v>
      </c>
      <c r="AS2044">
        <v>37999000</v>
      </c>
      <c r="AT2044">
        <v>29910000</v>
      </c>
      <c r="AU2044">
        <v>129004000</v>
      </c>
      <c r="AV2044">
        <v>0</v>
      </c>
      <c r="AW2044">
        <v>68153.5</v>
      </c>
      <c r="AX2044">
        <v>68153500000</v>
      </c>
      <c r="CG2044" s="13"/>
    </row>
    <row r="2045" spans="1:85" x14ac:dyDescent="0.3">
      <c r="A2045">
        <v>2017</v>
      </c>
      <c r="B2045" t="s">
        <v>304</v>
      </c>
      <c r="C2045">
        <v>0</v>
      </c>
      <c r="D2045">
        <v>4</v>
      </c>
      <c r="E2045">
        <v>10</v>
      </c>
      <c r="L2045">
        <v>1</v>
      </c>
      <c r="M2045">
        <v>1</v>
      </c>
      <c r="N2045">
        <v>1</v>
      </c>
      <c r="O2045" s="11">
        <v>13</v>
      </c>
      <c r="P2045" s="11">
        <v>6</v>
      </c>
      <c r="Q2045" s="12">
        <v>46.15</v>
      </c>
      <c r="R2045" s="11">
        <v>5</v>
      </c>
      <c r="S2045" s="12">
        <v>38.46</v>
      </c>
      <c r="T2045" s="14">
        <v>2</v>
      </c>
      <c r="U2045" s="12">
        <v>15.38</v>
      </c>
      <c r="V2045" s="12">
        <v>34.729999999999997</v>
      </c>
      <c r="W2045" s="13">
        <v>10</v>
      </c>
      <c r="X2045" s="11">
        <v>6.12</v>
      </c>
      <c r="Y2045" s="11">
        <v>1.76</v>
      </c>
      <c r="Z2045" s="11">
        <v>6.39</v>
      </c>
      <c r="AA2045" s="11">
        <v>2887042</v>
      </c>
      <c r="AB2045" s="13">
        <v>2887042000000</v>
      </c>
      <c r="AC2045" s="5">
        <v>6.3867562608724375</v>
      </c>
      <c r="AD2045">
        <v>7.04</v>
      </c>
      <c r="AE2045">
        <v>1.71</v>
      </c>
      <c r="AF2045">
        <v>3.39</v>
      </c>
      <c r="AG2045" s="5">
        <v>-0.7268979119847444</v>
      </c>
      <c r="AH2045" s="7"/>
      <c r="AI2045" s="8"/>
      <c r="AJ2045">
        <v>1362828.46</v>
      </c>
      <c r="AK2045">
        <v>1362828460000</v>
      </c>
      <c r="AL2045">
        <f t="shared" si="264"/>
        <v>0</v>
      </c>
      <c r="AM2045">
        <f t="shared" si="265"/>
        <v>0</v>
      </c>
      <c r="AN2045">
        <f t="shared" si="266"/>
        <v>1</v>
      </c>
      <c r="AO2045" s="9">
        <v>72</v>
      </c>
      <c r="AP2045" s="5">
        <v>1.8573324964312683</v>
      </c>
      <c r="AQ2045">
        <v>315159876</v>
      </c>
      <c r="AS2045">
        <v>225515000</v>
      </c>
      <c r="AT2045">
        <v>8480000</v>
      </c>
      <c r="AU2045">
        <v>323639876</v>
      </c>
      <c r="AV2045">
        <v>0</v>
      </c>
      <c r="AW2045">
        <v>2928053.1</v>
      </c>
      <c r="AX2045">
        <v>2928053100000</v>
      </c>
      <c r="CG2045" s="13"/>
    </row>
    <row r="2046" spans="1:85" x14ac:dyDescent="0.3">
      <c r="A2046">
        <v>2017</v>
      </c>
      <c r="B2046" t="s">
        <v>305</v>
      </c>
      <c r="C2046">
        <v>0</v>
      </c>
      <c r="D2046">
        <v>5</v>
      </c>
      <c r="E2046">
        <v>10</v>
      </c>
      <c r="F2046">
        <v>178.8</v>
      </c>
      <c r="G2046">
        <v>178800000</v>
      </c>
      <c r="H2046">
        <v>178.8</v>
      </c>
      <c r="I2046">
        <v>178800000</v>
      </c>
      <c r="J2046">
        <v>0</v>
      </c>
      <c r="L2046">
        <v>1</v>
      </c>
      <c r="M2046">
        <v>1</v>
      </c>
      <c r="N2046">
        <v>1</v>
      </c>
      <c r="O2046" s="11">
        <v>15</v>
      </c>
      <c r="P2046" s="11">
        <v>6</v>
      </c>
      <c r="Q2046" s="12">
        <v>40</v>
      </c>
      <c r="R2046" s="11">
        <v>4</v>
      </c>
      <c r="S2046" s="12">
        <v>26.67</v>
      </c>
      <c r="T2046" s="14">
        <v>5</v>
      </c>
      <c r="U2046" s="12">
        <v>33.33</v>
      </c>
      <c r="V2046" s="12">
        <v>33.020000000000003</v>
      </c>
      <c r="W2046" s="13">
        <v>6</v>
      </c>
      <c r="X2046" s="11">
        <v>5.09</v>
      </c>
      <c r="Y2046" s="11">
        <v>3.72</v>
      </c>
      <c r="Z2046" s="11">
        <v>1.47</v>
      </c>
      <c r="AA2046" s="11">
        <v>884090.8</v>
      </c>
      <c r="AB2046" s="13">
        <v>884090800000</v>
      </c>
      <c r="AC2046" s="5">
        <v>1.4729377444815768</v>
      </c>
      <c r="AD2046">
        <v>7.15</v>
      </c>
      <c r="AE2046">
        <v>1.34</v>
      </c>
      <c r="AF2046">
        <v>1.84</v>
      </c>
      <c r="AG2046" s="5">
        <v>-7.7873796454351769</v>
      </c>
      <c r="AH2046" s="7">
        <v>7.6927294141222413</v>
      </c>
      <c r="AI2046" s="8"/>
      <c r="AJ2046">
        <v>205292.31</v>
      </c>
      <c r="AK2046">
        <v>205292310000</v>
      </c>
      <c r="AL2046">
        <f t="shared" si="264"/>
        <v>0</v>
      </c>
      <c r="AM2046">
        <f t="shared" si="265"/>
        <v>0</v>
      </c>
      <c r="AN2046">
        <f t="shared" si="266"/>
        <v>1</v>
      </c>
      <c r="AO2046" s="9">
        <v>98</v>
      </c>
      <c r="AP2046" s="5">
        <v>1.9912260756924949</v>
      </c>
      <c r="AQ2046">
        <v>146500872</v>
      </c>
      <c r="AS2046">
        <v>77244812</v>
      </c>
      <c r="AT2046">
        <v>41130000</v>
      </c>
      <c r="AU2046">
        <v>187630872</v>
      </c>
      <c r="AV2046">
        <v>0</v>
      </c>
      <c r="AW2046">
        <v>277571</v>
      </c>
      <c r="AX2046">
        <v>277571000000</v>
      </c>
      <c r="CG2046" s="13"/>
    </row>
    <row r="2047" spans="1:85" x14ac:dyDescent="0.3">
      <c r="A2047">
        <v>2017</v>
      </c>
      <c r="B2047" t="s">
        <v>306</v>
      </c>
      <c r="C2047">
        <v>0</v>
      </c>
      <c r="D2047">
        <v>4</v>
      </c>
      <c r="E2047">
        <v>5</v>
      </c>
      <c r="L2047">
        <v>1</v>
      </c>
      <c r="M2047">
        <v>1</v>
      </c>
      <c r="N2047">
        <v>0</v>
      </c>
      <c r="O2047" s="11">
        <v>13</v>
      </c>
      <c r="P2047" s="11">
        <v>5</v>
      </c>
      <c r="Q2047" s="12">
        <v>38.46</v>
      </c>
      <c r="R2047" s="11">
        <v>5</v>
      </c>
      <c r="S2047" s="12">
        <v>38.46</v>
      </c>
      <c r="T2047" s="14">
        <v>3</v>
      </c>
      <c r="U2047" s="12">
        <v>23.08</v>
      </c>
      <c r="V2047" s="12">
        <v>54.5</v>
      </c>
      <c r="W2047" s="13">
        <v>7</v>
      </c>
      <c r="X2047" s="11"/>
      <c r="Y2047" s="11">
        <v>8.98</v>
      </c>
      <c r="Z2047" s="11">
        <v>1.24</v>
      </c>
      <c r="AA2047" s="11">
        <v>10596.3</v>
      </c>
      <c r="AB2047" s="13">
        <v>10596300000</v>
      </c>
      <c r="AC2047" s="5">
        <v>1.2439011360803449</v>
      </c>
      <c r="AD2047">
        <v>6.93</v>
      </c>
      <c r="AE2047">
        <v>5.69</v>
      </c>
      <c r="AF2047">
        <v>6.93</v>
      </c>
      <c r="AG2047" s="5">
        <v>-2.8244660684948708</v>
      </c>
      <c r="AH2047" s="7">
        <v>0.26334612133428698</v>
      </c>
      <c r="AI2047" s="8">
        <v>6.5023733662786909E-2</v>
      </c>
      <c r="AJ2047">
        <v>8666.35</v>
      </c>
      <c r="AK2047">
        <v>8666350000</v>
      </c>
      <c r="AL2047">
        <f t="shared" si="264"/>
        <v>1</v>
      </c>
      <c r="AM2047">
        <f t="shared" si="265"/>
        <v>0</v>
      </c>
      <c r="AN2047">
        <f t="shared" si="266"/>
        <v>0</v>
      </c>
      <c r="AO2047" s="9">
        <v>35</v>
      </c>
      <c r="AP2047" s="5">
        <v>1.5440680443502754</v>
      </c>
      <c r="AQ2047">
        <v>48771000</v>
      </c>
      <c r="AT2047">
        <v>5198000</v>
      </c>
      <c r="AU2047">
        <v>53969000</v>
      </c>
      <c r="AW2047">
        <v>8166.5</v>
      </c>
      <c r="AX2047">
        <v>8166500000</v>
      </c>
      <c r="CG2047" s="13"/>
    </row>
    <row r="2048" spans="1:85" x14ac:dyDescent="0.3">
      <c r="A2048">
        <v>2017</v>
      </c>
      <c r="B2048" t="s">
        <v>307</v>
      </c>
      <c r="C2048">
        <v>0</v>
      </c>
      <c r="D2048">
        <v>5</v>
      </c>
      <c r="E2048">
        <v>7</v>
      </c>
      <c r="L2048">
        <v>1</v>
      </c>
      <c r="M2048">
        <v>1</v>
      </c>
      <c r="N2048">
        <v>0</v>
      </c>
      <c r="O2048" s="11">
        <v>12</v>
      </c>
      <c r="P2048" s="11">
        <v>6</v>
      </c>
      <c r="Q2048" s="12">
        <v>50</v>
      </c>
      <c r="R2048" s="11">
        <v>3</v>
      </c>
      <c r="S2048" s="12">
        <v>25</v>
      </c>
      <c r="T2048" s="14">
        <v>3</v>
      </c>
      <c r="U2048" s="12">
        <v>25</v>
      </c>
      <c r="V2048" s="12">
        <v>31.35</v>
      </c>
      <c r="W2048" s="13">
        <v>9</v>
      </c>
      <c r="X2048" s="11">
        <v>5.71</v>
      </c>
      <c r="Y2048" s="11">
        <v>-0.14000000000000001</v>
      </c>
      <c r="Z2048" s="11">
        <v>0.94</v>
      </c>
      <c r="AA2048" s="11">
        <v>1735601</v>
      </c>
      <c r="AB2048" s="13">
        <v>1735601000000</v>
      </c>
      <c r="AC2048" s="5">
        <v>0.94404568172617875</v>
      </c>
      <c r="AD2048">
        <v>-0.4</v>
      </c>
      <c r="AE2048">
        <v>-0.1</v>
      </c>
      <c r="AF2048">
        <v>-0.14000000000000001</v>
      </c>
      <c r="AG2048" s="5">
        <v>10.419436087595322</v>
      </c>
      <c r="AH2048" s="7">
        <v>1.0219729289590848E-4</v>
      </c>
      <c r="AI2048" s="8"/>
      <c r="AJ2048">
        <v>379988.04</v>
      </c>
      <c r="AK2048">
        <v>379988040000</v>
      </c>
      <c r="AL2048">
        <f t="shared" si="264"/>
        <v>0</v>
      </c>
      <c r="AM2048">
        <f t="shared" si="265"/>
        <v>0</v>
      </c>
      <c r="AN2048">
        <f t="shared" si="266"/>
        <v>1</v>
      </c>
      <c r="AO2048" s="9">
        <v>110</v>
      </c>
      <c r="AP2048" s="5">
        <v>2.0413926851582249</v>
      </c>
      <c r="AQ2048">
        <v>178069000</v>
      </c>
      <c r="AT2048">
        <v>73750000</v>
      </c>
      <c r="AU2048">
        <v>251819000</v>
      </c>
      <c r="AV2048">
        <v>0</v>
      </c>
      <c r="AW2048">
        <v>1330163.7</v>
      </c>
      <c r="AX2048">
        <v>1330163700000</v>
      </c>
      <c r="CG2048" s="13"/>
    </row>
    <row r="2049" spans="1:85" x14ac:dyDescent="0.3">
      <c r="A2049">
        <v>2017</v>
      </c>
      <c r="B2049" t="s">
        <v>308</v>
      </c>
      <c r="C2049">
        <v>1</v>
      </c>
      <c r="M2049">
        <v>1</v>
      </c>
      <c r="N2049">
        <v>0</v>
      </c>
      <c r="O2049" s="11"/>
      <c r="P2049" s="11"/>
      <c r="Q2049" s="12"/>
      <c r="R2049" s="11"/>
      <c r="S2049" s="12"/>
      <c r="T2049" s="14">
        <v>0</v>
      </c>
      <c r="U2049" s="12"/>
      <c r="V2049" s="12">
        <v>36.24</v>
      </c>
      <c r="W2049" s="13"/>
      <c r="X2049" s="11"/>
      <c r="Y2049" s="11">
        <v>1.71</v>
      </c>
      <c r="Z2049" s="11"/>
      <c r="AA2049" s="11">
        <v>7366.2</v>
      </c>
      <c r="AB2049" s="13">
        <v>7366200000</v>
      </c>
      <c r="AD2049">
        <v>15.4</v>
      </c>
      <c r="AE2049">
        <v>8.0299999999999994</v>
      </c>
      <c r="AF2049">
        <v>14.34</v>
      </c>
      <c r="AG2049" s="5">
        <v>6.6772348342703278</v>
      </c>
      <c r="AH2049" s="7"/>
      <c r="AI2049" s="8"/>
      <c r="AO2049" s="9">
        <v>31</v>
      </c>
      <c r="AP2049" s="5">
        <v>1.4913616938342726</v>
      </c>
      <c r="AV2049">
        <v>0</v>
      </c>
      <c r="CG2049" s="13"/>
    </row>
    <row r="2050" spans="1:85" x14ac:dyDescent="0.3">
      <c r="A2050">
        <v>2017</v>
      </c>
      <c r="B2050" t="s">
        <v>309</v>
      </c>
      <c r="C2050">
        <v>1</v>
      </c>
      <c r="D2050">
        <v>4</v>
      </c>
      <c r="E2050">
        <v>5</v>
      </c>
      <c r="L2050">
        <v>1</v>
      </c>
      <c r="M2050">
        <v>1</v>
      </c>
      <c r="N2050">
        <v>1</v>
      </c>
      <c r="O2050" s="11">
        <v>13</v>
      </c>
      <c r="P2050" s="11">
        <v>5</v>
      </c>
      <c r="Q2050" s="12">
        <v>38.46</v>
      </c>
      <c r="R2050" s="11">
        <v>1</v>
      </c>
      <c r="S2050" s="12">
        <v>7.69</v>
      </c>
      <c r="T2050" s="14">
        <v>7</v>
      </c>
      <c r="U2050" s="12">
        <v>53.85</v>
      </c>
      <c r="V2050" s="12" t="s">
        <v>366</v>
      </c>
      <c r="W2050" s="13">
        <v>4</v>
      </c>
      <c r="X2050" s="11"/>
      <c r="Y2050" s="11">
        <v>9.0299999999999994</v>
      </c>
      <c r="Z2050" s="11">
        <v>2.65</v>
      </c>
      <c r="AA2050" s="11">
        <v>268505</v>
      </c>
      <c r="AB2050" s="13">
        <v>268505000000</v>
      </c>
      <c r="AC2050" s="5">
        <v>2.6482293516983137</v>
      </c>
      <c r="AD2050">
        <v>17.21</v>
      </c>
      <c r="AE2050">
        <v>10.82</v>
      </c>
      <c r="AF2050">
        <v>15.96</v>
      </c>
      <c r="AG2050" s="5">
        <v>10.019280908881671</v>
      </c>
      <c r="AH2050" s="7">
        <v>2.2163157660083064</v>
      </c>
      <c r="AI2050" s="8">
        <v>0.16393273956300608</v>
      </c>
      <c r="AJ2050">
        <v>475760.27</v>
      </c>
      <c r="AK2050">
        <v>475760270000</v>
      </c>
      <c r="AL2050">
        <f>IF(AJ2050&lt;29957,1,0)</f>
        <v>0</v>
      </c>
      <c r="AM2050">
        <f>IF(AND(AJ2050&gt;29957,AJ2050&lt;96525),1,0)</f>
        <v>0</v>
      </c>
      <c r="AN2050">
        <f>IF(AJ2050&gt;96525,1,0)</f>
        <v>1</v>
      </c>
      <c r="AO2050" s="9">
        <v>12</v>
      </c>
      <c r="AP2050" s="5">
        <v>1.0791812460476247</v>
      </c>
      <c r="AQ2050">
        <v>1530380000</v>
      </c>
      <c r="AR2050" s="5">
        <v>100</v>
      </c>
      <c r="AS2050">
        <v>1507070000</v>
      </c>
      <c r="AT2050">
        <v>275660000</v>
      </c>
      <c r="AU2050">
        <v>1806040000</v>
      </c>
      <c r="AW2050">
        <v>307998</v>
      </c>
      <c r="AX2050">
        <v>307998000000</v>
      </c>
      <c r="CG2050" s="13"/>
    </row>
    <row r="2051" spans="1:85" x14ac:dyDescent="0.3">
      <c r="A2051">
        <v>2017</v>
      </c>
      <c r="B2051" t="s">
        <v>310</v>
      </c>
      <c r="C2051">
        <v>1</v>
      </c>
      <c r="D2051">
        <v>5</v>
      </c>
      <c r="E2051">
        <v>6</v>
      </c>
      <c r="L2051">
        <v>1</v>
      </c>
      <c r="M2051">
        <v>0</v>
      </c>
      <c r="N2051">
        <v>1</v>
      </c>
      <c r="O2051" s="11">
        <v>14</v>
      </c>
      <c r="P2051" s="11">
        <v>7</v>
      </c>
      <c r="Q2051" s="12">
        <v>50</v>
      </c>
      <c r="R2051" s="11">
        <v>6</v>
      </c>
      <c r="S2051" s="12">
        <v>42.86</v>
      </c>
      <c r="T2051" s="14">
        <v>1</v>
      </c>
      <c r="U2051" s="12">
        <v>7.14</v>
      </c>
      <c r="V2051" s="12">
        <v>54.74</v>
      </c>
      <c r="W2051" s="13">
        <v>6</v>
      </c>
      <c r="X2051" s="11"/>
      <c r="Y2051" s="11">
        <v>1.98</v>
      </c>
      <c r="Z2051" s="11">
        <v>1.95</v>
      </c>
      <c r="AA2051" s="11">
        <v>21009</v>
      </c>
      <c r="AB2051" s="13">
        <v>21009000000</v>
      </c>
      <c r="AC2051" s="5">
        <v>1.9479427759330914</v>
      </c>
      <c r="AD2051">
        <v>2.76</v>
      </c>
      <c r="AE2051">
        <v>1.32</v>
      </c>
      <c r="AF2051">
        <v>1.93</v>
      </c>
      <c r="AG2051" s="5">
        <v>17.120642692135284</v>
      </c>
      <c r="AH2051" s="7"/>
      <c r="AI2051" s="8"/>
      <c r="AO2051" s="9">
        <v>19</v>
      </c>
      <c r="AP2051" s="5">
        <v>1.2787536009528289</v>
      </c>
      <c r="AQ2051">
        <v>76622000</v>
      </c>
      <c r="AR2051" s="5">
        <v>24.4</v>
      </c>
      <c r="AS2051">
        <f>10417000+9167000+5518000</f>
        <v>25102000</v>
      </c>
      <c r="AT2051">
        <v>3321000</v>
      </c>
      <c r="AU2051">
        <v>79943000</v>
      </c>
      <c r="CG2051" s="13"/>
    </row>
    <row r="2052" spans="1:85" x14ac:dyDescent="0.3">
      <c r="A2052">
        <v>2017</v>
      </c>
      <c r="B2052" t="s">
        <v>311</v>
      </c>
      <c r="C2052">
        <v>0</v>
      </c>
      <c r="D2052">
        <v>4</v>
      </c>
      <c r="E2052">
        <v>5</v>
      </c>
      <c r="L2052">
        <v>1</v>
      </c>
      <c r="M2052">
        <v>0</v>
      </c>
      <c r="N2052">
        <v>1</v>
      </c>
      <c r="O2052" s="11">
        <v>11</v>
      </c>
      <c r="P2052" s="11">
        <v>4</v>
      </c>
      <c r="Q2052" s="12">
        <v>36.36</v>
      </c>
      <c r="R2052" s="11">
        <v>4</v>
      </c>
      <c r="S2052" s="12">
        <v>36.36</v>
      </c>
      <c r="T2052" s="14">
        <v>3</v>
      </c>
      <c r="U2052" s="12">
        <v>27.27</v>
      </c>
      <c r="V2052" s="12">
        <v>61.98</v>
      </c>
      <c r="W2052" s="13">
        <v>5</v>
      </c>
      <c r="X2052" s="11"/>
      <c r="Y2052" s="11">
        <v>5.83</v>
      </c>
      <c r="Z2052" s="11">
        <v>4.8499999999999996</v>
      </c>
      <c r="AA2052" s="11">
        <v>54944.3</v>
      </c>
      <c r="AB2052" s="13">
        <v>54944300000</v>
      </c>
      <c r="AC2052" s="5">
        <v>4.8454807753993832</v>
      </c>
      <c r="AD2052">
        <v>11.01</v>
      </c>
      <c r="AE2052">
        <v>4.93</v>
      </c>
      <c r="AF2052">
        <v>10.16</v>
      </c>
      <c r="AG2052" s="5">
        <v>-13.45642220166935</v>
      </c>
      <c r="AH2052" s="7"/>
      <c r="AI2052" s="8">
        <v>0.23946486529276725</v>
      </c>
      <c r="AJ2052">
        <v>88604.62</v>
      </c>
      <c r="AK2052">
        <v>88604620000</v>
      </c>
      <c r="AL2052">
        <f>IF(AJ2052&lt;29957,1,0)</f>
        <v>0</v>
      </c>
      <c r="AM2052">
        <f>IF(AND(AJ2052&gt;29957,AJ2052&lt;96525),1,0)</f>
        <v>1</v>
      </c>
      <c r="AN2052">
        <f>IF(AJ2052&gt;96525,1,0)</f>
        <v>0</v>
      </c>
      <c r="AO2052" s="9">
        <v>37</v>
      </c>
      <c r="AP2052" s="5">
        <v>1.5682017240669948</v>
      </c>
      <c r="AQ2052">
        <v>64520429</v>
      </c>
      <c r="AS2052">
        <v>40726429</v>
      </c>
      <c r="AT2052">
        <v>19519200</v>
      </c>
      <c r="AU2052">
        <v>84039629</v>
      </c>
      <c r="AV2052">
        <v>26.74</v>
      </c>
      <c r="AW2052">
        <v>44476.6</v>
      </c>
      <c r="AX2052">
        <v>44476600000</v>
      </c>
      <c r="CG2052" s="13"/>
    </row>
    <row r="2053" spans="1:85" x14ac:dyDescent="0.3">
      <c r="A2053">
        <v>2017</v>
      </c>
      <c r="B2053" t="s">
        <v>312</v>
      </c>
      <c r="C2053">
        <v>1</v>
      </c>
      <c r="M2053">
        <v>0</v>
      </c>
      <c r="N2053">
        <v>0</v>
      </c>
      <c r="O2053" s="11"/>
      <c r="P2053" s="11"/>
      <c r="Q2053" s="12"/>
      <c r="R2053" s="11"/>
      <c r="S2053" s="12"/>
      <c r="T2053" s="14">
        <v>0</v>
      </c>
      <c r="U2053" s="12"/>
      <c r="V2053" s="12">
        <v>67.680000000000007</v>
      </c>
      <c r="W2053" s="13"/>
      <c r="X2053" s="11"/>
      <c r="Y2053" s="11">
        <v>0.8</v>
      </c>
      <c r="Z2053" s="11">
        <v>7.37</v>
      </c>
      <c r="AA2053" s="11">
        <v>72789</v>
      </c>
      <c r="AB2053" s="13">
        <v>72789000000</v>
      </c>
      <c r="AC2053" s="5">
        <v>7.3655913856652111</v>
      </c>
      <c r="AD2053">
        <v>3.93</v>
      </c>
      <c r="AE2053">
        <v>1.1399999999999999</v>
      </c>
      <c r="AF2053">
        <v>2.33</v>
      </c>
      <c r="AG2053" s="5">
        <v>43.889455910682578</v>
      </c>
      <c r="AH2053" s="7">
        <v>0.22306002777986847</v>
      </c>
      <c r="AI2053" s="8">
        <v>0.49584100244727414</v>
      </c>
      <c r="AJ2053">
        <v>69320.210000000006</v>
      </c>
      <c r="AK2053">
        <v>69320210000</v>
      </c>
      <c r="AL2053">
        <f>IF(AJ2053&lt;29957,1,0)</f>
        <v>0</v>
      </c>
      <c r="AM2053">
        <f>IF(AND(AJ2053&gt;29957,AJ2053&lt;96525),1,0)</f>
        <v>1</v>
      </c>
      <c r="AN2053">
        <f>IF(AJ2053&gt;96525,1,0)</f>
        <v>0</v>
      </c>
      <c r="AO2053" s="9">
        <v>39</v>
      </c>
      <c r="AP2053" s="5">
        <v>1.5910646070264991</v>
      </c>
      <c r="AW2053">
        <v>112651.6</v>
      </c>
      <c r="AX2053">
        <v>112651600000</v>
      </c>
      <c r="CG2053" s="13"/>
    </row>
    <row r="2054" spans="1:85" x14ac:dyDescent="0.3">
      <c r="A2054">
        <v>2017</v>
      </c>
      <c r="B2054" t="s">
        <v>313</v>
      </c>
      <c r="C2054">
        <v>1</v>
      </c>
      <c r="M2054">
        <v>0</v>
      </c>
      <c r="N2054">
        <v>0</v>
      </c>
      <c r="O2054" s="11"/>
      <c r="P2054" s="11"/>
      <c r="Q2054" s="12"/>
      <c r="R2054" s="11"/>
      <c r="S2054" s="12"/>
      <c r="T2054" s="14">
        <v>0</v>
      </c>
      <c r="U2054" s="12"/>
      <c r="V2054" s="12">
        <v>56.61</v>
      </c>
      <c r="W2054" s="13"/>
      <c r="X2054" s="11"/>
      <c r="Y2054" s="11"/>
      <c r="Z2054" s="11"/>
      <c r="AA2054" s="11">
        <v>4448</v>
      </c>
      <c r="AB2054" s="13">
        <v>4448000000</v>
      </c>
      <c r="AD2054">
        <v>17.690000000000001</v>
      </c>
      <c r="AE2054">
        <v>16.02</v>
      </c>
      <c r="AF2054">
        <v>17.690000000000001</v>
      </c>
      <c r="AG2054" s="5">
        <v>26.303347020032362</v>
      </c>
      <c r="AH2054" s="7"/>
      <c r="AI2054" s="8"/>
      <c r="AO2054" s="9">
        <v>17</v>
      </c>
      <c r="AP2054" s="5">
        <v>1.2304489213782739</v>
      </c>
      <c r="AV2054">
        <v>0.02</v>
      </c>
      <c r="CG2054" s="13"/>
    </row>
    <row r="2055" spans="1:85" x14ac:dyDescent="0.3">
      <c r="A2055">
        <v>2017</v>
      </c>
      <c r="B2055" t="s">
        <v>314</v>
      </c>
      <c r="C2055">
        <v>1</v>
      </c>
      <c r="D2055">
        <v>3</v>
      </c>
      <c r="E2055">
        <v>4</v>
      </c>
      <c r="L2055">
        <v>0</v>
      </c>
      <c r="M2055">
        <v>0</v>
      </c>
      <c r="N2055">
        <v>0</v>
      </c>
      <c r="O2055" s="11">
        <v>12</v>
      </c>
      <c r="P2055" s="11">
        <v>6</v>
      </c>
      <c r="Q2055" s="12">
        <v>50</v>
      </c>
      <c r="R2055" s="11">
        <v>5</v>
      </c>
      <c r="S2055" s="12">
        <v>41.67</v>
      </c>
      <c r="T2055" s="14">
        <v>1</v>
      </c>
      <c r="U2055" s="12">
        <v>8.33</v>
      </c>
      <c r="V2055" s="12" t="s">
        <v>366</v>
      </c>
      <c r="W2055" s="13">
        <v>4</v>
      </c>
      <c r="X2055" s="11">
        <v>14.38</v>
      </c>
      <c r="Y2055" s="11">
        <v>5.07</v>
      </c>
      <c r="Z2055" s="11">
        <v>2.42</v>
      </c>
      <c r="AA2055" s="11">
        <v>25759.5</v>
      </c>
      <c r="AB2055" s="13">
        <v>25759500000</v>
      </c>
      <c r="AC2055" s="5">
        <v>2.4217529419304094</v>
      </c>
      <c r="AD2055">
        <v>11.69</v>
      </c>
      <c r="AE2055">
        <v>6.07</v>
      </c>
      <c r="AF2055">
        <v>7.46</v>
      </c>
      <c r="AG2055" s="5">
        <v>13.856765303472407</v>
      </c>
      <c r="AH2055" s="7"/>
      <c r="AI2055" s="8">
        <v>2.4822385766709826E-2</v>
      </c>
      <c r="AJ2055">
        <v>19246.79</v>
      </c>
      <c r="AK2055">
        <v>19246790000</v>
      </c>
      <c r="AL2055">
        <f>IF(AJ2055&lt;29957,1,0)</f>
        <v>1</v>
      </c>
      <c r="AM2055">
        <f>IF(AND(AJ2055&gt;29957,AJ2055&lt;96525),1,0)</f>
        <v>0</v>
      </c>
      <c r="AN2055">
        <f>IF(AJ2055&gt;96525,1,0)</f>
        <v>0</v>
      </c>
      <c r="AO2055" s="9">
        <v>28</v>
      </c>
      <c r="AP2055" s="5">
        <v>1.447158031342219</v>
      </c>
      <c r="AQ2055">
        <v>18622710</v>
      </c>
      <c r="AR2055" s="5">
        <v>9.3000000000000007</v>
      </c>
      <c r="AT2055">
        <v>730000</v>
      </c>
      <c r="AU2055">
        <v>19352710</v>
      </c>
      <c r="AV2055">
        <v>0</v>
      </c>
      <c r="AW2055">
        <v>34812.9</v>
      </c>
      <c r="AX2055">
        <v>34812900000</v>
      </c>
      <c r="CG2055" s="13"/>
    </row>
    <row r="2056" spans="1:85" x14ac:dyDescent="0.3">
      <c r="A2056">
        <v>2017</v>
      </c>
      <c r="B2056" t="s">
        <v>315</v>
      </c>
      <c r="C2056">
        <v>0</v>
      </c>
      <c r="D2056">
        <v>4</v>
      </c>
      <c r="E2056">
        <v>4</v>
      </c>
      <c r="L2056">
        <v>1</v>
      </c>
      <c r="M2056">
        <v>0</v>
      </c>
      <c r="N2056">
        <v>1</v>
      </c>
      <c r="O2056" s="11">
        <v>7</v>
      </c>
      <c r="P2056" s="11">
        <v>3</v>
      </c>
      <c r="Q2056" s="12">
        <v>42.86</v>
      </c>
      <c r="R2056" s="11">
        <v>3</v>
      </c>
      <c r="S2056" s="12">
        <v>42.86</v>
      </c>
      <c r="T2056" s="14">
        <v>1</v>
      </c>
      <c r="U2056" s="12">
        <v>14.29</v>
      </c>
      <c r="V2056" s="12">
        <v>75</v>
      </c>
      <c r="W2056" s="13">
        <v>6</v>
      </c>
      <c r="X2056" s="11"/>
      <c r="Y2056" s="11">
        <v>8.25</v>
      </c>
      <c r="Z2056" s="11">
        <v>7.1</v>
      </c>
      <c r="AA2056" s="11"/>
      <c r="AB2056" s="13"/>
      <c r="AC2056" s="5">
        <v>7.0993837191024456</v>
      </c>
      <c r="AD2056">
        <v>16.170000000000002</v>
      </c>
      <c r="AE2056">
        <v>9.6300000000000008</v>
      </c>
      <c r="AF2056">
        <v>15.99</v>
      </c>
      <c r="AG2056" s="5">
        <v>0.64591685059232218</v>
      </c>
      <c r="AH2056" s="7"/>
      <c r="AI2056" s="8"/>
      <c r="AO2056" s="9">
        <v>30</v>
      </c>
      <c r="AP2056" s="5">
        <v>1.4771212547196624</v>
      </c>
      <c r="AQ2056">
        <v>28174368</v>
      </c>
      <c r="AS2056">
        <v>20194198</v>
      </c>
      <c r="AT2056">
        <v>1020000</v>
      </c>
      <c r="AU2056">
        <v>29194368</v>
      </c>
      <c r="CG2056" s="13"/>
    </row>
    <row r="2057" spans="1:85" x14ac:dyDescent="0.3">
      <c r="A2057">
        <v>2017</v>
      </c>
      <c r="B2057" t="s">
        <v>316</v>
      </c>
      <c r="C2057">
        <v>0</v>
      </c>
      <c r="D2057">
        <v>7</v>
      </c>
      <c r="E2057">
        <v>4</v>
      </c>
      <c r="L2057">
        <v>1</v>
      </c>
      <c r="M2057">
        <v>1</v>
      </c>
      <c r="N2057">
        <v>0</v>
      </c>
      <c r="O2057" s="11">
        <v>13</v>
      </c>
      <c r="P2057" s="11">
        <v>6</v>
      </c>
      <c r="Q2057" s="12">
        <v>46.15</v>
      </c>
      <c r="R2057" s="11">
        <v>3</v>
      </c>
      <c r="S2057" s="12">
        <v>23.08</v>
      </c>
      <c r="T2057" s="14">
        <v>4</v>
      </c>
      <c r="U2057" s="12">
        <v>30.77</v>
      </c>
      <c r="V2057" s="12">
        <v>53.05</v>
      </c>
      <c r="W2057" s="13">
        <v>5</v>
      </c>
      <c r="X2057" s="11"/>
      <c r="Y2057" s="11">
        <v>5.25</v>
      </c>
      <c r="Z2057" s="11">
        <v>9.5299999999999994</v>
      </c>
      <c r="AA2057" s="11">
        <v>84908.3</v>
      </c>
      <c r="AB2057" s="13">
        <v>84908300000</v>
      </c>
      <c r="AC2057" s="5">
        <v>9.5274862059652534</v>
      </c>
      <c r="AD2057">
        <v>18.23</v>
      </c>
      <c r="AE2057">
        <v>9.48</v>
      </c>
      <c r="AF2057">
        <v>14.5</v>
      </c>
      <c r="AG2057" s="5">
        <v>18.299480112835241</v>
      </c>
      <c r="AH2057" s="7">
        <v>8.2199233006429468E-3</v>
      </c>
      <c r="AI2057" s="8">
        <v>3.3239128030536267</v>
      </c>
      <c r="AJ2057">
        <v>290128.52</v>
      </c>
      <c r="AK2057">
        <v>290128520000</v>
      </c>
      <c r="AL2057">
        <f>IF(AJ2057&lt;29957,1,0)</f>
        <v>0</v>
      </c>
      <c r="AM2057">
        <f>IF(AND(AJ2057&gt;29957,AJ2057&lt;96525),1,0)</f>
        <v>0</v>
      </c>
      <c r="AN2057">
        <f>IF(AJ2057&gt;96525,1,0)</f>
        <v>1</v>
      </c>
      <c r="AO2057" s="9">
        <v>33</v>
      </c>
      <c r="AP2057" s="5">
        <v>1.5185139398778873</v>
      </c>
      <c r="AQ2057">
        <v>78200000</v>
      </c>
      <c r="AT2057">
        <v>39154300</v>
      </c>
      <c r="AU2057">
        <v>117354300</v>
      </c>
      <c r="AV2057">
        <v>0</v>
      </c>
      <c r="AW2057">
        <v>161559.5</v>
      </c>
      <c r="AX2057">
        <v>161559500000</v>
      </c>
      <c r="CG2057" s="13"/>
    </row>
    <row r="2058" spans="1:85" x14ac:dyDescent="0.3">
      <c r="A2058">
        <v>2017</v>
      </c>
      <c r="B2058" t="s">
        <v>317</v>
      </c>
      <c r="C2058">
        <v>0</v>
      </c>
      <c r="D2058">
        <v>4</v>
      </c>
      <c r="E2058">
        <v>5</v>
      </c>
      <c r="L2058">
        <v>1</v>
      </c>
      <c r="M2058">
        <v>1</v>
      </c>
      <c r="N2058">
        <v>0</v>
      </c>
      <c r="O2058" s="11">
        <v>12</v>
      </c>
      <c r="P2058" s="11">
        <v>6</v>
      </c>
      <c r="Q2058" s="12">
        <v>50</v>
      </c>
      <c r="R2058" s="11">
        <v>4</v>
      </c>
      <c r="S2058" s="12">
        <v>33.33</v>
      </c>
      <c r="T2058" s="14">
        <v>2</v>
      </c>
      <c r="U2058" s="12">
        <v>16.670000000000002</v>
      </c>
      <c r="V2058" s="12">
        <v>71.25</v>
      </c>
      <c r="W2058" s="13">
        <v>8</v>
      </c>
      <c r="X2058" s="11"/>
      <c r="Y2058" s="11">
        <v>15.71</v>
      </c>
      <c r="Z2058" s="11">
        <v>5.9</v>
      </c>
      <c r="AA2058" s="11">
        <v>100669.7</v>
      </c>
      <c r="AB2058" s="13">
        <v>100669700000</v>
      </c>
      <c r="AC2058" s="5">
        <v>5.8991604130908657</v>
      </c>
      <c r="AD2058">
        <v>24.35</v>
      </c>
      <c r="AE2058">
        <v>9.91</v>
      </c>
      <c r="AF2058">
        <v>15</v>
      </c>
      <c r="AG2058" s="5">
        <v>-12.881305238600843</v>
      </c>
      <c r="AH2058" s="7">
        <v>0.34451741812776154</v>
      </c>
      <c r="AI2058" s="8"/>
      <c r="AJ2058">
        <v>222891.71</v>
      </c>
      <c r="AK2058">
        <v>222891710000</v>
      </c>
      <c r="AL2058">
        <f>IF(AJ2058&lt;29957,1,0)</f>
        <v>0</v>
      </c>
      <c r="AM2058">
        <f>IF(AND(AJ2058&gt;29957,AJ2058&lt;96525),1,0)</f>
        <v>0</v>
      </c>
      <c r="AN2058">
        <f>IF(AJ2058&gt;96525,1,0)</f>
        <v>1</v>
      </c>
      <c r="AO2058" s="9">
        <v>45</v>
      </c>
      <c r="AP2058" s="5">
        <v>1.6532125137753435</v>
      </c>
      <c r="AQ2058">
        <v>246571000</v>
      </c>
      <c r="AT2058">
        <v>88100000</v>
      </c>
      <c r="AU2058">
        <v>334671000</v>
      </c>
      <c r="AV2058">
        <v>75</v>
      </c>
      <c r="AW2058">
        <v>59983</v>
      </c>
      <c r="AX2058">
        <v>59983000000</v>
      </c>
      <c r="CG2058" s="13"/>
    </row>
    <row r="2059" spans="1:85" x14ac:dyDescent="0.3">
      <c r="A2059">
        <v>2017</v>
      </c>
      <c r="B2059" t="s">
        <v>318</v>
      </c>
      <c r="C2059">
        <v>0</v>
      </c>
      <c r="D2059">
        <v>5</v>
      </c>
      <c r="E2059">
        <v>5</v>
      </c>
      <c r="L2059">
        <v>1</v>
      </c>
      <c r="M2059">
        <v>1</v>
      </c>
      <c r="N2059">
        <v>0</v>
      </c>
      <c r="O2059" s="11">
        <v>15</v>
      </c>
      <c r="P2059" s="11">
        <v>7</v>
      </c>
      <c r="Q2059" s="12">
        <v>46.67</v>
      </c>
      <c r="R2059" s="11">
        <v>6</v>
      </c>
      <c r="S2059" s="12">
        <v>40</v>
      </c>
      <c r="T2059" s="14">
        <v>2</v>
      </c>
      <c r="U2059" s="12">
        <v>13.33</v>
      </c>
      <c r="V2059" s="12">
        <v>53.57</v>
      </c>
      <c r="W2059" s="13">
        <v>5</v>
      </c>
      <c r="X2059" s="11"/>
      <c r="Y2059" s="11">
        <v>3.91</v>
      </c>
      <c r="Z2059" s="11">
        <v>1.61</v>
      </c>
      <c r="AA2059" s="11">
        <v>214258.4</v>
      </c>
      <c r="AB2059" s="13">
        <v>214258400000</v>
      </c>
      <c r="AC2059" s="5">
        <v>1.6081402395850235</v>
      </c>
      <c r="AD2059">
        <v>6</v>
      </c>
      <c r="AE2059">
        <v>1.92</v>
      </c>
      <c r="AF2059">
        <v>2.6</v>
      </c>
      <c r="AG2059" s="5">
        <v>-12.972379643137701</v>
      </c>
      <c r="AH2059" s="7">
        <v>3.7564323161173601</v>
      </c>
      <c r="AI2059" s="8"/>
      <c r="AJ2059">
        <v>86030.399999999994</v>
      </c>
      <c r="AK2059">
        <v>86030400000</v>
      </c>
      <c r="AL2059">
        <f>IF(AJ2059&lt;29957,1,0)</f>
        <v>0</v>
      </c>
      <c r="AM2059">
        <f>IF(AND(AJ2059&gt;29957,AJ2059&lt;96525),1,0)</f>
        <v>1</v>
      </c>
      <c r="AN2059">
        <f>IF(AJ2059&gt;96525,1,0)</f>
        <v>0</v>
      </c>
      <c r="AO2059" s="9">
        <v>13</v>
      </c>
      <c r="AP2059" s="5">
        <v>1.1139433523068367</v>
      </c>
      <c r="AQ2059">
        <v>415425000</v>
      </c>
      <c r="AT2059">
        <v>19500000</v>
      </c>
      <c r="AU2059">
        <v>434925000</v>
      </c>
      <c r="AV2059">
        <v>0</v>
      </c>
      <c r="AW2059">
        <v>114624.7</v>
      </c>
      <c r="AX2059">
        <v>114624700000</v>
      </c>
      <c r="CG2059" s="13"/>
    </row>
    <row r="2060" spans="1:85" x14ac:dyDescent="0.3">
      <c r="A2060">
        <v>2017</v>
      </c>
      <c r="B2060" t="s">
        <v>319</v>
      </c>
      <c r="C2060">
        <v>1</v>
      </c>
      <c r="D2060">
        <v>4</v>
      </c>
      <c r="E2060">
        <v>6</v>
      </c>
      <c r="F2060">
        <v>11</v>
      </c>
      <c r="G2060">
        <v>11000000</v>
      </c>
      <c r="H2060">
        <v>5.0999999999999996</v>
      </c>
      <c r="I2060">
        <v>5100000</v>
      </c>
      <c r="J2060">
        <v>5.9</v>
      </c>
      <c r="K2060">
        <v>5900000</v>
      </c>
      <c r="L2060">
        <v>1</v>
      </c>
      <c r="M2060">
        <v>0</v>
      </c>
      <c r="N2060">
        <v>0</v>
      </c>
      <c r="O2060" s="11">
        <v>13</v>
      </c>
      <c r="P2060" s="11">
        <v>6</v>
      </c>
      <c r="Q2060" s="12">
        <v>46.15</v>
      </c>
      <c r="R2060" s="11">
        <v>3</v>
      </c>
      <c r="S2060" s="12">
        <v>23.08</v>
      </c>
      <c r="T2060" s="14">
        <v>4</v>
      </c>
      <c r="U2060" s="12">
        <v>30.77</v>
      </c>
      <c r="V2060" s="12">
        <v>32.61</v>
      </c>
      <c r="W2060" s="13">
        <v>5</v>
      </c>
      <c r="X2060" s="11"/>
      <c r="Y2060" s="11">
        <v>3.61</v>
      </c>
      <c r="Z2060" s="11">
        <v>5.75</v>
      </c>
      <c r="AA2060" s="11">
        <v>22663.4</v>
      </c>
      <c r="AB2060" s="13">
        <v>22663400000</v>
      </c>
      <c r="AC2060" s="5">
        <v>5.7515633881743691</v>
      </c>
      <c r="AD2060">
        <v>4.74</v>
      </c>
      <c r="AE2060">
        <v>3.24</v>
      </c>
      <c r="AF2060">
        <v>3.76</v>
      </c>
      <c r="AG2060" s="5">
        <v>15.508838815257079</v>
      </c>
      <c r="AH2060" s="7"/>
      <c r="AI2060" s="8">
        <v>2.3929255343992777</v>
      </c>
      <c r="AJ2060">
        <v>66596.27</v>
      </c>
      <c r="AK2060">
        <v>66596270000.000008</v>
      </c>
      <c r="AL2060">
        <f>IF(AJ2060&lt;29957,1,0)</f>
        <v>0</v>
      </c>
      <c r="AM2060">
        <f>IF(AND(AJ2060&gt;29957,AJ2060&lt;96525),1,0)</f>
        <v>1</v>
      </c>
      <c r="AN2060">
        <f>IF(AJ2060&gt;96525,1,0)</f>
        <v>0</v>
      </c>
      <c r="AO2060" s="9">
        <v>65</v>
      </c>
      <c r="AP2060" s="5">
        <v>1.8129133566428552</v>
      </c>
      <c r="AQ2060">
        <v>87399000</v>
      </c>
      <c r="AT2060">
        <v>15560000</v>
      </c>
      <c r="AU2060">
        <v>102959000</v>
      </c>
      <c r="AV2060">
        <v>0</v>
      </c>
      <c r="AW2060">
        <v>23458.1</v>
      </c>
      <c r="AX2060">
        <v>23458100000</v>
      </c>
      <c r="CG2060" s="13"/>
    </row>
    <row r="2061" spans="1:85" x14ac:dyDescent="0.3">
      <c r="A2061">
        <v>2017</v>
      </c>
      <c r="B2061" t="s">
        <v>320</v>
      </c>
      <c r="C2061">
        <v>0</v>
      </c>
      <c r="D2061">
        <v>3</v>
      </c>
      <c r="E2061">
        <v>4</v>
      </c>
      <c r="F2061">
        <v>12.7</v>
      </c>
      <c r="G2061">
        <v>12700000</v>
      </c>
      <c r="H2061">
        <v>12.1</v>
      </c>
      <c r="I2061">
        <v>12100000</v>
      </c>
      <c r="J2061">
        <v>0.59999999999999964</v>
      </c>
      <c r="K2061">
        <v>599999.99999999965</v>
      </c>
      <c r="L2061">
        <v>0</v>
      </c>
      <c r="M2061">
        <v>1</v>
      </c>
      <c r="N2061">
        <v>0</v>
      </c>
      <c r="O2061" s="11">
        <v>7</v>
      </c>
      <c r="P2061" s="11">
        <v>3</v>
      </c>
      <c r="Q2061" s="12">
        <v>42.86</v>
      </c>
      <c r="R2061" s="11">
        <v>3</v>
      </c>
      <c r="S2061" s="12">
        <v>42.86</v>
      </c>
      <c r="T2061" s="14">
        <v>1</v>
      </c>
      <c r="U2061" s="12">
        <v>14.29</v>
      </c>
      <c r="V2061" s="12">
        <v>67.77</v>
      </c>
      <c r="W2061" s="13">
        <v>6</v>
      </c>
      <c r="X2061" s="11"/>
      <c r="Y2061" s="11">
        <v>6.9</v>
      </c>
      <c r="Z2061" s="11">
        <v>2.2400000000000002</v>
      </c>
      <c r="AA2061" s="11">
        <v>64290.2</v>
      </c>
      <c r="AB2061" s="13">
        <v>64290200000</v>
      </c>
      <c r="AC2061" s="5">
        <v>2.240217824157162</v>
      </c>
      <c r="AD2061">
        <v>17.96</v>
      </c>
      <c r="AE2061">
        <v>5.58</v>
      </c>
      <c r="AF2061">
        <v>6.58</v>
      </c>
      <c r="AG2061" s="5">
        <v>25.704709891740201</v>
      </c>
      <c r="AH2061" s="7"/>
      <c r="AI2061" s="8">
        <v>0.44515048951587211</v>
      </c>
      <c r="AJ2061">
        <v>29326.29</v>
      </c>
      <c r="AK2061">
        <v>29326290000</v>
      </c>
      <c r="AL2061">
        <f>IF(AJ2061&lt;29957,1,0)</f>
        <v>1</v>
      </c>
      <c r="AM2061">
        <f>IF(AND(AJ2061&gt;29957,AJ2061&lt;96525),1,0)</f>
        <v>0</v>
      </c>
      <c r="AN2061">
        <f>IF(AJ2061&gt;96525,1,0)</f>
        <v>0</v>
      </c>
      <c r="AO2061" s="9">
        <v>27</v>
      </c>
      <c r="AP2061" s="5">
        <v>1.4313637641589871</v>
      </c>
      <c r="AQ2061">
        <v>42800000</v>
      </c>
      <c r="AT2061">
        <v>131900000</v>
      </c>
      <c r="AU2061">
        <v>174700000</v>
      </c>
      <c r="AV2061">
        <v>0</v>
      </c>
      <c r="AW2061">
        <v>45802.2</v>
      </c>
      <c r="AX2061">
        <v>45802200000</v>
      </c>
      <c r="CG2061" s="13"/>
    </row>
    <row r="2062" spans="1:85" x14ac:dyDescent="0.3">
      <c r="A2062">
        <v>2017</v>
      </c>
      <c r="B2062" t="s">
        <v>321</v>
      </c>
      <c r="C2062">
        <v>0</v>
      </c>
      <c r="M2062">
        <v>0</v>
      </c>
      <c r="N2062">
        <v>0</v>
      </c>
      <c r="O2062" s="11"/>
      <c r="P2062" s="11"/>
      <c r="Q2062" s="12"/>
      <c r="R2062" s="11"/>
      <c r="S2062" s="12"/>
      <c r="T2062" s="14">
        <v>0</v>
      </c>
      <c r="U2062" s="12"/>
      <c r="V2062" s="12">
        <v>60.4</v>
      </c>
      <c r="W2062" s="13"/>
      <c r="X2062" s="11"/>
      <c r="Y2062" s="11"/>
      <c r="Z2062" s="11"/>
      <c r="AA2062" s="11">
        <v>31925.5</v>
      </c>
      <c r="AB2062" s="13">
        <v>31925500000</v>
      </c>
      <c r="AD2062">
        <v>24.83</v>
      </c>
      <c r="AE2062">
        <v>9.9499999999999993</v>
      </c>
      <c r="AF2062">
        <v>14.91</v>
      </c>
      <c r="AG2062" s="5"/>
      <c r="AH2062" s="7"/>
      <c r="AI2062" s="8"/>
      <c r="AO2062" s="9">
        <v>9</v>
      </c>
      <c r="AP2062" s="5">
        <v>0.95424250943932487</v>
      </c>
      <c r="CG2062" s="13"/>
    </row>
    <row r="2063" spans="1:85" x14ac:dyDescent="0.3">
      <c r="A2063">
        <v>2017</v>
      </c>
      <c r="B2063" t="s">
        <v>322</v>
      </c>
      <c r="C2063">
        <v>1</v>
      </c>
      <c r="D2063">
        <v>5</v>
      </c>
      <c r="E2063">
        <v>5</v>
      </c>
      <c r="L2063">
        <v>1</v>
      </c>
      <c r="M2063">
        <v>1</v>
      </c>
      <c r="N2063">
        <v>0</v>
      </c>
      <c r="O2063" s="11">
        <v>12</v>
      </c>
      <c r="P2063" s="11">
        <v>6</v>
      </c>
      <c r="Q2063" s="12">
        <v>50</v>
      </c>
      <c r="R2063" s="11">
        <v>3</v>
      </c>
      <c r="S2063" s="12">
        <v>25</v>
      </c>
      <c r="T2063" s="14">
        <v>3</v>
      </c>
      <c r="U2063" s="12">
        <v>25</v>
      </c>
      <c r="V2063" s="12" t="s">
        <v>366</v>
      </c>
      <c r="W2063" s="13">
        <v>5</v>
      </c>
      <c r="X2063" s="11"/>
      <c r="Y2063" s="11">
        <v>-3.68</v>
      </c>
      <c r="Z2063" s="11">
        <v>1.95</v>
      </c>
      <c r="AA2063" s="11">
        <v>40271.599999999999</v>
      </c>
      <c r="AB2063" s="13">
        <v>40271600000</v>
      </c>
      <c r="AC2063" s="5">
        <v>1.9471489065020979</v>
      </c>
      <c r="AD2063">
        <v>-1.01</v>
      </c>
      <c r="AE2063">
        <v>-0.85</v>
      </c>
      <c r="AF2063">
        <v>-0.94</v>
      </c>
      <c r="AG2063" s="5">
        <v>5.8913203304069492</v>
      </c>
      <c r="AH2063" s="7"/>
      <c r="AI2063" s="8"/>
      <c r="AJ2063">
        <v>62402.71</v>
      </c>
      <c r="AK2063">
        <v>62402710000</v>
      </c>
      <c r="AL2063">
        <f t="shared" ref="AL2063:AL2071" si="267">IF(AJ2063&lt;29957,1,0)</f>
        <v>0</v>
      </c>
      <c r="AM2063">
        <f t="shared" ref="AM2063:AM2071" si="268">IF(AND(AJ2063&gt;29957,AJ2063&lt;96525),1,0)</f>
        <v>1</v>
      </c>
      <c r="AN2063">
        <f t="shared" ref="AN2063:AN2071" si="269">IF(AJ2063&gt;96525,1,0)</f>
        <v>0</v>
      </c>
      <c r="AO2063" s="9">
        <v>12</v>
      </c>
      <c r="AP2063" s="5">
        <v>1.0791812460476247</v>
      </c>
      <c r="AQ2063">
        <v>3775000</v>
      </c>
      <c r="AT2063">
        <v>4800000</v>
      </c>
      <c r="AU2063">
        <v>8575000</v>
      </c>
      <c r="AV2063">
        <v>0</v>
      </c>
      <c r="AW2063">
        <v>16650.5</v>
      </c>
      <c r="AX2063">
        <v>16650500000</v>
      </c>
      <c r="CG2063" s="13"/>
    </row>
    <row r="2064" spans="1:85" x14ac:dyDescent="0.3">
      <c r="A2064">
        <v>2017</v>
      </c>
      <c r="B2064" t="s">
        <v>323</v>
      </c>
      <c r="C2064">
        <v>0</v>
      </c>
      <c r="D2064">
        <v>3</v>
      </c>
      <c r="E2064">
        <v>4</v>
      </c>
      <c r="L2064">
        <v>0</v>
      </c>
      <c r="M2064">
        <v>0</v>
      </c>
      <c r="N2064">
        <v>0</v>
      </c>
      <c r="O2064" s="11">
        <v>15</v>
      </c>
      <c r="P2064" s="11">
        <v>7</v>
      </c>
      <c r="Q2064" s="12">
        <v>46.67</v>
      </c>
      <c r="R2064" s="11">
        <v>3</v>
      </c>
      <c r="S2064" s="12">
        <v>20</v>
      </c>
      <c r="T2064" s="14">
        <v>5</v>
      </c>
      <c r="U2064" s="12">
        <v>33.33</v>
      </c>
      <c r="V2064" s="12">
        <v>27.74</v>
      </c>
      <c r="W2064" s="13"/>
      <c r="X2064" s="11">
        <v>4.58</v>
      </c>
      <c r="Y2064" s="11">
        <v>9.99</v>
      </c>
      <c r="Z2064" s="11">
        <v>4.8099999999999996</v>
      </c>
      <c r="AA2064" s="11">
        <v>207470</v>
      </c>
      <c r="AB2064" s="13">
        <v>207470000000</v>
      </c>
      <c r="AC2064" s="5">
        <v>4.8059503731351656</v>
      </c>
      <c r="AD2064">
        <v>25.68</v>
      </c>
      <c r="AE2064">
        <v>8.94</v>
      </c>
      <c r="AF2064">
        <v>13.65</v>
      </c>
      <c r="AG2064" s="5">
        <v>16.254466475162896</v>
      </c>
      <c r="AH2064" s="7"/>
      <c r="AI2064" s="8">
        <v>0.5243174832760803</v>
      </c>
      <c r="AJ2064">
        <v>327997.21000000002</v>
      </c>
      <c r="AK2064">
        <v>327997210000</v>
      </c>
      <c r="AL2064">
        <f t="shared" si="267"/>
        <v>0</v>
      </c>
      <c r="AM2064">
        <f t="shared" si="268"/>
        <v>0</v>
      </c>
      <c r="AN2064">
        <f t="shared" si="269"/>
        <v>1</v>
      </c>
      <c r="AO2064" s="9">
        <v>32</v>
      </c>
      <c r="AP2064" s="5">
        <v>1.5051499783199058</v>
      </c>
      <c r="AQ2064">
        <v>213100000</v>
      </c>
      <c r="AR2064" s="5">
        <v>15.5</v>
      </c>
      <c r="AT2064">
        <v>5230000</v>
      </c>
      <c r="AU2064">
        <v>218330000</v>
      </c>
      <c r="AV2064">
        <v>0</v>
      </c>
      <c r="AW2064">
        <v>174290</v>
      </c>
      <c r="AX2064">
        <v>174290000000</v>
      </c>
      <c r="CG2064" s="13"/>
    </row>
    <row r="2065" spans="1:85" x14ac:dyDescent="0.3">
      <c r="A2065">
        <v>2017</v>
      </c>
      <c r="B2065" t="s">
        <v>324</v>
      </c>
      <c r="C2065">
        <v>0</v>
      </c>
      <c r="D2065">
        <v>5</v>
      </c>
      <c r="E2065">
        <v>4</v>
      </c>
      <c r="L2065">
        <v>1</v>
      </c>
      <c r="M2065">
        <v>0</v>
      </c>
      <c r="N2065">
        <v>0</v>
      </c>
      <c r="O2065" s="11">
        <v>11</v>
      </c>
      <c r="P2065" s="11">
        <v>5</v>
      </c>
      <c r="Q2065" s="12">
        <v>45.45</v>
      </c>
      <c r="R2065" s="11">
        <v>5</v>
      </c>
      <c r="S2065" s="12">
        <v>45.45</v>
      </c>
      <c r="T2065" s="14">
        <v>1</v>
      </c>
      <c r="U2065" s="12">
        <v>9.09</v>
      </c>
      <c r="V2065" s="12">
        <v>44.02</v>
      </c>
      <c r="W2065" s="13">
        <v>4</v>
      </c>
      <c r="X2065" s="11"/>
      <c r="Y2065" s="11">
        <v>4.6100000000000003</v>
      </c>
      <c r="Z2065" s="11">
        <v>0.98</v>
      </c>
      <c r="AA2065" s="11">
        <v>72803.399999999994</v>
      </c>
      <c r="AB2065" s="13">
        <v>72803400000</v>
      </c>
      <c r="AC2065" s="5">
        <v>0.98337736165067113</v>
      </c>
      <c r="AD2065">
        <v>8.43</v>
      </c>
      <c r="AE2065">
        <v>4.24</v>
      </c>
      <c r="AF2065">
        <v>5.27</v>
      </c>
      <c r="AG2065" s="5">
        <v>1.6754629651465296</v>
      </c>
      <c r="AH2065" s="7">
        <v>0.35564077189510146</v>
      </c>
      <c r="AI2065" s="8">
        <v>0.12122711528946067</v>
      </c>
      <c r="AJ2065">
        <v>19717.349999999999</v>
      </c>
      <c r="AK2065">
        <v>19717350000</v>
      </c>
      <c r="AL2065">
        <f t="shared" si="267"/>
        <v>1</v>
      </c>
      <c r="AM2065">
        <f t="shared" si="268"/>
        <v>0</v>
      </c>
      <c r="AN2065">
        <f t="shared" si="269"/>
        <v>0</v>
      </c>
      <c r="AO2065" s="9">
        <v>29</v>
      </c>
      <c r="AP2065" s="5">
        <v>1.4623979978989561</v>
      </c>
      <c r="AQ2065">
        <v>157427084</v>
      </c>
      <c r="AT2065">
        <v>2950000</v>
      </c>
      <c r="AU2065">
        <v>160377084</v>
      </c>
      <c r="AV2065">
        <v>2</v>
      </c>
      <c r="AW2065">
        <v>67590.5</v>
      </c>
      <c r="AX2065">
        <v>67590500000</v>
      </c>
      <c r="CG2065" s="13"/>
    </row>
    <row r="2066" spans="1:85" x14ac:dyDescent="0.3">
      <c r="A2066">
        <v>2017</v>
      </c>
      <c r="B2066" t="s">
        <v>325</v>
      </c>
      <c r="C2066">
        <v>0</v>
      </c>
      <c r="D2066">
        <v>5</v>
      </c>
      <c r="E2066">
        <v>7</v>
      </c>
      <c r="L2066">
        <v>1</v>
      </c>
      <c r="M2066">
        <v>0</v>
      </c>
      <c r="N2066">
        <v>0</v>
      </c>
      <c r="O2066" s="11">
        <v>17</v>
      </c>
      <c r="P2066" s="11">
        <v>6</v>
      </c>
      <c r="Q2066" s="12">
        <v>35.29</v>
      </c>
      <c r="R2066" s="11">
        <v>4</v>
      </c>
      <c r="S2066" s="12">
        <v>23.53</v>
      </c>
      <c r="T2066" s="14">
        <v>7</v>
      </c>
      <c r="U2066" s="12">
        <v>41.18</v>
      </c>
      <c r="V2066" s="12" t="s">
        <v>366</v>
      </c>
      <c r="W2066" s="13">
        <v>7</v>
      </c>
      <c r="X2066" s="11"/>
      <c r="Y2066" s="11">
        <v>8.65</v>
      </c>
      <c r="Z2066" s="11">
        <v>4.57</v>
      </c>
      <c r="AA2066" s="11">
        <v>434439.8</v>
      </c>
      <c r="AB2066" s="13">
        <v>434439800000</v>
      </c>
      <c r="AC2066" s="5">
        <v>4.5689338933044867</v>
      </c>
      <c r="AD2066">
        <v>10.87</v>
      </c>
      <c r="AE2066">
        <v>5.86</v>
      </c>
      <c r="AF2066">
        <v>7.7</v>
      </c>
      <c r="AG2066" s="5">
        <v>0.91572031473762827</v>
      </c>
      <c r="AH2066" s="7">
        <v>3.1285184847987396E-3</v>
      </c>
      <c r="AI2066" s="8">
        <v>0.63273407557727313</v>
      </c>
      <c r="AJ2066">
        <v>892082.31</v>
      </c>
      <c r="AK2066">
        <v>892082310000</v>
      </c>
      <c r="AL2066">
        <f t="shared" si="267"/>
        <v>0</v>
      </c>
      <c r="AM2066">
        <f t="shared" si="268"/>
        <v>0</v>
      </c>
      <c r="AN2066">
        <f t="shared" si="269"/>
        <v>1</v>
      </c>
      <c r="AO2066" s="9">
        <v>17</v>
      </c>
      <c r="AP2066" s="5">
        <v>1.2304489213782739</v>
      </c>
      <c r="AQ2066">
        <v>107074000</v>
      </c>
      <c r="AT2066">
        <v>31050000</v>
      </c>
      <c r="AU2066">
        <v>138124000</v>
      </c>
      <c r="AV2066">
        <v>0</v>
      </c>
      <c r="AW2066">
        <v>319477.5</v>
      </c>
      <c r="AX2066">
        <v>319477500000</v>
      </c>
      <c r="CG2066" s="13"/>
    </row>
    <row r="2067" spans="1:85" x14ac:dyDescent="0.3">
      <c r="A2067">
        <v>2017</v>
      </c>
      <c r="B2067" t="s">
        <v>326</v>
      </c>
      <c r="C2067">
        <v>0</v>
      </c>
      <c r="D2067">
        <v>3</v>
      </c>
      <c r="E2067">
        <v>4</v>
      </c>
      <c r="L2067">
        <v>1</v>
      </c>
      <c r="M2067">
        <v>0</v>
      </c>
      <c r="N2067">
        <v>0</v>
      </c>
      <c r="O2067" s="11">
        <v>9</v>
      </c>
      <c r="P2067" s="11">
        <v>5</v>
      </c>
      <c r="Q2067" s="12">
        <v>55.56</v>
      </c>
      <c r="R2067" s="11">
        <v>4</v>
      </c>
      <c r="S2067" s="12">
        <v>44.44</v>
      </c>
      <c r="T2067" s="14">
        <v>0</v>
      </c>
      <c r="U2067" s="12">
        <v>0</v>
      </c>
      <c r="V2067" s="12">
        <v>50.08</v>
      </c>
      <c r="W2067" s="13">
        <v>5</v>
      </c>
      <c r="X2067" s="11"/>
      <c r="Y2067" s="11">
        <v>-11.9</v>
      </c>
      <c r="Z2067" s="11">
        <v>2.31</v>
      </c>
      <c r="AA2067" s="11">
        <v>15700.8</v>
      </c>
      <c r="AB2067" s="13">
        <v>15700800000</v>
      </c>
      <c r="AC2067" s="5">
        <v>2.307290720199676</v>
      </c>
      <c r="AD2067">
        <v>-8.3000000000000007</v>
      </c>
      <c r="AE2067">
        <v>-5.75</v>
      </c>
      <c r="AF2067">
        <v>-7.79</v>
      </c>
      <c r="AG2067" s="5">
        <v>-48.18064496988756</v>
      </c>
      <c r="AH2067" s="7">
        <v>1.9050481629381537</v>
      </c>
      <c r="AI2067" s="8">
        <v>0.66984413242303231</v>
      </c>
      <c r="AJ2067">
        <v>23295.68</v>
      </c>
      <c r="AK2067">
        <v>23295680000</v>
      </c>
      <c r="AL2067">
        <f t="shared" si="267"/>
        <v>1</v>
      </c>
      <c r="AM2067">
        <f t="shared" si="268"/>
        <v>0</v>
      </c>
      <c r="AN2067">
        <f t="shared" si="269"/>
        <v>0</v>
      </c>
      <c r="AO2067" s="9">
        <v>55</v>
      </c>
      <c r="AP2067" s="5">
        <v>1.7403626894942439</v>
      </c>
      <c r="AQ2067">
        <v>65287837</v>
      </c>
      <c r="AR2067" s="5">
        <v>57</v>
      </c>
      <c r="AT2067">
        <v>7905000</v>
      </c>
      <c r="AU2067">
        <v>73192837</v>
      </c>
      <c r="AW2067">
        <v>8184</v>
      </c>
      <c r="AX2067">
        <v>8184000000</v>
      </c>
      <c r="CG2067" s="13"/>
    </row>
    <row r="2068" spans="1:85" x14ac:dyDescent="0.3">
      <c r="A2068">
        <v>2017</v>
      </c>
      <c r="B2068" t="s">
        <v>327</v>
      </c>
      <c r="C2068">
        <v>0</v>
      </c>
      <c r="D2068">
        <v>3</v>
      </c>
      <c r="E2068">
        <v>8</v>
      </c>
      <c r="L2068">
        <v>1</v>
      </c>
      <c r="M2068">
        <v>0</v>
      </c>
      <c r="N2068">
        <v>0</v>
      </c>
      <c r="O2068" s="11">
        <v>17</v>
      </c>
      <c r="P2068" s="11">
        <v>6</v>
      </c>
      <c r="Q2068" s="12">
        <v>35.29</v>
      </c>
      <c r="R2068" s="11">
        <v>5</v>
      </c>
      <c r="S2068" s="12">
        <v>29.41</v>
      </c>
      <c r="T2068" s="14">
        <v>6</v>
      </c>
      <c r="U2068" s="12">
        <v>35.29</v>
      </c>
      <c r="V2068" s="12">
        <v>73.87</v>
      </c>
      <c r="W2068" s="13">
        <v>4</v>
      </c>
      <c r="X2068" s="11">
        <v>18.72</v>
      </c>
      <c r="Y2068" s="11">
        <v>2.0499999999999998</v>
      </c>
      <c r="Z2068" s="11">
        <v>8.74</v>
      </c>
      <c r="AA2068" s="11">
        <v>45701.3</v>
      </c>
      <c r="AB2068" s="13">
        <v>45701300000</v>
      </c>
      <c r="AC2068" s="5">
        <v>8.7372478389527473</v>
      </c>
      <c r="AD2068">
        <v>9.4</v>
      </c>
      <c r="AE2068">
        <v>4.68</v>
      </c>
      <c r="AF2068">
        <v>7.17</v>
      </c>
      <c r="AG2068" s="5">
        <v>6.1025179874769586</v>
      </c>
      <c r="AH2068" s="7"/>
      <c r="AI2068" s="8"/>
      <c r="AJ2068">
        <v>206117.03</v>
      </c>
      <c r="AK2068">
        <v>206117030000</v>
      </c>
      <c r="AL2068">
        <f t="shared" si="267"/>
        <v>0</v>
      </c>
      <c r="AM2068">
        <f t="shared" si="268"/>
        <v>0</v>
      </c>
      <c r="AN2068">
        <f t="shared" si="269"/>
        <v>1</v>
      </c>
      <c r="AO2068" s="9">
        <v>18</v>
      </c>
      <c r="AP2068" s="5">
        <v>1.2552725051033058</v>
      </c>
      <c r="AQ2068">
        <v>167286058</v>
      </c>
      <c r="AT2068">
        <v>39790984</v>
      </c>
      <c r="AU2068">
        <v>207077042</v>
      </c>
      <c r="AV2068">
        <v>1</v>
      </c>
      <c r="AW2068">
        <v>124306.2</v>
      </c>
      <c r="AX2068">
        <v>124306200000</v>
      </c>
      <c r="CG2068" s="13"/>
    </row>
    <row r="2069" spans="1:85" x14ac:dyDescent="0.3">
      <c r="A2069">
        <v>2017</v>
      </c>
      <c r="B2069" t="s">
        <v>328</v>
      </c>
      <c r="C2069">
        <v>0</v>
      </c>
      <c r="D2069">
        <v>9</v>
      </c>
      <c r="E2069">
        <v>9</v>
      </c>
      <c r="L2069">
        <v>1</v>
      </c>
      <c r="M2069">
        <v>1</v>
      </c>
      <c r="N2069">
        <v>1</v>
      </c>
      <c r="O2069" s="11">
        <v>13</v>
      </c>
      <c r="P2069" s="11">
        <v>5</v>
      </c>
      <c r="Q2069" s="12">
        <v>38.46</v>
      </c>
      <c r="R2069" s="11">
        <v>4</v>
      </c>
      <c r="S2069" s="12">
        <v>30.77</v>
      </c>
      <c r="T2069" s="14">
        <v>4</v>
      </c>
      <c r="U2069" s="12">
        <v>30.77</v>
      </c>
      <c r="V2069" s="12">
        <v>58.48</v>
      </c>
      <c r="W2069" s="13">
        <v>11</v>
      </c>
      <c r="X2069" s="11">
        <v>3.12</v>
      </c>
      <c r="Y2069" s="11">
        <v>1.05</v>
      </c>
      <c r="Z2069" s="11">
        <v>16.309999999999999</v>
      </c>
      <c r="AA2069" s="11">
        <v>109365</v>
      </c>
      <c r="AB2069" s="13">
        <v>109365000000</v>
      </c>
      <c r="AC2069" s="5">
        <v>16.30943438883196</v>
      </c>
      <c r="AD2069">
        <v>15.88</v>
      </c>
      <c r="AE2069">
        <v>2.79</v>
      </c>
      <c r="AF2069">
        <v>4.5999999999999996</v>
      </c>
      <c r="AG2069" s="5">
        <v>7.6654265769343315</v>
      </c>
      <c r="AH2069" s="7"/>
      <c r="AI2069" s="8">
        <v>2.5884426636849298</v>
      </c>
      <c r="AJ2069">
        <v>282342.74</v>
      </c>
      <c r="AK2069">
        <v>282342740000</v>
      </c>
      <c r="AL2069">
        <f t="shared" si="267"/>
        <v>0</v>
      </c>
      <c r="AM2069">
        <f t="shared" si="268"/>
        <v>0</v>
      </c>
      <c r="AN2069">
        <f t="shared" si="269"/>
        <v>1</v>
      </c>
      <c r="AO2069" s="9">
        <v>18</v>
      </c>
      <c r="AP2069" s="5">
        <v>1.2552725051033058</v>
      </c>
      <c r="AQ2069">
        <v>184677413</v>
      </c>
      <c r="AS2069">
        <v>127843692</v>
      </c>
      <c r="AT2069">
        <v>28622227</v>
      </c>
      <c r="AU2069">
        <v>213299640</v>
      </c>
      <c r="AV2069">
        <v>0</v>
      </c>
      <c r="AW2069">
        <v>265560</v>
      </c>
      <c r="AX2069">
        <v>265560000000</v>
      </c>
      <c r="CG2069" s="13"/>
    </row>
    <row r="2070" spans="1:85" x14ac:dyDescent="0.3">
      <c r="A2070">
        <v>2017</v>
      </c>
      <c r="B2070" t="s">
        <v>329</v>
      </c>
      <c r="C2070">
        <v>0</v>
      </c>
      <c r="D2070">
        <v>4</v>
      </c>
      <c r="E2070">
        <v>4</v>
      </c>
      <c r="F2070">
        <v>6.6</v>
      </c>
      <c r="G2070">
        <v>6600000</v>
      </c>
      <c r="H2070">
        <v>3.5</v>
      </c>
      <c r="I2070">
        <v>3500000</v>
      </c>
      <c r="J2070">
        <v>3.0999999999999996</v>
      </c>
      <c r="K2070">
        <v>3099999.9999999995</v>
      </c>
      <c r="L2070">
        <v>1</v>
      </c>
      <c r="M2070">
        <v>0</v>
      </c>
      <c r="N2070">
        <v>1</v>
      </c>
      <c r="O2070" s="11">
        <v>9</v>
      </c>
      <c r="P2070" s="11">
        <v>5</v>
      </c>
      <c r="Q2070" s="12">
        <v>55.56</v>
      </c>
      <c r="R2070" s="11">
        <v>4</v>
      </c>
      <c r="S2070" s="12">
        <v>44.44</v>
      </c>
      <c r="T2070" s="14">
        <v>0</v>
      </c>
      <c r="U2070" s="12">
        <v>0</v>
      </c>
      <c r="V2070" s="12">
        <v>28.76</v>
      </c>
      <c r="W2070" s="13">
        <v>4</v>
      </c>
      <c r="X2070" s="11"/>
      <c r="Y2070" s="11">
        <v>5.25</v>
      </c>
      <c r="Z2070" s="11">
        <v>4.51</v>
      </c>
      <c r="AA2070" s="11">
        <v>34770.6</v>
      </c>
      <c r="AB2070" s="13">
        <v>34770600000</v>
      </c>
      <c r="AC2070" s="5">
        <v>4.5122512832866626</v>
      </c>
      <c r="AD2070">
        <v>17.45</v>
      </c>
      <c r="AE2070">
        <v>5.29</v>
      </c>
      <c r="AF2070">
        <v>12.81</v>
      </c>
      <c r="AG2070" s="5">
        <v>27.894348649456784</v>
      </c>
      <c r="AH2070" s="7">
        <v>0.24938355502492279</v>
      </c>
      <c r="AI2070" s="8"/>
      <c r="AJ2070">
        <v>25581.26</v>
      </c>
      <c r="AK2070">
        <v>25581260000</v>
      </c>
      <c r="AL2070">
        <f t="shared" si="267"/>
        <v>1</v>
      </c>
      <c r="AM2070">
        <f t="shared" si="268"/>
        <v>0</v>
      </c>
      <c r="AN2070">
        <f t="shared" si="269"/>
        <v>0</v>
      </c>
      <c r="AO2070" s="9">
        <v>22</v>
      </c>
      <c r="AP2070" s="5">
        <v>1.3424226808222062</v>
      </c>
      <c r="AQ2070">
        <v>65844000</v>
      </c>
      <c r="AS2070">
        <v>26902000</v>
      </c>
      <c r="AT2070">
        <v>7925000</v>
      </c>
      <c r="AU2070">
        <v>73769000</v>
      </c>
      <c r="AV2070">
        <v>43.88</v>
      </c>
      <c r="AW2070">
        <v>34572.800000000003</v>
      </c>
      <c r="AX2070">
        <v>34572800000</v>
      </c>
      <c r="CG2070" s="13"/>
    </row>
    <row r="2071" spans="1:85" x14ac:dyDescent="0.3">
      <c r="A2071">
        <v>2017</v>
      </c>
      <c r="B2071" t="s">
        <v>330</v>
      </c>
      <c r="C2071">
        <v>1</v>
      </c>
      <c r="D2071">
        <v>4</v>
      </c>
      <c r="E2071">
        <v>4</v>
      </c>
      <c r="F2071">
        <v>3.7</v>
      </c>
      <c r="G2071">
        <v>3700000</v>
      </c>
      <c r="H2071">
        <v>3.5</v>
      </c>
      <c r="I2071">
        <v>3500000</v>
      </c>
      <c r="J2071">
        <v>0.20000000000000018</v>
      </c>
      <c r="K2071">
        <v>200000.00000000017</v>
      </c>
      <c r="L2071">
        <v>1</v>
      </c>
      <c r="M2071">
        <v>1</v>
      </c>
      <c r="N2071">
        <v>0</v>
      </c>
      <c r="O2071" s="11">
        <v>11</v>
      </c>
      <c r="P2071" s="11">
        <v>6</v>
      </c>
      <c r="Q2071" s="12">
        <v>54.55</v>
      </c>
      <c r="R2071" s="11">
        <v>5</v>
      </c>
      <c r="S2071" s="12">
        <v>45.45</v>
      </c>
      <c r="T2071" s="14">
        <v>0</v>
      </c>
      <c r="U2071" s="12">
        <v>0</v>
      </c>
      <c r="V2071" s="12">
        <v>52.5</v>
      </c>
      <c r="W2071" s="13">
        <v>4</v>
      </c>
      <c r="X2071" s="11"/>
      <c r="Y2071" s="11">
        <v>6.44</v>
      </c>
      <c r="Z2071" s="11">
        <v>7.02</v>
      </c>
      <c r="AA2071" s="11">
        <v>6100</v>
      </c>
      <c r="AB2071" s="13">
        <v>6100000000</v>
      </c>
      <c r="AC2071" s="5">
        <v>7.0202207799536733</v>
      </c>
      <c r="AD2071">
        <v>22.66</v>
      </c>
      <c r="AE2071">
        <v>14.16</v>
      </c>
      <c r="AF2071">
        <v>22.23</v>
      </c>
      <c r="AG2071" s="5">
        <v>5.8409872547036157</v>
      </c>
      <c r="AH2071" s="7">
        <v>7.1869289640882933E-2</v>
      </c>
      <c r="AI2071" s="8">
        <v>5.8703447432202029</v>
      </c>
      <c r="AJ2071">
        <v>16569.46</v>
      </c>
      <c r="AK2071">
        <v>16569460000</v>
      </c>
      <c r="AL2071">
        <f t="shared" si="267"/>
        <v>1</v>
      </c>
      <c r="AM2071">
        <f t="shared" si="268"/>
        <v>0</v>
      </c>
      <c r="AN2071">
        <f t="shared" si="269"/>
        <v>0</v>
      </c>
      <c r="AO2071" s="9">
        <v>49</v>
      </c>
      <c r="AP2071" s="5">
        <v>1.6901960800285134</v>
      </c>
      <c r="AQ2071">
        <v>84786994</v>
      </c>
      <c r="AT2071">
        <v>1115000</v>
      </c>
      <c r="AU2071">
        <v>85901994</v>
      </c>
      <c r="AV2071">
        <v>54.78</v>
      </c>
      <c r="AW2071">
        <v>14510.6</v>
      </c>
      <c r="AX2071">
        <v>14510600000</v>
      </c>
      <c r="CG2071" s="13"/>
    </row>
    <row r="2072" spans="1:85" x14ac:dyDescent="0.3">
      <c r="A2072">
        <v>2017</v>
      </c>
      <c r="B2072" t="s">
        <v>331</v>
      </c>
      <c r="C2072">
        <v>1</v>
      </c>
      <c r="M2072">
        <v>0</v>
      </c>
      <c r="N2072">
        <v>0</v>
      </c>
      <c r="O2072" s="11"/>
      <c r="P2072" s="11"/>
      <c r="Q2072" s="12"/>
      <c r="R2072" s="11"/>
      <c r="S2072" s="12"/>
      <c r="T2072" s="14">
        <v>0</v>
      </c>
      <c r="U2072" s="12"/>
      <c r="V2072" s="12" t="s">
        <v>366</v>
      </c>
      <c r="W2072" s="13"/>
      <c r="X2072" s="11"/>
      <c r="Y2072" s="11">
        <v>4.08</v>
      </c>
      <c r="Z2072" s="11"/>
      <c r="AA2072" s="11"/>
      <c r="AB2072" s="13"/>
      <c r="AD2072">
        <v>14.01</v>
      </c>
      <c r="AE2072">
        <v>7.94</v>
      </c>
      <c r="AF2072">
        <v>9.85</v>
      </c>
      <c r="AG2072" s="5">
        <v>4.700582506282494</v>
      </c>
      <c r="AH2072" s="7"/>
      <c r="AI2072" s="8"/>
      <c r="AO2072" s="9">
        <v>34</v>
      </c>
      <c r="AP2072" s="5">
        <v>1.5314789170422551</v>
      </c>
      <c r="AR2072" s="5">
        <v>100</v>
      </c>
      <c r="AV2072">
        <v>17.79</v>
      </c>
      <c r="CG2072" s="13"/>
    </row>
    <row r="2073" spans="1:85" x14ac:dyDescent="0.3">
      <c r="A2073">
        <v>2017</v>
      </c>
      <c r="B2073" t="s">
        <v>332</v>
      </c>
      <c r="C2073">
        <v>1</v>
      </c>
      <c r="D2073">
        <v>5</v>
      </c>
      <c r="E2073">
        <v>4</v>
      </c>
      <c r="F2073">
        <v>6.4</v>
      </c>
      <c r="G2073">
        <v>6400000</v>
      </c>
      <c r="H2073">
        <v>5.5</v>
      </c>
      <c r="I2073">
        <v>5500000</v>
      </c>
      <c r="J2073">
        <v>0.90000000000000036</v>
      </c>
      <c r="K2073">
        <v>900000.00000000035</v>
      </c>
      <c r="L2073">
        <v>1</v>
      </c>
      <c r="M2073">
        <v>0</v>
      </c>
      <c r="N2073">
        <v>0</v>
      </c>
      <c r="O2073" s="11">
        <v>10</v>
      </c>
      <c r="P2073" s="11">
        <v>4</v>
      </c>
      <c r="Q2073" s="12">
        <v>40</v>
      </c>
      <c r="R2073" s="11">
        <v>4</v>
      </c>
      <c r="S2073" s="12">
        <v>40</v>
      </c>
      <c r="T2073" s="14">
        <v>2</v>
      </c>
      <c r="U2073" s="12">
        <v>20</v>
      </c>
      <c r="V2073" s="12">
        <v>65.41</v>
      </c>
      <c r="W2073" s="13">
        <v>7</v>
      </c>
      <c r="X2073" s="11"/>
      <c r="Y2073" s="11">
        <v>6.87</v>
      </c>
      <c r="Z2073" s="11">
        <v>11.61</v>
      </c>
      <c r="AA2073" s="11">
        <v>9666.2000000000007</v>
      </c>
      <c r="AB2073" s="13">
        <v>9666200000</v>
      </c>
      <c r="AC2073" s="5">
        <v>11.60642514524319</v>
      </c>
      <c r="AG2073" s="5">
        <v>12.634746484874304</v>
      </c>
      <c r="AH2073" s="7"/>
      <c r="AI2073" s="8"/>
      <c r="AO2073" s="9">
        <v>21</v>
      </c>
      <c r="AP2073" s="5">
        <v>1.3222192947339191</v>
      </c>
      <c r="AQ2073">
        <v>131621758</v>
      </c>
      <c r="AT2073">
        <v>7318086</v>
      </c>
      <c r="AU2073">
        <v>138939844</v>
      </c>
      <c r="AV2073">
        <v>0</v>
      </c>
      <c r="CG2073" s="13"/>
    </row>
    <row r="2074" spans="1:85" x14ac:dyDescent="0.3">
      <c r="A2074">
        <v>2017</v>
      </c>
      <c r="B2074" t="s">
        <v>333</v>
      </c>
      <c r="C2074">
        <v>1</v>
      </c>
      <c r="M2074">
        <v>0</v>
      </c>
      <c r="N2074">
        <v>0</v>
      </c>
      <c r="O2074" s="11">
        <v>8</v>
      </c>
      <c r="P2074" s="11"/>
      <c r="Q2074" s="12">
        <v>0</v>
      </c>
      <c r="R2074" s="11">
        <v>5</v>
      </c>
      <c r="S2074" s="12">
        <v>62.5</v>
      </c>
      <c r="T2074" s="14">
        <v>3</v>
      </c>
      <c r="U2074" s="12">
        <v>37.5</v>
      </c>
      <c r="V2074" s="12">
        <v>55.45</v>
      </c>
      <c r="W2074" s="13">
        <v>5</v>
      </c>
      <c r="X2074" s="11"/>
      <c r="Y2074" s="11"/>
      <c r="Z2074" s="11"/>
      <c r="AA2074" s="11"/>
      <c r="AB2074" s="13"/>
      <c r="AD2074">
        <v>16.91</v>
      </c>
      <c r="AE2074">
        <v>9.01</v>
      </c>
      <c r="AF2074">
        <v>15.03</v>
      </c>
      <c r="AG2074" s="5">
        <v>23.784986098239102</v>
      </c>
      <c r="AH2074" s="7"/>
      <c r="AI2074" s="8"/>
      <c r="AO2074" s="9">
        <v>4</v>
      </c>
      <c r="AP2074" s="5">
        <v>0.60205999132796229</v>
      </c>
      <c r="AR2074" s="5">
        <v>3.9</v>
      </c>
      <c r="AV2074">
        <v>32.159999999999997</v>
      </c>
      <c r="CG2074" s="13"/>
    </row>
    <row r="2075" spans="1:85" x14ac:dyDescent="0.3">
      <c r="A2075">
        <v>2017</v>
      </c>
      <c r="B2075" t="s">
        <v>334</v>
      </c>
      <c r="C2075">
        <v>1</v>
      </c>
      <c r="D2075">
        <v>4</v>
      </c>
      <c r="E2075">
        <v>4</v>
      </c>
      <c r="F2075">
        <v>5.2</v>
      </c>
      <c r="G2075">
        <v>5200000</v>
      </c>
      <c r="H2075">
        <v>4.5</v>
      </c>
      <c r="I2075">
        <v>4500000</v>
      </c>
      <c r="J2075">
        <v>0.70000000000000018</v>
      </c>
      <c r="K2075">
        <v>700000.00000000023</v>
      </c>
      <c r="L2075">
        <v>1</v>
      </c>
      <c r="M2075">
        <v>0</v>
      </c>
      <c r="N2075">
        <v>1</v>
      </c>
      <c r="O2075" s="11">
        <v>10</v>
      </c>
      <c r="P2075" s="11">
        <v>5</v>
      </c>
      <c r="Q2075" s="12">
        <v>50</v>
      </c>
      <c r="R2075" s="11">
        <v>4</v>
      </c>
      <c r="S2075" s="12">
        <v>40</v>
      </c>
      <c r="T2075" s="14">
        <v>1</v>
      </c>
      <c r="U2075" s="12">
        <v>10</v>
      </c>
      <c r="V2075" s="12">
        <v>41.6</v>
      </c>
      <c r="W2075" s="13">
        <v>5</v>
      </c>
      <c r="X2075" s="11"/>
      <c r="Y2075" s="11">
        <v>13.1</v>
      </c>
      <c r="Z2075" s="11">
        <v>8.4499999999999993</v>
      </c>
      <c r="AA2075" s="11">
        <v>22853.3</v>
      </c>
      <c r="AB2075" s="13">
        <v>22853300000</v>
      </c>
      <c r="AC2075" s="5">
        <v>8.4497814381103868</v>
      </c>
      <c r="AD2075">
        <v>28.84</v>
      </c>
      <c r="AE2075">
        <v>23.92</v>
      </c>
      <c r="AF2075">
        <v>25.58</v>
      </c>
      <c r="AG2075" s="5">
        <v>25.377732508031031</v>
      </c>
      <c r="AH2075" s="7">
        <v>2.6246784768865813E-2</v>
      </c>
      <c r="AI2075" s="8">
        <v>8.5489527532877224E-2</v>
      </c>
      <c r="AJ2075">
        <v>144850.91</v>
      </c>
      <c r="AK2075">
        <v>144850910000</v>
      </c>
      <c r="AL2075">
        <f>IF(AJ2075&lt;29957,1,0)</f>
        <v>0</v>
      </c>
      <c r="AM2075">
        <f>IF(AND(AJ2075&gt;29957,AJ2075&lt;96525),1,0)</f>
        <v>0</v>
      </c>
      <c r="AN2075">
        <f>IF(AJ2075&gt;96525,1,0)</f>
        <v>1</v>
      </c>
      <c r="AO2075" s="9">
        <v>27</v>
      </c>
      <c r="AP2075" s="5">
        <v>1.4313637641589871</v>
      </c>
      <c r="AQ2075">
        <v>24672000</v>
      </c>
      <c r="AR2075" s="5">
        <v>28.9</v>
      </c>
      <c r="AS2075">
        <v>17125000</v>
      </c>
      <c r="AT2075">
        <v>575000</v>
      </c>
      <c r="AU2075">
        <v>25247000</v>
      </c>
      <c r="AW2075">
        <v>65020.1</v>
      </c>
      <c r="AX2075">
        <v>65020100000</v>
      </c>
      <c r="CG2075" s="13"/>
    </row>
    <row r="2076" spans="1:85" x14ac:dyDescent="0.3">
      <c r="A2076">
        <v>2017</v>
      </c>
      <c r="B2076" t="s">
        <v>335</v>
      </c>
      <c r="C2076">
        <v>0</v>
      </c>
      <c r="D2076">
        <v>6</v>
      </c>
      <c r="E2076">
        <v>4</v>
      </c>
      <c r="F2076">
        <v>6.9</v>
      </c>
      <c r="G2076">
        <v>6900000</v>
      </c>
      <c r="H2076">
        <v>5.0999999999999996</v>
      </c>
      <c r="I2076">
        <v>5100000</v>
      </c>
      <c r="J2076">
        <v>1.8000000000000007</v>
      </c>
      <c r="K2076">
        <v>1800000.0000000007</v>
      </c>
      <c r="L2076">
        <v>1</v>
      </c>
      <c r="M2076">
        <v>0</v>
      </c>
      <c r="N2076">
        <v>0</v>
      </c>
      <c r="O2076" s="11">
        <v>15</v>
      </c>
      <c r="P2076" s="11">
        <v>7</v>
      </c>
      <c r="Q2076" s="12">
        <v>46.67</v>
      </c>
      <c r="R2076" s="11">
        <v>5</v>
      </c>
      <c r="S2076" s="12">
        <v>33.33</v>
      </c>
      <c r="T2076" s="14">
        <v>3</v>
      </c>
      <c r="U2076" s="12">
        <v>20</v>
      </c>
      <c r="V2076" s="12">
        <v>62.23</v>
      </c>
      <c r="W2076" s="13">
        <v>6</v>
      </c>
      <c r="X2076" s="11"/>
      <c r="Y2076" s="11">
        <v>10.029999999999999</v>
      </c>
      <c r="Z2076" s="11">
        <v>1.89</v>
      </c>
      <c r="AA2076" s="11">
        <v>75451.600000000006</v>
      </c>
      <c r="AB2076" s="13">
        <v>75451600000</v>
      </c>
      <c r="AC2076" s="5">
        <v>1.8893574941080431</v>
      </c>
      <c r="AD2076">
        <v>15.02</v>
      </c>
      <c r="AE2076">
        <v>8.4499999999999993</v>
      </c>
      <c r="AF2076">
        <v>9.5399999999999991</v>
      </c>
      <c r="AG2076" s="5">
        <v>2.7385240287465846</v>
      </c>
      <c r="AH2076" s="7"/>
      <c r="AI2076" s="8"/>
      <c r="AJ2076">
        <v>70774.52</v>
      </c>
      <c r="AK2076">
        <v>70774520000</v>
      </c>
      <c r="AL2076">
        <f>IF(AJ2076&lt;29957,1,0)</f>
        <v>0</v>
      </c>
      <c r="AM2076">
        <f>IF(AND(AJ2076&gt;29957,AJ2076&lt;96525),1,0)</f>
        <v>1</v>
      </c>
      <c r="AN2076">
        <f>IF(AJ2076&gt;96525,1,0)</f>
        <v>0</v>
      </c>
      <c r="AO2076" s="9">
        <v>44</v>
      </c>
      <c r="AP2076" s="5">
        <v>1.6434526764861872</v>
      </c>
      <c r="AQ2076">
        <v>303992454</v>
      </c>
      <c r="AR2076" s="5">
        <v>0.1</v>
      </c>
      <c r="AT2076">
        <v>1945000</v>
      </c>
      <c r="AU2076">
        <v>305937454</v>
      </c>
      <c r="AV2076">
        <v>30.61</v>
      </c>
      <c r="AW2076">
        <v>62482.7</v>
      </c>
      <c r="AX2076">
        <v>62482700000</v>
      </c>
      <c r="CG2076" s="13"/>
    </row>
    <row r="2077" spans="1:85" x14ac:dyDescent="0.3">
      <c r="A2077">
        <v>2017</v>
      </c>
      <c r="B2077" t="s">
        <v>336</v>
      </c>
      <c r="C2077">
        <v>0</v>
      </c>
      <c r="M2077">
        <v>0</v>
      </c>
      <c r="N2077">
        <v>0</v>
      </c>
      <c r="O2077" s="11"/>
      <c r="P2077" s="11"/>
      <c r="Q2077" s="12"/>
      <c r="R2077" s="11"/>
      <c r="S2077" s="12"/>
      <c r="T2077" s="14">
        <v>0</v>
      </c>
      <c r="U2077" s="12"/>
      <c r="V2077" s="12" t="s">
        <v>366</v>
      </c>
      <c r="W2077" s="13"/>
      <c r="X2077" s="11"/>
      <c r="Y2077" s="11">
        <v>0.98</v>
      </c>
      <c r="Z2077" s="11"/>
      <c r="AA2077" s="11">
        <v>48565.2</v>
      </c>
      <c r="AB2077" s="13">
        <v>48565200000</v>
      </c>
      <c r="AD2077">
        <v>4.68</v>
      </c>
      <c r="AE2077">
        <v>0.95</v>
      </c>
      <c r="AF2077">
        <v>1.34</v>
      </c>
      <c r="AG2077" s="5">
        <v>15.668983581161664</v>
      </c>
      <c r="AH2077" s="7"/>
      <c r="AI2077" s="8"/>
      <c r="AO2077" s="9">
        <v>22</v>
      </c>
      <c r="AP2077" s="5">
        <v>1.3424226808222062</v>
      </c>
      <c r="CG2077" s="13"/>
    </row>
    <row r="2078" spans="1:85" x14ac:dyDescent="0.3">
      <c r="A2078">
        <v>2017</v>
      </c>
      <c r="B2078" t="s">
        <v>337</v>
      </c>
      <c r="C2078">
        <v>0</v>
      </c>
      <c r="D2078">
        <v>3</v>
      </c>
      <c r="E2078">
        <v>7</v>
      </c>
      <c r="L2078">
        <v>1</v>
      </c>
      <c r="M2078">
        <v>0</v>
      </c>
      <c r="N2078">
        <v>1</v>
      </c>
      <c r="O2078" s="11">
        <v>9</v>
      </c>
      <c r="P2078" s="11">
        <v>4</v>
      </c>
      <c r="Q2078" s="12">
        <v>44.44</v>
      </c>
      <c r="R2078" s="11">
        <v>5</v>
      </c>
      <c r="S2078" s="12">
        <v>55.56</v>
      </c>
      <c r="T2078" s="14">
        <v>0</v>
      </c>
      <c r="U2078" s="12">
        <v>0</v>
      </c>
      <c r="V2078" s="12">
        <v>62.86</v>
      </c>
      <c r="W2078" s="13">
        <v>7</v>
      </c>
      <c r="X2078" s="11"/>
      <c r="Y2078" s="11">
        <v>13.87</v>
      </c>
      <c r="Z2078" s="11">
        <v>1.02</v>
      </c>
      <c r="AA2078" s="11">
        <v>2101290</v>
      </c>
      <c r="AB2078" s="13">
        <v>2101290000000</v>
      </c>
      <c r="AC2078" s="5">
        <v>1.0228794630144913</v>
      </c>
      <c r="AD2078">
        <v>14.97</v>
      </c>
      <c r="AE2078">
        <v>5.72</v>
      </c>
      <c r="AF2078">
        <v>7.55</v>
      </c>
      <c r="AG2078" s="5">
        <v>11.191977890585374</v>
      </c>
      <c r="AH2078" s="7">
        <v>1.1877835201354579E-3</v>
      </c>
      <c r="AI2078" s="8"/>
      <c r="AJ2078">
        <v>640818.66</v>
      </c>
      <c r="AK2078">
        <v>640818660000</v>
      </c>
      <c r="AL2078">
        <f>IF(AJ2078&lt;29957,1,0)</f>
        <v>0</v>
      </c>
      <c r="AM2078">
        <f>IF(AND(AJ2078&gt;29957,AJ2078&lt;96525),1,0)</f>
        <v>0</v>
      </c>
      <c r="AN2078">
        <f>IF(AJ2078&gt;96525,1,0)</f>
        <v>1</v>
      </c>
      <c r="AO2078" s="9">
        <v>52</v>
      </c>
      <c r="AP2078" s="5">
        <v>1.716003343634799</v>
      </c>
      <c r="AQ2078">
        <v>415108686</v>
      </c>
      <c r="AR2078" s="5">
        <v>100</v>
      </c>
      <c r="AS2078">
        <v>97327568</v>
      </c>
      <c r="AT2078">
        <v>32390000</v>
      </c>
      <c r="AU2078">
        <v>447498686</v>
      </c>
      <c r="AV2078">
        <v>0</v>
      </c>
      <c r="AW2078">
        <v>957410</v>
      </c>
      <c r="AX2078">
        <v>957410000000</v>
      </c>
      <c r="CG2078" s="13"/>
    </row>
    <row r="2079" spans="1:85" x14ac:dyDescent="0.3">
      <c r="A2079">
        <v>2017</v>
      </c>
      <c r="B2079" t="s">
        <v>338</v>
      </c>
      <c r="C2079">
        <v>0</v>
      </c>
      <c r="D2079">
        <v>3</v>
      </c>
      <c r="L2079">
        <v>1</v>
      </c>
      <c r="M2079">
        <v>0</v>
      </c>
      <c r="N2079">
        <v>1</v>
      </c>
      <c r="O2079" s="11">
        <v>10</v>
      </c>
      <c r="P2079" s="11">
        <v>4</v>
      </c>
      <c r="Q2079" s="12">
        <v>40</v>
      </c>
      <c r="R2079" s="11">
        <v>4</v>
      </c>
      <c r="S2079" s="12">
        <v>40</v>
      </c>
      <c r="T2079" s="14">
        <v>2</v>
      </c>
      <c r="U2079" s="12">
        <v>20</v>
      </c>
      <c r="V2079" s="12">
        <v>73.97</v>
      </c>
      <c r="W2079" s="13">
        <v>5</v>
      </c>
      <c r="X2079" s="11"/>
      <c r="Y2079" s="11">
        <v>19.89</v>
      </c>
      <c r="Z2079" s="11">
        <v>5.75</v>
      </c>
      <c r="AA2079" s="11"/>
      <c r="AB2079" s="13"/>
      <c r="AC2079" s="5">
        <v>5.7507022162112884</v>
      </c>
      <c r="AD2079">
        <v>22.61</v>
      </c>
      <c r="AE2079">
        <v>17.72</v>
      </c>
      <c r="AF2079">
        <v>21.82</v>
      </c>
      <c r="AG2079" s="5">
        <v>2.9137212253036155</v>
      </c>
      <c r="AH2079" s="7"/>
      <c r="AI2079" s="8"/>
      <c r="AO2079" s="9">
        <v>28</v>
      </c>
      <c r="AP2079" s="5">
        <v>1.447158031342219</v>
      </c>
      <c r="AQ2079">
        <v>133508000</v>
      </c>
      <c r="AR2079" s="5">
        <v>100</v>
      </c>
      <c r="AS2079">
        <v>111466000</v>
      </c>
      <c r="AU2079">
        <v>22892000</v>
      </c>
      <c r="AV2079">
        <v>62.85</v>
      </c>
      <c r="CG2079" s="13"/>
    </row>
    <row r="2080" spans="1:85" x14ac:dyDescent="0.3">
      <c r="A2080">
        <v>2017</v>
      </c>
      <c r="B2080" t="s">
        <v>339</v>
      </c>
      <c r="C2080">
        <v>1</v>
      </c>
      <c r="D2080">
        <v>4</v>
      </c>
      <c r="E2080">
        <v>6</v>
      </c>
      <c r="L2080">
        <v>1</v>
      </c>
      <c r="M2080">
        <v>1</v>
      </c>
      <c r="N2080">
        <v>0</v>
      </c>
      <c r="O2080" s="11">
        <v>14</v>
      </c>
      <c r="P2080" s="11">
        <v>6</v>
      </c>
      <c r="Q2080" s="12">
        <v>42.86</v>
      </c>
      <c r="R2080" s="11">
        <v>3</v>
      </c>
      <c r="S2080" s="12">
        <v>21.43</v>
      </c>
      <c r="T2080" s="14">
        <v>5</v>
      </c>
      <c r="U2080" s="12">
        <v>35.71</v>
      </c>
      <c r="V2080" s="12">
        <v>42.45</v>
      </c>
      <c r="W2080" s="13">
        <v>5</v>
      </c>
      <c r="X2080" s="11"/>
      <c r="Y2080" s="11">
        <v>-2.38</v>
      </c>
      <c r="Z2080" s="11">
        <v>1.3</v>
      </c>
      <c r="AA2080" s="11">
        <v>1006081</v>
      </c>
      <c r="AB2080" s="13">
        <v>1006081000000</v>
      </c>
      <c r="AC2080" s="5">
        <v>1.3047112519698889</v>
      </c>
      <c r="AD2080">
        <v>-3.54</v>
      </c>
      <c r="AE2080">
        <v>-0.93</v>
      </c>
      <c r="AF2080">
        <v>-1.19</v>
      </c>
      <c r="AG2080" s="5">
        <v>-1.0126582983353483</v>
      </c>
      <c r="AH2080" s="7"/>
      <c r="AI2080" s="8">
        <v>1.2809171749503905</v>
      </c>
      <c r="AJ2080">
        <v>267065.26</v>
      </c>
      <c r="AK2080">
        <v>267065260000</v>
      </c>
      <c r="AL2080">
        <f>IF(AJ2080&lt;29957,1,0)</f>
        <v>0</v>
      </c>
      <c r="AM2080">
        <f>IF(AND(AJ2080&gt;29957,AJ2080&lt;96525),1,0)</f>
        <v>0</v>
      </c>
      <c r="AN2080">
        <f>IF(AJ2080&gt;96525,1,0)</f>
        <v>1</v>
      </c>
      <c r="AO2080" s="9">
        <v>4</v>
      </c>
      <c r="AP2080" s="5">
        <v>0.60205999132796229</v>
      </c>
      <c r="AQ2080">
        <v>111751000</v>
      </c>
      <c r="AT2080">
        <v>3990000</v>
      </c>
      <c r="AU2080">
        <v>115741000</v>
      </c>
      <c r="AW2080">
        <v>355526.5</v>
      </c>
      <c r="AX2080">
        <v>355526500000</v>
      </c>
      <c r="CG2080" s="13"/>
    </row>
    <row r="2081" spans="1:85" x14ac:dyDescent="0.3">
      <c r="A2081">
        <v>2017</v>
      </c>
      <c r="B2081" t="s">
        <v>340</v>
      </c>
      <c r="C2081">
        <v>0</v>
      </c>
      <c r="D2081">
        <v>3</v>
      </c>
      <c r="E2081">
        <v>7</v>
      </c>
      <c r="F2081">
        <v>57</v>
      </c>
      <c r="G2081">
        <v>57000000</v>
      </c>
      <c r="H2081">
        <v>57</v>
      </c>
      <c r="I2081">
        <v>57000000</v>
      </c>
      <c r="J2081">
        <v>0</v>
      </c>
      <c r="L2081">
        <v>1</v>
      </c>
      <c r="M2081">
        <v>1</v>
      </c>
      <c r="N2081">
        <v>0</v>
      </c>
      <c r="O2081" s="11">
        <v>14</v>
      </c>
      <c r="P2081" s="11">
        <v>7</v>
      </c>
      <c r="Q2081" s="12">
        <v>50</v>
      </c>
      <c r="R2081" s="11">
        <v>3</v>
      </c>
      <c r="S2081" s="12">
        <v>21.43</v>
      </c>
      <c r="T2081" s="14">
        <v>4</v>
      </c>
      <c r="U2081" s="12">
        <v>28.57</v>
      </c>
      <c r="V2081" s="12">
        <v>30.3</v>
      </c>
      <c r="W2081" s="13">
        <v>8</v>
      </c>
      <c r="X2081" s="11"/>
      <c r="Y2081" s="11">
        <v>7.68</v>
      </c>
      <c r="Z2081" s="11">
        <v>4.57</v>
      </c>
      <c r="AA2081" s="11">
        <v>66550.3</v>
      </c>
      <c r="AB2081" s="13">
        <v>66550300000</v>
      </c>
      <c r="AC2081" s="5">
        <v>4.5682296409260692</v>
      </c>
      <c r="AD2081">
        <v>15.59</v>
      </c>
      <c r="AE2081">
        <v>7.54</v>
      </c>
      <c r="AF2081">
        <v>14.55</v>
      </c>
      <c r="AG2081" s="5">
        <v>5.7875152871379925</v>
      </c>
      <c r="AH2081" s="7"/>
      <c r="AI2081" s="8">
        <v>1.0632506214867141</v>
      </c>
      <c r="AJ2081">
        <v>108612.92</v>
      </c>
      <c r="AK2081">
        <v>108612920000</v>
      </c>
      <c r="AL2081">
        <f>IF(AJ2081&lt;29957,1,0)</f>
        <v>0</v>
      </c>
      <c r="AM2081">
        <f>IF(AND(AJ2081&gt;29957,AJ2081&lt;96525),1,0)</f>
        <v>0</v>
      </c>
      <c r="AN2081">
        <f>IF(AJ2081&gt;96525,1,0)</f>
        <v>1</v>
      </c>
      <c r="AO2081" s="9">
        <v>63</v>
      </c>
      <c r="AP2081" s="5">
        <v>1.7993405494535815</v>
      </c>
      <c r="AQ2081">
        <v>77169000</v>
      </c>
      <c r="AR2081" s="5">
        <v>24</v>
      </c>
      <c r="AT2081">
        <v>20875000</v>
      </c>
      <c r="AU2081">
        <v>98044000</v>
      </c>
      <c r="AW2081">
        <v>64447.5</v>
      </c>
      <c r="AX2081">
        <v>64447500000</v>
      </c>
      <c r="CG2081" s="13"/>
    </row>
    <row r="2082" spans="1:85" x14ac:dyDescent="0.3">
      <c r="A2082">
        <v>2017</v>
      </c>
      <c r="B2082" t="s">
        <v>341</v>
      </c>
      <c r="C2082">
        <v>0</v>
      </c>
      <c r="D2082">
        <v>3</v>
      </c>
      <c r="E2082">
        <v>4</v>
      </c>
      <c r="F2082">
        <v>4.4000000000000004</v>
      </c>
      <c r="G2082">
        <v>4400000</v>
      </c>
      <c r="H2082">
        <v>3.7</v>
      </c>
      <c r="I2082">
        <v>3700000</v>
      </c>
      <c r="J2082">
        <v>0.70000000000000018</v>
      </c>
      <c r="K2082">
        <v>700000.00000000023</v>
      </c>
      <c r="L2082">
        <v>0</v>
      </c>
      <c r="M2082">
        <v>0</v>
      </c>
      <c r="N2082">
        <v>0</v>
      </c>
      <c r="O2082" s="11">
        <v>14</v>
      </c>
      <c r="P2082" s="11">
        <v>3</v>
      </c>
      <c r="Q2082" s="12">
        <v>21.43</v>
      </c>
      <c r="R2082" s="11">
        <v>5</v>
      </c>
      <c r="S2082" s="12">
        <v>35.71</v>
      </c>
      <c r="T2082" s="14">
        <v>6</v>
      </c>
      <c r="U2082" s="12">
        <v>42.86</v>
      </c>
      <c r="V2082" s="12">
        <v>75</v>
      </c>
      <c r="W2082" s="13">
        <v>4</v>
      </c>
      <c r="X2082" s="11"/>
      <c r="Y2082" s="11">
        <v>9.36</v>
      </c>
      <c r="Z2082" s="11">
        <v>8.73</v>
      </c>
      <c r="AA2082" s="11"/>
      <c r="AB2082" s="13"/>
      <c r="AC2082" s="5">
        <v>8.7258865620820263</v>
      </c>
      <c r="AD2082">
        <v>18.43</v>
      </c>
      <c r="AE2082">
        <v>12.99</v>
      </c>
      <c r="AF2082">
        <v>18.43</v>
      </c>
      <c r="AG2082" s="5">
        <v>13.019569061104603</v>
      </c>
      <c r="AH2082" s="7"/>
      <c r="AI2082" s="8"/>
      <c r="AO2082" s="9">
        <v>13</v>
      </c>
      <c r="AP2082" s="5">
        <v>1.1139433523068367</v>
      </c>
      <c r="AQ2082">
        <v>28482000</v>
      </c>
      <c r="AT2082">
        <v>3445753</v>
      </c>
      <c r="AU2082">
        <v>31927753</v>
      </c>
      <c r="AV2082">
        <v>0</v>
      </c>
      <c r="CG2082" s="13"/>
    </row>
    <row r="2083" spans="1:85" x14ac:dyDescent="0.3">
      <c r="A2083">
        <v>2017</v>
      </c>
      <c r="B2083" t="s">
        <v>342</v>
      </c>
      <c r="C2083">
        <v>0</v>
      </c>
      <c r="D2083">
        <v>4</v>
      </c>
      <c r="E2083">
        <v>14</v>
      </c>
      <c r="F2083">
        <v>13.6</v>
      </c>
      <c r="G2083">
        <v>13600000</v>
      </c>
      <c r="H2083">
        <v>13.6</v>
      </c>
      <c r="I2083">
        <v>13600000</v>
      </c>
      <c r="J2083">
        <v>0</v>
      </c>
      <c r="L2083">
        <v>1</v>
      </c>
      <c r="M2083">
        <v>1</v>
      </c>
      <c r="N2083">
        <v>1</v>
      </c>
      <c r="O2083" s="11">
        <v>14</v>
      </c>
      <c r="P2083" s="11">
        <v>6</v>
      </c>
      <c r="Q2083" s="12">
        <v>42.86</v>
      </c>
      <c r="R2083" s="11">
        <v>3</v>
      </c>
      <c r="S2083" s="12">
        <v>21.43</v>
      </c>
      <c r="T2083" s="14">
        <v>5</v>
      </c>
      <c r="U2083" s="12">
        <v>35.71</v>
      </c>
      <c r="V2083" s="12">
        <v>45.99</v>
      </c>
      <c r="W2083" s="13">
        <v>5</v>
      </c>
      <c r="X2083" s="11"/>
      <c r="Y2083" s="11">
        <v>1.24</v>
      </c>
      <c r="Z2083" s="11">
        <v>1.21</v>
      </c>
      <c r="AA2083" s="11">
        <v>85697.9</v>
      </c>
      <c r="AB2083" s="13">
        <v>85697900000</v>
      </c>
      <c r="AC2083" s="5">
        <v>1.2106113558028948</v>
      </c>
      <c r="AD2083">
        <v>2.64</v>
      </c>
      <c r="AE2083">
        <v>0.88</v>
      </c>
      <c r="AF2083">
        <v>1.49</v>
      </c>
      <c r="AG2083" s="5">
        <v>-17.942790748692861</v>
      </c>
      <c r="AH2083" s="7">
        <v>7.4428706046218415E-2</v>
      </c>
      <c r="AI2083" s="8"/>
      <c r="AJ2083">
        <v>19958.259999999998</v>
      </c>
      <c r="AK2083">
        <v>19958260000</v>
      </c>
      <c r="AL2083">
        <f>IF(AJ2083&lt;29957,1,0)</f>
        <v>1</v>
      </c>
      <c r="AM2083">
        <f>IF(AND(AJ2083&gt;29957,AJ2083&lt;96525),1,0)</f>
        <v>0</v>
      </c>
      <c r="AN2083">
        <f>IF(AJ2083&gt;96525,1,0)</f>
        <v>0</v>
      </c>
      <c r="AO2083" s="9">
        <v>22</v>
      </c>
      <c r="AP2083" s="5">
        <v>1.3424226808222062</v>
      </c>
      <c r="AQ2083">
        <v>38030000</v>
      </c>
      <c r="AS2083">
        <v>9400000</v>
      </c>
      <c r="AT2083">
        <v>48440000</v>
      </c>
      <c r="AU2083">
        <v>86470000</v>
      </c>
      <c r="AV2083">
        <v>0</v>
      </c>
      <c r="AW2083">
        <v>75911.100000000006</v>
      </c>
      <c r="AX2083">
        <v>75911100000</v>
      </c>
      <c r="CG2083" s="13"/>
    </row>
    <row r="2084" spans="1:85" x14ac:dyDescent="0.3">
      <c r="A2084">
        <v>2017</v>
      </c>
      <c r="B2084" t="s">
        <v>343</v>
      </c>
      <c r="C2084">
        <v>0</v>
      </c>
      <c r="D2084">
        <v>4</v>
      </c>
      <c r="E2084">
        <v>17</v>
      </c>
      <c r="L2084">
        <v>1</v>
      </c>
      <c r="M2084">
        <v>1</v>
      </c>
      <c r="N2084">
        <v>1</v>
      </c>
      <c r="O2084" s="11">
        <v>12</v>
      </c>
      <c r="P2084" s="11">
        <v>5</v>
      </c>
      <c r="Q2084" s="12">
        <v>41.67</v>
      </c>
      <c r="R2084" s="11">
        <v>3</v>
      </c>
      <c r="S2084" s="12">
        <v>25</v>
      </c>
      <c r="T2084" s="14">
        <v>4</v>
      </c>
      <c r="U2084" s="12">
        <v>33.33</v>
      </c>
      <c r="V2084" s="12">
        <v>73.48</v>
      </c>
      <c r="W2084" s="13">
        <v>4</v>
      </c>
      <c r="X2084" s="11"/>
      <c r="Y2084" s="11">
        <v>11.89</v>
      </c>
      <c r="Z2084" s="11">
        <v>4.01</v>
      </c>
      <c r="AA2084" s="11">
        <v>74318.7</v>
      </c>
      <c r="AB2084" s="13">
        <v>74318700000</v>
      </c>
      <c r="AC2084" s="5">
        <v>4.0050204516884689</v>
      </c>
      <c r="AD2084">
        <v>37.04</v>
      </c>
      <c r="AE2084">
        <v>11.77</v>
      </c>
      <c r="AF2084">
        <v>14.96</v>
      </c>
      <c r="AG2084" s="5">
        <v>12.652415953253621</v>
      </c>
      <c r="AH2084" s="7"/>
      <c r="AI2084" s="8">
        <v>8.4259777127778435E-2</v>
      </c>
      <c r="AJ2084">
        <v>67165.88</v>
      </c>
      <c r="AK2084">
        <v>67165880000.000008</v>
      </c>
      <c r="AL2084">
        <f>IF(AJ2084&lt;29957,1,0)</f>
        <v>0</v>
      </c>
      <c r="AM2084">
        <f>IF(AND(AJ2084&gt;29957,AJ2084&lt;96525),1,0)</f>
        <v>1</v>
      </c>
      <c r="AN2084">
        <f>IF(AJ2084&gt;96525,1,0)</f>
        <v>0</v>
      </c>
      <c r="AO2084" s="9">
        <v>32</v>
      </c>
      <c r="AP2084" s="5">
        <v>1.5051499783199058</v>
      </c>
      <c r="AQ2084">
        <v>14470000</v>
      </c>
      <c r="AR2084" s="5">
        <v>14</v>
      </c>
      <c r="AS2084">
        <v>5645000</v>
      </c>
      <c r="AT2084">
        <v>4369000</v>
      </c>
      <c r="AU2084">
        <v>18839000</v>
      </c>
      <c r="AV2084">
        <v>75</v>
      </c>
      <c r="AW2084">
        <v>62288.3</v>
      </c>
      <c r="AX2084">
        <v>62288300000</v>
      </c>
      <c r="CG2084" s="13"/>
    </row>
    <row r="2085" spans="1:85" x14ac:dyDescent="0.3">
      <c r="A2085">
        <v>2017</v>
      </c>
      <c r="B2085" t="s">
        <v>344</v>
      </c>
      <c r="C2085">
        <v>0</v>
      </c>
      <c r="D2085">
        <v>5</v>
      </c>
      <c r="E2085">
        <v>4</v>
      </c>
      <c r="L2085">
        <v>1</v>
      </c>
      <c r="M2085">
        <v>0</v>
      </c>
      <c r="N2085">
        <v>0</v>
      </c>
      <c r="O2085" s="11">
        <v>9</v>
      </c>
      <c r="P2085" s="11">
        <v>4</v>
      </c>
      <c r="Q2085" s="12">
        <v>44.44</v>
      </c>
      <c r="R2085" s="11">
        <v>5</v>
      </c>
      <c r="S2085" s="12">
        <v>55.56</v>
      </c>
      <c r="T2085" s="14">
        <v>0</v>
      </c>
      <c r="U2085" s="12">
        <v>0</v>
      </c>
      <c r="V2085" s="12">
        <v>75</v>
      </c>
      <c r="W2085" s="13">
        <v>4</v>
      </c>
      <c r="X2085" s="11"/>
      <c r="Y2085" s="11">
        <v>6.92</v>
      </c>
      <c r="Z2085" s="11">
        <v>10.45</v>
      </c>
      <c r="AA2085" s="11"/>
      <c r="AB2085" s="13"/>
      <c r="AC2085" s="5">
        <v>10.451706415159874</v>
      </c>
      <c r="AD2085">
        <v>23.57</v>
      </c>
      <c r="AE2085">
        <v>11.87</v>
      </c>
      <c r="AF2085">
        <v>23.57</v>
      </c>
      <c r="AG2085" s="5">
        <v>14.134653170357103</v>
      </c>
      <c r="AH2085" s="7"/>
      <c r="AI2085" s="8"/>
      <c r="AO2085" s="9">
        <v>57</v>
      </c>
      <c r="AP2085" s="5">
        <v>1.7558748556724912</v>
      </c>
      <c r="AQ2085">
        <v>260910000</v>
      </c>
      <c r="AT2085">
        <v>2875000</v>
      </c>
      <c r="AU2085">
        <v>263785000</v>
      </c>
      <c r="AV2085">
        <v>2.38</v>
      </c>
      <c r="CG2085" s="13"/>
    </row>
    <row r="2086" spans="1:85" x14ac:dyDescent="0.3">
      <c r="A2086">
        <v>2017</v>
      </c>
      <c r="B2086" t="s">
        <v>345</v>
      </c>
      <c r="C2086">
        <v>1</v>
      </c>
      <c r="M2086">
        <v>0</v>
      </c>
      <c r="N2086">
        <v>1</v>
      </c>
      <c r="O2086" s="11">
        <v>13</v>
      </c>
      <c r="P2086" s="11">
        <v>7</v>
      </c>
      <c r="Q2086" s="12">
        <v>53.85</v>
      </c>
      <c r="R2086" s="11">
        <v>5</v>
      </c>
      <c r="S2086" s="12">
        <v>38.46</v>
      </c>
      <c r="T2086" s="14">
        <v>1</v>
      </c>
      <c r="U2086" s="12">
        <v>7.69</v>
      </c>
      <c r="V2086" s="12">
        <v>73.25</v>
      </c>
      <c r="W2086" s="13">
        <v>6</v>
      </c>
      <c r="X2086" s="11"/>
      <c r="Y2086" s="11">
        <v>14.06</v>
      </c>
      <c r="Z2086" s="11">
        <v>2.68</v>
      </c>
      <c r="AA2086" s="11">
        <v>800353</v>
      </c>
      <c r="AB2086" s="13">
        <v>800353000000</v>
      </c>
      <c r="AC2086" s="5">
        <v>2.6841201240629635</v>
      </c>
      <c r="AD2086">
        <v>16.7</v>
      </c>
      <c r="AE2086">
        <v>10.69</v>
      </c>
      <c r="AF2086">
        <v>13.1</v>
      </c>
      <c r="AG2086" s="5">
        <v>7.4080868004059015</v>
      </c>
      <c r="AH2086" s="7">
        <v>8.5810007957819928E-2</v>
      </c>
      <c r="AI2086" s="8"/>
      <c r="AJ2086">
        <v>1153328.72</v>
      </c>
      <c r="AK2086">
        <v>1153328720000</v>
      </c>
      <c r="AL2086">
        <f>IF(AJ2086&lt;29957,1,0)</f>
        <v>0</v>
      </c>
      <c r="AM2086">
        <f>IF(AND(AJ2086&gt;29957,AJ2086&lt;96525),1,0)</f>
        <v>0</v>
      </c>
      <c r="AN2086">
        <f>IF(AJ2086&gt;96525,1,0)</f>
        <v>1</v>
      </c>
      <c r="AO2086" s="9">
        <v>72</v>
      </c>
      <c r="AP2086" s="5">
        <v>1.8573324964312683</v>
      </c>
      <c r="AQ2086">
        <v>314576515</v>
      </c>
      <c r="AR2086" s="5">
        <v>100</v>
      </c>
      <c r="AS2086">
        <v>135575057</v>
      </c>
      <c r="AT2086">
        <v>84340106</v>
      </c>
      <c r="AU2086">
        <v>398916621</v>
      </c>
      <c r="AV2086">
        <v>0</v>
      </c>
      <c r="AW2086">
        <v>544871</v>
      </c>
      <c r="AX2086">
        <v>544871000000</v>
      </c>
      <c r="CG2086" s="13"/>
    </row>
    <row r="2087" spans="1:85" x14ac:dyDescent="0.3">
      <c r="A2087">
        <v>2017</v>
      </c>
      <c r="B2087" t="s">
        <v>346</v>
      </c>
      <c r="C2087">
        <v>0</v>
      </c>
      <c r="D2087">
        <v>7</v>
      </c>
      <c r="E2087">
        <v>4</v>
      </c>
      <c r="L2087">
        <v>1</v>
      </c>
      <c r="M2087">
        <v>0</v>
      </c>
      <c r="N2087">
        <v>1</v>
      </c>
      <c r="O2087" s="11">
        <v>11</v>
      </c>
      <c r="P2087" s="11">
        <v>6</v>
      </c>
      <c r="Q2087" s="12">
        <v>54.55</v>
      </c>
      <c r="R2087" s="11">
        <v>5</v>
      </c>
      <c r="S2087" s="12">
        <v>45.45</v>
      </c>
      <c r="T2087" s="14">
        <v>0</v>
      </c>
      <c r="U2087" s="12">
        <v>0</v>
      </c>
      <c r="V2087" s="12">
        <v>74.16</v>
      </c>
      <c r="W2087" s="13">
        <v>4</v>
      </c>
      <c r="X2087" s="11"/>
      <c r="Y2087" s="11">
        <v>-5.59</v>
      </c>
      <c r="Z2087" s="11">
        <v>6.52</v>
      </c>
      <c r="AA2087" s="11">
        <v>94371.199999999997</v>
      </c>
      <c r="AB2087" s="13">
        <v>94371200000</v>
      </c>
      <c r="AC2087" s="5">
        <v>6.5208522918265643</v>
      </c>
      <c r="AD2087">
        <v>-5.79</v>
      </c>
      <c r="AE2087">
        <v>-2.57</v>
      </c>
      <c r="AF2087">
        <v>-3.11</v>
      </c>
      <c r="AG2087" s="5">
        <v>-9.8492776013760803</v>
      </c>
      <c r="AH2087" s="7"/>
      <c r="AI2087" s="8"/>
      <c r="AJ2087">
        <v>72712.97</v>
      </c>
      <c r="AK2087">
        <v>72712970000</v>
      </c>
      <c r="AL2087">
        <f>IF(AJ2087&lt;29957,1,0)</f>
        <v>0</v>
      </c>
      <c r="AM2087">
        <f>IF(AND(AJ2087&gt;29957,AJ2087&lt;96525),1,0)</f>
        <v>1</v>
      </c>
      <c r="AN2087">
        <f>IF(AJ2087&gt;96525,1,0)</f>
        <v>0</v>
      </c>
      <c r="AO2087" s="9">
        <v>38</v>
      </c>
      <c r="AP2087" s="5">
        <v>1.5797835966168099</v>
      </c>
      <c r="AQ2087">
        <v>57109000</v>
      </c>
      <c r="AR2087" s="5">
        <v>100</v>
      </c>
      <c r="AS2087">
        <v>13200000</v>
      </c>
      <c r="AT2087">
        <v>7300000</v>
      </c>
      <c r="AU2087">
        <v>64409000</v>
      </c>
      <c r="AV2087">
        <v>75</v>
      </c>
      <c r="AW2087">
        <v>39369</v>
      </c>
      <c r="AX2087">
        <v>39369000000</v>
      </c>
      <c r="CG2087" s="13"/>
    </row>
    <row r="2088" spans="1:85" x14ac:dyDescent="0.3">
      <c r="A2088">
        <v>2017</v>
      </c>
      <c r="B2088" t="s">
        <v>347</v>
      </c>
      <c r="C2088">
        <v>1</v>
      </c>
      <c r="D2088">
        <v>4</v>
      </c>
      <c r="E2088">
        <v>7</v>
      </c>
      <c r="F2088">
        <v>50</v>
      </c>
      <c r="G2088">
        <v>50000000</v>
      </c>
      <c r="H2088">
        <v>31</v>
      </c>
      <c r="I2088">
        <v>31000000</v>
      </c>
      <c r="J2088">
        <v>19</v>
      </c>
      <c r="K2088">
        <v>19000000</v>
      </c>
      <c r="L2088">
        <v>1</v>
      </c>
      <c r="M2088">
        <v>0</v>
      </c>
      <c r="N2088">
        <v>1</v>
      </c>
      <c r="O2088" s="11">
        <v>11</v>
      </c>
      <c r="P2088" s="11">
        <v>5</v>
      </c>
      <c r="Q2088" s="12">
        <v>45.45</v>
      </c>
      <c r="R2088" s="11">
        <v>3</v>
      </c>
      <c r="S2088" s="12">
        <v>27.27</v>
      </c>
      <c r="T2088" s="14">
        <v>3</v>
      </c>
      <c r="U2088" s="12">
        <v>27.27</v>
      </c>
      <c r="V2088" s="12">
        <v>43.07</v>
      </c>
      <c r="W2088" s="13">
        <v>6</v>
      </c>
      <c r="X2088" s="11">
        <v>41.93</v>
      </c>
      <c r="Y2088" s="11">
        <v>14.46</v>
      </c>
      <c r="Z2088" s="11">
        <v>11.83</v>
      </c>
      <c r="AA2088" s="11">
        <v>104164</v>
      </c>
      <c r="AB2088" s="13">
        <v>104164000000</v>
      </c>
      <c r="AC2088" s="5">
        <v>11.832744099023525</v>
      </c>
      <c r="AD2088">
        <v>16.59</v>
      </c>
      <c r="AE2088">
        <v>10.29</v>
      </c>
      <c r="AF2088">
        <v>12.37</v>
      </c>
      <c r="AG2088" s="5">
        <v>10.5337919939758</v>
      </c>
      <c r="AH2088" s="7"/>
      <c r="AI2088" s="8">
        <v>5.3835196482209771</v>
      </c>
      <c r="AJ2088">
        <v>435131.29</v>
      </c>
      <c r="AK2088">
        <v>435131290000</v>
      </c>
      <c r="AL2088">
        <f>IF(AJ2088&lt;29957,1,0)</f>
        <v>0</v>
      </c>
      <c r="AM2088">
        <f>IF(AND(AJ2088&gt;29957,AJ2088&lt;96525),1,0)</f>
        <v>0</v>
      </c>
      <c r="AN2088">
        <f>IF(AJ2088&gt;96525,1,0)</f>
        <v>1</v>
      </c>
      <c r="AO2088" s="9">
        <v>35</v>
      </c>
      <c r="AP2088" s="5">
        <v>1.5440680443502754</v>
      </c>
      <c r="AQ2088">
        <v>114400000</v>
      </c>
      <c r="AR2088" s="5">
        <v>2</v>
      </c>
      <c r="AS2088">
        <v>81690000</v>
      </c>
      <c r="AT2088">
        <v>18160000</v>
      </c>
      <c r="AU2088">
        <v>132560000</v>
      </c>
      <c r="AW2088">
        <v>67292</v>
      </c>
      <c r="AX2088">
        <v>67292000000</v>
      </c>
      <c r="CG2088" s="13"/>
    </row>
    <row r="2089" spans="1:85" x14ac:dyDescent="0.3">
      <c r="A2089">
        <v>2017</v>
      </c>
      <c r="B2089" t="s">
        <v>348</v>
      </c>
      <c r="C2089">
        <v>1</v>
      </c>
      <c r="D2089">
        <v>4</v>
      </c>
      <c r="E2089">
        <v>11</v>
      </c>
      <c r="F2089">
        <v>1.1000000000000001</v>
      </c>
      <c r="G2089">
        <v>1100000</v>
      </c>
      <c r="H2089">
        <v>1.1000000000000001</v>
      </c>
      <c r="I2089">
        <v>1100000</v>
      </c>
      <c r="J2089">
        <v>0</v>
      </c>
      <c r="L2089">
        <v>1</v>
      </c>
      <c r="M2089">
        <v>1</v>
      </c>
      <c r="N2089">
        <v>1</v>
      </c>
      <c r="O2089" s="11">
        <v>14</v>
      </c>
      <c r="P2089" s="11">
        <v>6</v>
      </c>
      <c r="Q2089" s="12">
        <v>42.86</v>
      </c>
      <c r="R2089" s="11">
        <v>4</v>
      </c>
      <c r="S2089" s="12">
        <v>28.57</v>
      </c>
      <c r="T2089" s="14">
        <v>4</v>
      </c>
      <c r="U2089" s="12">
        <v>28.57</v>
      </c>
      <c r="V2089" s="12">
        <v>48.6</v>
      </c>
      <c r="W2089" s="13">
        <v>6</v>
      </c>
      <c r="X2089" s="11"/>
      <c r="Y2089" s="11">
        <v>7.57</v>
      </c>
      <c r="Z2089" s="11">
        <v>3.68</v>
      </c>
      <c r="AA2089" s="11">
        <v>22085.9</v>
      </c>
      <c r="AB2089" s="13">
        <v>22085900000</v>
      </c>
      <c r="AC2089" s="5">
        <v>3.6794480173058894</v>
      </c>
      <c r="AD2089">
        <v>16.96</v>
      </c>
      <c r="AE2089">
        <v>11.2</v>
      </c>
      <c r="AF2089">
        <v>15.36</v>
      </c>
      <c r="AG2089" s="5">
        <v>3.9022996909035963</v>
      </c>
      <c r="AH2089" s="7"/>
      <c r="AI2089" s="8">
        <v>0.1894887730356494</v>
      </c>
      <c r="AJ2089">
        <v>42558.26</v>
      </c>
      <c r="AK2089">
        <v>42558260000</v>
      </c>
      <c r="AL2089">
        <f>IF(AJ2089&lt;29957,1,0)</f>
        <v>0</v>
      </c>
      <c r="AM2089">
        <f>IF(AND(AJ2089&gt;29957,AJ2089&lt;96525),1,0)</f>
        <v>1</v>
      </c>
      <c r="AN2089">
        <f>IF(AJ2089&gt;96525,1,0)</f>
        <v>0</v>
      </c>
      <c r="AQ2089">
        <v>75335012</v>
      </c>
      <c r="AR2089" s="5">
        <v>100</v>
      </c>
      <c r="AS2089">
        <v>1504129</v>
      </c>
      <c r="AT2089">
        <v>38357500</v>
      </c>
      <c r="AU2089">
        <v>113692512</v>
      </c>
      <c r="AV2089">
        <v>0</v>
      </c>
      <c r="AW2089">
        <v>31077.4</v>
      </c>
      <c r="AX2089">
        <v>31077400000</v>
      </c>
      <c r="CG2089" s="13"/>
    </row>
    <row r="2090" spans="1:85" x14ac:dyDescent="0.3">
      <c r="A2090">
        <v>2018</v>
      </c>
      <c r="B2090" t="s">
        <v>1</v>
      </c>
      <c r="C2090">
        <v>0</v>
      </c>
      <c r="D2090">
        <v>5</v>
      </c>
      <c r="E2090">
        <v>4</v>
      </c>
      <c r="L2090">
        <v>1</v>
      </c>
      <c r="M2090">
        <v>0</v>
      </c>
      <c r="N2090">
        <v>0</v>
      </c>
      <c r="O2090" s="11">
        <v>12</v>
      </c>
      <c r="P2090" s="11">
        <v>3</v>
      </c>
      <c r="Q2090" s="12">
        <v>25</v>
      </c>
      <c r="R2090" s="11">
        <v>5</v>
      </c>
      <c r="S2090" s="12">
        <v>41.67</v>
      </c>
      <c r="T2090" s="14">
        <v>4</v>
      </c>
      <c r="U2090" s="12">
        <v>33.33</v>
      </c>
      <c r="V2090" s="12">
        <v>75</v>
      </c>
      <c r="W2090" s="13">
        <v>4</v>
      </c>
      <c r="X2090" s="11"/>
      <c r="Y2090" s="11">
        <v>11.66</v>
      </c>
      <c r="Z2090" s="11">
        <v>15.15</v>
      </c>
      <c r="AA2090" s="11"/>
      <c r="AB2090" s="13"/>
      <c r="AC2090" s="5">
        <v>15.145936422657819</v>
      </c>
      <c r="AD2090">
        <v>22.1</v>
      </c>
      <c r="AE2090">
        <v>14.61</v>
      </c>
      <c r="AF2090">
        <v>21.94</v>
      </c>
      <c r="AG2090" s="5">
        <v>4.986471916512393</v>
      </c>
      <c r="AH2090" s="7"/>
      <c r="AI2090" s="7"/>
      <c r="AJ2090" s="1"/>
      <c r="AO2090" s="9">
        <v>31</v>
      </c>
      <c r="AP2090" s="5">
        <v>1.4913616938342726</v>
      </c>
      <c r="AQ2090">
        <v>70327010</v>
      </c>
      <c r="AR2090" s="5">
        <v>100</v>
      </c>
      <c r="AT2090">
        <v>29612050</v>
      </c>
      <c r="AU2090">
        <v>99939060</v>
      </c>
      <c r="AV2090">
        <v>75</v>
      </c>
      <c r="AW2090">
        <v>27341.9</v>
      </c>
      <c r="AX2090">
        <v>27341900000</v>
      </c>
      <c r="CG2090" s="13"/>
    </row>
    <row r="2091" spans="1:85" x14ac:dyDescent="0.3">
      <c r="A2091">
        <v>2018</v>
      </c>
      <c r="B2091" t="s">
        <v>2</v>
      </c>
      <c r="C2091">
        <v>1</v>
      </c>
      <c r="M2091">
        <v>0</v>
      </c>
      <c r="N2091">
        <v>0</v>
      </c>
      <c r="O2091" s="11">
        <v>9</v>
      </c>
      <c r="P2091" s="11">
        <v>4</v>
      </c>
      <c r="Q2091" s="12">
        <v>44.44</v>
      </c>
      <c r="R2091" s="11">
        <v>4</v>
      </c>
      <c r="S2091" s="12">
        <v>44.44</v>
      </c>
      <c r="T2091" s="14">
        <v>1</v>
      </c>
      <c r="U2091" s="12">
        <v>11.11</v>
      </c>
      <c r="V2091" s="12">
        <v>59.63</v>
      </c>
      <c r="W2091" s="13">
        <v>15</v>
      </c>
      <c r="X2091" s="11">
        <v>10.44</v>
      </c>
      <c r="Y2091" s="11">
        <v>23.94</v>
      </c>
      <c r="Z2091" s="11"/>
      <c r="AA2091" s="11">
        <v>8278.2000000000007</v>
      </c>
      <c r="AB2091" s="13">
        <v>8278200000.000001</v>
      </c>
      <c r="AD2091">
        <v>38.51</v>
      </c>
      <c r="AE2091">
        <v>30.51</v>
      </c>
      <c r="AF2091">
        <v>34.4</v>
      </c>
      <c r="AG2091" s="5">
        <v>60.737403944429722</v>
      </c>
      <c r="AH2091" s="7"/>
      <c r="AI2091" s="7"/>
      <c r="AJ2091" s="1"/>
      <c r="AO2091" s="9">
        <v>25</v>
      </c>
      <c r="AP2091" s="5">
        <v>1.3979400086720375</v>
      </c>
      <c r="CG2091" s="13"/>
    </row>
    <row r="2092" spans="1:85" x14ac:dyDescent="0.3">
      <c r="A2092">
        <v>2018</v>
      </c>
      <c r="B2092" t="s">
        <v>3</v>
      </c>
      <c r="C2092">
        <v>0</v>
      </c>
      <c r="D2092">
        <v>4</v>
      </c>
      <c r="E2092">
        <v>6</v>
      </c>
      <c r="L2092">
        <v>1</v>
      </c>
      <c r="M2092">
        <v>0</v>
      </c>
      <c r="N2092">
        <v>0</v>
      </c>
      <c r="O2092" s="11">
        <v>8</v>
      </c>
      <c r="P2092" s="11">
        <v>3</v>
      </c>
      <c r="Q2092" s="12">
        <v>37.5</v>
      </c>
      <c r="R2092" s="11">
        <v>1</v>
      </c>
      <c r="S2092" s="12">
        <v>12.5</v>
      </c>
      <c r="T2092" s="14">
        <v>4</v>
      </c>
      <c r="U2092" s="12">
        <v>50</v>
      </c>
      <c r="V2092" s="12">
        <v>75</v>
      </c>
      <c r="W2092" s="13">
        <v>5</v>
      </c>
      <c r="X2092" s="11"/>
      <c r="Y2092" s="11">
        <v>4.3499999999999996</v>
      </c>
      <c r="Z2092" s="11">
        <v>7.61</v>
      </c>
      <c r="AA2092" s="11"/>
      <c r="AB2092" s="13"/>
      <c r="AC2092" s="5">
        <v>7.60619241456578</v>
      </c>
      <c r="AD2092">
        <v>11.98</v>
      </c>
      <c r="AE2092">
        <v>4.5599999999999996</v>
      </c>
      <c r="AF2092">
        <v>10.19</v>
      </c>
      <c r="AG2092" s="5">
        <v>2.0861281948533925</v>
      </c>
      <c r="AH2092" s="7"/>
      <c r="AI2092" s="7"/>
      <c r="AJ2092">
        <v>297286.26</v>
      </c>
      <c r="AK2092">
        <v>297286260000</v>
      </c>
      <c r="AL2092">
        <f t="shared" ref="AL2092:AL2098" si="270">IF(AJ2092&lt;29957,1,0)</f>
        <v>0</v>
      </c>
      <c r="AM2092">
        <f t="shared" ref="AM2092:AM2098" si="271">IF(AND(AJ2092&gt;29957,AJ2092&lt;96525),1,0)</f>
        <v>0</v>
      </c>
      <c r="AN2092">
        <f t="shared" ref="AN2092:AN2098" si="272">IF(AJ2092&gt;96525,1,0)</f>
        <v>1</v>
      </c>
      <c r="AO2092" s="9">
        <v>69</v>
      </c>
      <c r="AP2092" s="5">
        <v>1.8388490907372552</v>
      </c>
      <c r="AQ2092">
        <v>59524202</v>
      </c>
      <c r="AT2092">
        <v>35597217</v>
      </c>
      <c r="AU2092">
        <v>95121419</v>
      </c>
      <c r="CG2092" s="13"/>
    </row>
    <row r="2093" spans="1:85" x14ac:dyDescent="0.3">
      <c r="A2093">
        <v>2018</v>
      </c>
      <c r="B2093" t="s">
        <v>4</v>
      </c>
      <c r="C2093">
        <v>0</v>
      </c>
      <c r="D2093">
        <v>5</v>
      </c>
      <c r="E2093">
        <v>6</v>
      </c>
      <c r="L2093">
        <v>1</v>
      </c>
      <c r="M2093">
        <v>0</v>
      </c>
      <c r="N2093">
        <v>1</v>
      </c>
      <c r="O2093" s="11">
        <v>19</v>
      </c>
      <c r="P2093" s="11">
        <v>7</v>
      </c>
      <c r="Q2093" s="12">
        <v>36.840000000000003</v>
      </c>
      <c r="R2093" s="11">
        <v>2</v>
      </c>
      <c r="S2093" s="12">
        <v>10.53</v>
      </c>
      <c r="T2093" s="14">
        <v>10</v>
      </c>
      <c r="U2093" s="12">
        <v>52.63</v>
      </c>
      <c r="V2093" s="12">
        <v>54.53</v>
      </c>
      <c r="W2093" s="13"/>
      <c r="X2093" s="11"/>
      <c r="Y2093" s="11">
        <v>5.22</v>
      </c>
      <c r="Z2093" s="11">
        <v>3.02</v>
      </c>
      <c r="AA2093" s="11">
        <v>152449.1</v>
      </c>
      <c r="AB2093" s="13">
        <v>152449100000</v>
      </c>
      <c r="AC2093" s="5">
        <v>3.0227382207884528</v>
      </c>
      <c r="AD2093">
        <v>9.77</v>
      </c>
      <c r="AE2093">
        <v>6.11</v>
      </c>
      <c r="AF2093">
        <v>9.77</v>
      </c>
      <c r="AG2093" s="5">
        <v>12.900621048076946</v>
      </c>
      <c r="AH2093" s="7"/>
      <c r="AI2093" s="8">
        <v>0.62274449239413987</v>
      </c>
      <c r="AJ2093">
        <v>330205.12</v>
      </c>
      <c r="AK2093">
        <v>330205120000</v>
      </c>
      <c r="AL2093">
        <f t="shared" si="270"/>
        <v>0</v>
      </c>
      <c r="AM2093">
        <f t="shared" si="271"/>
        <v>0</v>
      </c>
      <c r="AN2093">
        <f t="shared" si="272"/>
        <v>1</v>
      </c>
      <c r="AO2093" s="9">
        <v>82</v>
      </c>
      <c r="AP2093" s="5">
        <v>1.9138138523837167</v>
      </c>
      <c r="AQ2093">
        <v>41914000</v>
      </c>
      <c r="AS2093">
        <f>41526000+388000</f>
        <v>41914000</v>
      </c>
      <c r="AT2093">
        <v>88016000</v>
      </c>
      <c r="AU2093">
        <v>129930000</v>
      </c>
      <c r="AV2093">
        <v>4.4800000000000004</v>
      </c>
      <c r="AW2093">
        <v>140378.6</v>
      </c>
      <c r="AX2093">
        <v>140378600000</v>
      </c>
      <c r="CG2093" s="13"/>
    </row>
    <row r="2094" spans="1:85" x14ac:dyDescent="0.3">
      <c r="A2094">
        <v>2018</v>
      </c>
      <c r="B2094" t="s">
        <v>5</v>
      </c>
      <c r="C2094">
        <v>0</v>
      </c>
      <c r="D2094">
        <v>4</v>
      </c>
      <c r="E2094">
        <v>4</v>
      </c>
      <c r="F2094">
        <v>2.7</v>
      </c>
      <c r="G2094">
        <v>2700000</v>
      </c>
      <c r="H2094">
        <v>1.6</v>
      </c>
      <c r="I2094">
        <v>1600000</v>
      </c>
      <c r="J2094">
        <v>1.1000000000000001</v>
      </c>
      <c r="K2094">
        <v>1100000</v>
      </c>
      <c r="L2094">
        <v>1</v>
      </c>
      <c r="M2094">
        <v>0</v>
      </c>
      <c r="N2094">
        <v>0</v>
      </c>
      <c r="O2094" s="11">
        <v>10</v>
      </c>
      <c r="P2094" s="11">
        <v>4</v>
      </c>
      <c r="Q2094" s="12">
        <v>40</v>
      </c>
      <c r="R2094" s="11">
        <v>3</v>
      </c>
      <c r="S2094" s="12">
        <v>30</v>
      </c>
      <c r="T2094" s="14">
        <v>3</v>
      </c>
      <c r="U2094" s="12">
        <v>30</v>
      </c>
      <c r="V2094" s="12">
        <v>61.65</v>
      </c>
      <c r="W2094" s="13">
        <v>4</v>
      </c>
      <c r="X2094" s="11"/>
      <c r="Y2094" s="11">
        <v>16.14</v>
      </c>
      <c r="Z2094" s="11">
        <v>5.08</v>
      </c>
      <c r="AA2094" s="11">
        <v>47229.7</v>
      </c>
      <c r="AB2094" s="13">
        <v>47229700000</v>
      </c>
      <c r="AC2094" s="5">
        <v>5.0792867222015241</v>
      </c>
      <c r="AD2094">
        <v>14.46</v>
      </c>
      <c r="AE2094">
        <v>10.47</v>
      </c>
      <c r="AF2094">
        <v>13.82</v>
      </c>
      <c r="AG2094" s="5">
        <v>6.3072653145659689</v>
      </c>
      <c r="AH2094" s="7"/>
      <c r="AI2094" s="8">
        <v>2.3918692661015369E-2</v>
      </c>
      <c r="AJ2094">
        <v>146229.59</v>
      </c>
      <c r="AK2094">
        <v>146229590000</v>
      </c>
      <c r="AL2094">
        <f t="shared" si="270"/>
        <v>0</v>
      </c>
      <c r="AM2094">
        <f t="shared" si="271"/>
        <v>0</v>
      </c>
      <c r="AN2094">
        <f t="shared" si="272"/>
        <v>1</v>
      </c>
      <c r="AO2094" s="9">
        <v>27</v>
      </c>
      <c r="AP2094" s="5">
        <v>1.4313637641589871</v>
      </c>
      <c r="AQ2094">
        <v>16354000</v>
      </c>
      <c r="AR2094" s="5">
        <v>36.6</v>
      </c>
      <c r="AT2094">
        <v>10377000</v>
      </c>
      <c r="AU2094">
        <v>26731000</v>
      </c>
      <c r="AV2094">
        <v>0</v>
      </c>
      <c r="AW2094">
        <v>24703.8</v>
      </c>
      <c r="AX2094">
        <v>24703800000</v>
      </c>
      <c r="CG2094" s="13"/>
    </row>
    <row r="2095" spans="1:85" x14ac:dyDescent="0.3">
      <c r="A2095">
        <v>2018</v>
      </c>
      <c r="B2095" t="s">
        <v>6</v>
      </c>
      <c r="C2095">
        <v>0</v>
      </c>
      <c r="D2095">
        <v>4</v>
      </c>
      <c r="E2095">
        <v>4</v>
      </c>
      <c r="F2095">
        <v>14.6</v>
      </c>
      <c r="G2095">
        <v>14600000</v>
      </c>
      <c r="H2095">
        <v>12</v>
      </c>
      <c r="I2095">
        <v>12000000</v>
      </c>
      <c r="J2095">
        <v>2.5999999999999996</v>
      </c>
      <c r="K2095">
        <v>2599999.9999999995</v>
      </c>
      <c r="L2095">
        <v>1</v>
      </c>
      <c r="M2095">
        <v>1</v>
      </c>
      <c r="N2095">
        <v>0</v>
      </c>
      <c r="O2095" s="11">
        <v>12</v>
      </c>
      <c r="P2095" s="11">
        <v>5</v>
      </c>
      <c r="Q2095" s="12">
        <v>41.67</v>
      </c>
      <c r="R2095" s="11">
        <v>6</v>
      </c>
      <c r="S2095" s="12">
        <v>50</v>
      </c>
      <c r="T2095" s="14">
        <v>1</v>
      </c>
      <c r="U2095" s="12">
        <v>8.33</v>
      </c>
      <c r="V2095" s="12">
        <v>37.25</v>
      </c>
      <c r="W2095" s="13">
        <v>4</v>
      </c>
      <c r="X2095" s="11"/>
      <c r="Y2095" s="11">
        <v>2.89</v>
      </c>
      <c r="Z2095" s="11"/>
      <c r="AA2095" s="11">
        <v>23287.3</v>
      </c>
      <c r="AB2095" s="13">
        <v>23287300000</v>
      </c>
      <c r="AD2095">
        <v>20.58</v>
      </c>
      <c r="AE2095">
        <v>7.32</v>
      </c>
      <c r="AF2095">
        <v>10.89</v>
      </c>
      <c r="AG2095" s="5">
        <v>25.007252749763008</v>
      </c>
      <c r="AH2095" s="7"/>
      <c r="AI2095" s="8">
        <v>0.17049254620475915</v>
      </c>
      <c r="AJ2095">
        <v>47074</v>
      </c>
      <c r="AK2095">
        <v>47074000000</v>
      </c>
      <c r="AL2095">
        <f t="shared" si="270"/>
        <v>0</v>
      </c>
      <c r="AM2095">
        <f t="shared" si="271"/>
        <v>1</v>
      </c>
      <c r="AN2095">
        <f t="shared" si="272"/>
        <v>0</v>
      </c>
      <c r="AO2095" s="9">
        <v>32</v>
      </c>
      <c r="AP2095" s="5">
        <v>1.5051499783199058</v>
      </c>
      <c r="AQ2095">
        <v>30000000</v>
      </c>
      <c r="AT2095">
        <v>17200000</v>
      </c>
      <c r="AU2095">
        <v>47200000</v>
      </c>
      <c r="AV2095">
        <v>0</v>
      </c>
      <c r="AW2095">
        <v>54723.8</v>
      </c>
      <c r="AX2095">
        <v>54723800000</v>
      </c>
      <c r="CG2095" s="13"/>
    </row>
    <row r="2096" spans="1:85" x14ac:dyDescent="0.3">
      <c r="A2096">
        <v>2018</v>
      </c>
      <c r="B2096" t="s">
        <v>7</v>
      </c>
      <c r="C2096">
        <v>0</v>
      </c>
      <c r="M2096">
        <v>0</v>
      </c>
      <c r="N2096">
        <v>0</v>
      </c>
      <c r="O2096" s="11">
        <v>18</v>
      </c>
      <c r="P2096" s="11">
        <v>8</v>
      </c>
      <c r="Q2096" s="12">
        <v>44.44</v>
      </c>
      <c r="R2096" s="11">
        <v>9</v>
      </c>
      <c r="S2096" s="12">
        <v>50</v>
      </c>
      <c r="T2096" s="14">
        <v>1</v>
      </c>
      <c r="U2096" s="12">
        <v>5.56</v>
      </c>
      <c r="V2096" s="12">
        <v>53.63</v>
      </c>
      <c r="W2096" s="13">
        <v>5</v>
      </c>
      <c r="X2096" s="11"/>
      <c r="Y2096" s="11">
        <v>8.91</v>
      </c>
      <c r="Z2096" s="11">
        <v>6.46</v>
      </c>
      <c r="AA2096" s="11">
        <v>43295.4</v>
      </c>
      <c r="AB2096" s="13">
        <v>43295400000</v>
      </c>
      <c r="AC2096" s="5">
        <v>6.4593894333671287</v>
      </c>
      <c r="AD2096">
        <v>22.03</v>
      </c>
      <c r="AE2096">
        <v>8.67</v>
      </c>
      <c r="AF2096">
        <v>10.09</v>
      </c>
      <c r="AG2096" s="5">
        <v>20.360660092726722</v>
      </c>
      <c r="AH2096" s="7">
        <v>0.39597664604890453</v>
      </c>
      <c r="AI2096" s="8">
        <v>0.13689703556169824</v>
      </c>
      <c r="AJ2096">
        <v>93116.3</v>
      </c>
      <c r="AK2096">
        <v>93116300000</v>
      </c>
      <c r="AL2096">
        <f t="shared" si="270"/>
        <v>0</v>
      </c>
      <c r="AM2096">
        <f t="shared" si="271"/>
        <v>1</v>
      </c>
      <c r="AN2096">
        <f t="shared" si="272"/>
        <v>0</v>
      </c>
      <c r="AO2096" s="9">
        <v>34</v>
      </c>
      <c r="AP2096" s="5">
        <v>1.5314789170422551</v>
      </c>
      <c r="CG2096" s="13"/>
    </row>
    <row r="2097" spans="1:85" x14ac:dyDescent="0.3">
      <c r="A2097">
        <v>2018</v>
      </c>
      <c r="B2097" t="s">
        <v>8</v>
      </c>
      <c r="C2097">
        <v>1</v>
      </c>
      <c r="D2097">
        <v>5</v>
      </c>
      <c r="E2097">
        <v>5</v>
      </c>
      <c r="L2097">
        <v>1</v>
      </c>
      <c r="M2097">
        <v>1</v>
      </c>
      <c r="N2097">
        <v>1</v>
      </c>
      <c r="O2097" s="11">
        <v>11</v>
      </c>
      <c r="P2097" s="11">
        <v>4</v>
      </c>
      <c r="Q2097" s="12">
        <v>36.36</v>
      </c>
      <c r="R2097" s="11">
        <v>6</v>
      </c>
      <c r="S2097" s="12">
        <v>54.55</v>
      </c>
      <c r="T2097" s="14">
        <v>1</v>
      </c>
      <c r="U2097" s="12">
        <v>9.09</v>
      </c>
      <c r="V2097" s="12">
        <v>65.760000000000005</v>
      </c>
      <c r="W2097" s="13">
        <v>5</v>
      </c>
      <c r="X2097" s="11">
        <v>24.65</v>
      </c>
      <c r="Y2097" s="11">
        <v>31.24</v>
      </c>
      <c r="Z2097" s="11">
        <v>3.98</v>
      </c>
      <c r="AA2097" s="11">
        <v>452536.8</v>
      </c>
      <c r="AB2097" s="13">
        <v>452536800000</v>
      </c>
      <c r="AC2097" s="5">
        <v>3.9840234101086356</v>
      </c>
      <c r="AD2097">
        <v>20</v>
      </c>
      <c r="AE2097">
        <v>8.18</v>
      </c>
      <c r="AF2097">
        <v>9.25</v>
      </c>
      <c r="AG2097" s="5">
        <v>33.023514083408024</v>
      </c>
      <c r="AH2097" s="7"/>
      <c r="AI2097" s="8">
        <v>7.9120615285557222E-2</v>
      </c>
      <c r="AJ2097">
        <v>840081.58</v>
      </c>
      <c r="AK2097">
        <v>840081580000</v>
      </c>
      <c r="AL2097">
        <f t="shared" si="270"/>
        <v>0</v>
      </c>
      <c r="AM2097">
        <f t="shared" si="271"/>
        <v>0</v>
      </c>
      <c r="AN2097">
        <f t="shared" si="272"/>
        <v>1</v>
      </c>
      <c r="AO2097" s="9">
        <v>20</v>
      </c>
      <c r="AP2097" s="5">
        <v>1.301029995663981</v>
      </c>
      <c r="AQ2097">
        <v>154189000</v>
      </c>
      <c r="AS2097">
        <v>15000000</v>
      </c>
      <c r="AT2097">
        <v>58309000</v>
      </c>
      <c r="AU2097">
        <v>212498000</v>
      </c>
      <c r="AV2097">
        <v>16.52</v>
      </c>
      <c r="AW2097">
        <v>109883.5</v>
      </c>
      <c r="AX2097">
        <v>109883500000</v>
      </c>
      <c r="CG2097" s="13"/>
    </row>
    <row r="2098" spans="1:85" x14ac:dyDescent="0.3">
      <c r="A2098">
        <v>2018</v>
      </c>
      <c r="B2098" t="s">
        <v>9</v>
      </c>
      <c r="C2098">
        <v>0</v>
      </c>
      <c r="D2098">
        <v>4</v>
      </c>
      <c r="E2098">
        <v>5</v>
      </c>
      <c r="L2098">
        <v>1</v>
      </c>
      <c r="M2098">
        <v>0</v>
      </c>
      <c r="N2098">
        <v>0</v>
      </c>
      <c r="O2098" s="11">
        <v>8</v>
      </c>
      <c r="P2098" s="11">
        <v>3</v>
      </c>
      <c r="Q2098" s="12">
        <v>37.5</v>
      </c>
      <c r="R2098" s="11">
        <v>4</v>
      </c>
      <c r="S2098" s="12">
        <v>50</v>
      </c>
      <c r="T2098" s="14">
        <v>1</v>
      </c>
      <c r="U2098" s="12">
        <v>12.5</v>
      </c>
      <c r="V2098" s="12">
        <v>71.55</v>
      </c>
      <c r="W2098" s="13">
        <v>5</v>
      </c>
      <c r="X2098" s="11">
        <v>31.98</v>
      </c>
      <c r="Y2098" s="11">
        <v>-9.75</v>
      </c>
      <c r="Z2098" s="11">
        <v>1.75</v>
      </c>
      <c r="AA2098" s="11">
        <v>752132.4</v>
      </c>
      <c r="AB2098" s="13">
        <v>752132400000</v>
      </c>
      <c r="AC2098" s="5">
        <v>1.7503692206549211</v>
      </c>
      <c r="AD2098">
        <v>-105.94</v>
      </c>
      <c r="AE2098">
        <v>-2.67</v>
      </c>
      <c r="AF2098">
        <v>-3.76</v>
      </c>
      <c r="AG2098" s="5">
        <v>-8.854438952389998</v>
      </c>
      <c r="AH2098" s="7">
        <v>1.4545447493116367E-3</v>
      </c>
      <c r="AI2098" s="8"/>
      <c r="AJ2098">
        <v>160834.35</v>
      </c>
      <c r="AK2098">
        <v>160834350000</v>
      </c>
      <c r="AL2098">
        <f t="shared" si="270"/>
        <v>0</v>
      </c>
      <c r="AM2098">
        <f t="shared" si="271"/>
        <v>0</v>
      </c>
      <c r="AN2098">
        <f t="shared" si="272"/>
        <v>1</v>
      </c>
      <c r="AO2098" s="9">
        <v>22</v>
      </c>
      <c r="AP2098" s="5">
        <v>1.3424226808222062</v>
      </c>
      <c r="AV2098">
        <v>26.43</v>
      </c>
      <c r="AW2098">
        <v>203182.5</v>
      </c>
      <c r="AX2098">
        <v>203182500000</v>
      </c>
      <c r="CG2098" s="13"/>
    </row>
    <row r="2099" spans="1:85" x14ac:dyDescent="0.3">
      <c r="A2099">
        <v>2018</v>
      </c>
      <c r="B2099" t="s">
        <v>10</v>
      </c>
      <c r="C2099">
        <v>1</v>
      </c>
      <c r="M2099">
        <v>0</v>
      </c>
      <c r="N2099">
        <v>0</v>
      </c>
      <c r="O2099" s="11"/>
      <c r="P2099" s="11"/>
      <c r="Q2099" s="12"/>
      <c r="R2099" s="11"/>
      <c r="S2099" s="12"/>
      <c r="T2099" s="14">
        <v>0</v>
      </c>
      <c r="U2099" s="12"/>
      <c r="V2099" s="12" t="s">
        <v>366</v>
      </c>
      <c r="W2099" s="13"/>
      <c r="X2099" s="11"/>
      <c r="Y2099" s="11"/>
      <c r="Z2099" s="11"/>
      <c r="AA2099" s="11">
        <v>185139.7</v>
      </c>
      <c r="AB2099" s="13">
        <v>185139700000</v>
      </c>
      <c r="AG2099" s="5"/>
      <c r="AH2099" s="7"/>
      <c r="AI2099" s="8"/>
      <c r="AO2099" s="9">
        <v>5</v>
      </c>
      <c r="AP2099" s="5">
        <v>0.69897000433601875</v>
      </c>
      <c r="AV2099">
        <v>8.59</v>
      </c>
      <c r="AW2099">
        <v>39445.9</v>
      </c>
      <c r="AX2099">
        <v>39445900000</v>
      </c>
      <c r="CG2099" s="13"/>
    </row>
    <row r="2100" spans="1:85" x14ac:dyDescent="0.3">
      <c r="A2100">
        <v>2018</v>
      </c>
      <c r="B2100" t="s">
        <v>11</v>
      </c>
      <c r="C2100">
        <v>1</v>
      </c>
      <c r="M2100">
        <v>0</v>
      </c>
      <c r="N2100">
        <v>0</v>
      </c>
      <c r="O2100" s="11">
        <v>9</v>
      </c>
      <c r="P2100" s="11">
        <v>4</v>
      </c>
      <c r="Q2100" s="12">
        <v>44.44</v>
      </c>
      <c r="R2100" s="11">
        <v>4</v>
      </c>
      <c r="S2100" s="12">
        <v>44.44</v>
      </c>
      <c r="T2100" s="14">
        <v>1</v>
      </c>
      <c r="U2100" s="12">
        <v>11.11</v>
      </c>
      <c r="V2100" s="12">
        <v>59.24</v>
      </c>
      <c r="W2100" s="13">
        <v>5</v>
      </c>
      <c r="X2100" s="11">
        <v>0.13</v>
      </c>
      <c r="Y2100" s="11">
        <v>1.67</v>
      </c>
      <c r="Z2100" s="11"/>
      <c r="AA2100" s="11"/>
      <c r="AB2100" s="13"/>
      <c r="AD2100">
        <v>11.72</v>
      </c>
      <c r="AE2100">
        <v>2.23</v>
      </c>
      <c r="AF2100">
        <v>4.04</v>
      </c>
      <c r="AG2100" s="5">
        <v>8.3896431239670761</v>
      </c>
      <c r="AH2100" s="7"/>
      <c r="AI2100" s="8"/>
      <c r="AO2100" s="9">
        <v>11</v>
      </c>
      <c r="AP2100" s="5">
        <v>1.0413926851582249</v>
      </c>
      <c r="AV2100">
        <v>0</v>
      </c>
      <c r="AW2100">
        <v>71814.100000000006</v>
      </c>
      <c r="AX2100">
        <v>71814100000</v>
      </c>
      <c r="CG2100" s="13"/>
    </row>
    <row r="2101" spans="1:85" x14ac:dyDescent="0.3">
      <c r="A2101">
        <v>2018</v>
      </c>
      <c r="B2101" t="s">
        <v>12</v>
      </c>
      <c r="C2101">
        <v>0</v>
      </c>
      <c r="D2101">
        <v>4</v>
      </c>
      <c r="E2101">
        <v>9</v>
      </c>
      <c r="M2101">
        <v>0</v>
      </c>
      <c r="N2101">
        <v>0</v>
      </c>
      <c r="O2101" s="11"/>
      <c r="P2101" s="11"/>
      <c r="Q2101" s="12"/>
      <c r="R2101" s="11"/>
      <c r="S2101" s="12"/>
      <c r="T2101" s="14">
        <v>0</v>
      </c>
      <c r="U2101" s="12"/>
      <c r="V2101" s="12" t="s">
        <v>366</v>
      </c>
      <c r="W2101" s="13"/>
      <c r="X2101" s="11"/>
      <c r="Y2101" s="11">
        <v>23.22</v>
      </c>
      <c r="Z2101" s="11"/>
      <c r="AA2101" s="11">
        <v>7337.6</v>
      </c>
      <c r="AB2101" s="13">
        <v>7337600000</v>
      </c>
      <c r="AD2101">
        <v>17.489999999999998</v>
      </c>
      <c r="AE2101">
        <v>14</v>
      </c>
      <c r="AF2101">
        <v>15.69</v>
      </c>
      <c r="AG2101" s="5">
        <v>14.958891374451646</v>
      </c>
      <c r="AH2101" s="7"/>
      <c r="AI2101" s="8"/>
      <c r="AO2101" s="9">
        <v>29</v>
      </c>
      <c r="AP2101" s="5">
        <v>1.4623979978989561</v>
      </c>
      <c r="AR2101" s="5">
        <v>23.3</v>
      </c>
      <c r="AV2101">
        <v>35.67</v>
      </c>
      <c r="AW2101">
        <v>3957</v>
      </c>
      <c r="AX2101">
        <v>3957000000</v>
      </c>
      <c r="CG2101" s="13"/>
    </row>
    <row r="2102" spans="1:85" x14ac:dyDescent="0.3">
      <c r="A2102">
        <v>2018</v>
      </c>
      <c r="B2102" t="s">
        <v>13</v>
      </c>
      <c r="C2102">
        <v>1</v>
      </c>
      <c r="D2102">
        <v>4</v>
      </c>
      <c r="L2102">
        <v>1</v>
      </c>
      <c r="M2102">
        <v>0</v>
      </c>
      <c r="N2102">
        <v>0</v>
      </c>
      <c r="O2102" s="11">
        <v>12</v>
      </c>
      <c r="P2102" s="11">
        <v>5</v>
      </c>
      <c r="Q2102" s="12">
        <v>41.67</v>
      </c>
      <c r="R2102" s="11">
        <v>4</v>
      </c>
      <c r="S2102" s="12">
        <v>33.33</v>
      </c>
      <c r="T2102" s="14">
        <v>3</v>
      </c>
      <c r="U2102" s="12">
        <v>25</v>
      </c>
      <c r="V2102" s="12">
        <v>60.51</v>
      </c>
      <c r="W2102" s="13">
        <v>5</v>
      </c>
      <c r="X2102" s="11"/>
      <c r="Y2102" s="11">
        <v>4.37</v>
      </c>
      <c r="Z2102" s="11">
        <v>11.16</v>
      </c>
      <c r="AA2102" s="11">
        <v>22147</v>
      </c>
      <c r="AB2102" s="13">
        <v>22147000000</v>
      </c>
      <c r="AC2102" s="5">
        <v>11.160791057609629</v>
      </c>
      <c r="AD2102">
        <v>19.559999999999999</v>
      </c>
      <c r="AE2102">
        <v>9.86</v>
      </c>
      <c r="AF2102">
        <v>15.34</v>
      </c>
      <c r="AG2102" s="5">
        <v>21.898384088705914</v>
      </c>
      <c r="AH2102" s="7"/>
      <c r="AI2102" s="8">
        <v>2.2959907826406402E-3</v>
      </c>
      <c r="AJ2102">
        <v>95791.2</v>
      </c>
      <c r="AK2102">
        <v>95791200000</v>
      </c>
      <c r="AL2102">
        <f>IF(AJ2102&lt;29957,1,0)</f>
        <v>0</v>
      </c>
      <c r="AM2102">
        <f>IF(AND(AJ2102&gt;29957,AJ2102&lt;96525),1,0)</f>
        <v>1</v>
      </c>
      <c r="AN2102">
        <f>IF(AJ2102&gt;96525,1,0)</f>
        <v>0</v>
      </c>
      <c r="AO2102" s="9">
        <v>62</v>
      </c>
      <c r="AP2102" s="5">
        <v>1.7923916894982537</v>
      </c>
      <c r="AQ2102">
        <v>80000000</v>
      </c>
      <c r="AR2102" s="5">
        <v>3.7</v>
      </c>
      <c r="AT2102">
        <v>1007500</v>
      </c>
      <c r="AU2102">
        <v>81007500</v>
      </c>
      <c r="AV2102">
        <v>60.51</v>
      </c>
      <c r="AW2102">
        <v>47909.599999999999</v>
      </c>
      <c r="AX2102">
        <v>47909600000</v>
      </c>
      <c r="CG2102" s="13"/>
    </row>
    <row r="2103" spans="1:85" x14ac:dyDescent="0.3">
      <c r="A2103">
        <v>2018</v>
      </c>
      <c r="B2103" t="s">
        <v>14</v>
      </c>
      <c r="C2103">
        <v>0</v>
      </c>
      <c r="D2103">
        <v>4</v>
      </c>
      <c r="E2103">
        <v>4</v>
      </c>
      <c r="L2103">
        <v>1</v>
      </c>
      <c r="M2103">
        <v>0</v>
      </c>
      <c r="N2103">
        <v>0</v>
      </c>
      <c r="O2103" s="11">
        <v>12</v>
      </c>
      <c r="P2103" s="11">
        <v>5</v>
      </c>
      <c r="Q2103" s="12">
        <v>41.67</v>
      </c>
      <c r="R2103" s="11">
        <v>6</v>
      </c>
      <c r="S2103" s="12">
        <v>50</v>
      </c>
      <c r="T2103" s="14">
        <v>1</v>
      </c>
      <c r="U2103" s="12">
        <v>8.33</v>
      </c>
      <c r="V2103" s="12">
        <v>70.7</v>
      </c>
      <c r="W2103" s="13">
        <v>5</v>
      </c>
      <c r="X2103" s="11">
        <v>10.050000000000001</v>
      </c>
      <c r="Y2103" s="11">
        <v>21.61</v>
      </c>
      <c r="Z2103" s="11">
        <v>6.6</v>
      </c>
      <c r="AA2103" s="11">
        <v>24753.9</v>
      </c>
      <c r="AB2103" s="13">
        <v>24753900000</v>
      </c>
      <c r="AC2103" s="5">
        <v>6.6043606267711752</v>
      </c>
      <c r="AD2103">
        <v>25.81</v>
      </c>
      <c r="AE2103">
        <v>21.46</v>
      </c>
      <c r="AF2103">
        <v>25.73</v>
      </c>
      <c r="AG2103" s="5">
        <v>6.4557063208169145</v>
      </c>
      <c r="AH2103" s="7">
        <v>8.74013309180331</v>
      </c>
      <c r="AI2103" s="8">
        <v>8.0249289019456951E-2</v>
      </c>
      <c r="AJ2103">
        <v>131269.23000000001</v>
      </c>
      <c r="AK2103">
        <v>131269230000.00002</v>
      </c>
      <c r="AL2103">
        <f>IF(AJ2103&lt;29957,1,0)</f>
        <v>0</v>
      </c>
      <c r="AM2103">
        <f>IF(AND(AJ2103&gt;29957,AJ2103&lt;96525),1,0)</f>
        <v>0</v>
      </c>
      <c r="AN2103">
        <f>IF(AJ2103&gt;96525,1,0)</f>
        <v>1</v>
      </c>
      <c r="AO2103" s="9">
        <v>39</v>
      </c>
      <c r="AP2103" s="5">
        <v>1.5910646070264991</v>
      </c>
      <c r="AQ2103">
        <v>107345342</v>
      </c>
      <c r="AT2103">
        <v>51668281</v>
      </c>
      <c r="AU2103">
        <v>159013623</v>
      </c>
      <c r="AW2103">
        <v>21308.6</v>
      </c>
      <c r="AX2103">
        <v>21308600000</v>
      </c>
      <c r="CG2103" s="13"/>
    </row>
    <row r="2104" spans="1:85" x14ac:dyDescent="0.3">
      <c r="A2104">
        <v>2018</v>
      </c>
      <c r="B2104" t="s">
        <v>15</v>
      </c>
      <c r="C2104">
        <v>0</v>
      </c>
      <c r="D2104">
        <v>7</v>
      </c>
      <c r="E2104">
        <v>4</v>
      </c>
      <c r="F2104">
        <v>14</v>
      </c>
      <c r="G2104">
        <v>14000000</v>
      </c>
      <c r="H2104">
        <v>8</v>
      </c>
      <c r="I2104">
        <v>8000000</v>
      </c>
      <c r="J2104">
        <v>6</v>
      </c>
      <c r="K2104">
        <v>6000000</v>
      </c>
      <c r="L2104">
        <v>1</v>
      </c>
      <c r="M2104">
        <v>1</v>
      </c>
      <c r="N2104">
        <v>0</v>
      </c>
      <c r="O2104" s="11">
        <v>11</v>
      </c>
      <c r="P2104" s="11">
        <v>5</v>
      </c>
      <c r="Q2104" s="12">
        <v>45.45</v>
      </c>
      <c r="R2104" s="11">
        <v>3</v>
      </c>
      <c r="S2104" s="12">
        <v>27.27</v>
      </c>
      <c r="T2104" s="14">
        <v>3</v>
      </c>
      <c r="U2104" s="12">
        <v>27.27</v>
      </c>
      <c r="V2104" s="12">
        <v>72.959999999999994</v>
      </c>
      <c r="W2104" s="13">
        <v>6</v>
      </c>
      <c r="X2104" s="11"/>
      <c r="Y2104" s="11">
        <v>5.21</v>
      </c>
      <c r="Z2104" s="11">
        <v>7.13</v>
      </c>
      <c r="AA2104" s="11">
        <v>35333</v>
      </c>
      <c r="AB2104" s="13">
        <v>35333000000</v>
      </c>
      <c r="AC2104" s="5">
        <v>7.1347974427275966</v>
      </c>
      <c r="AD2104">
        <v>14.62</v>
      </c>
      <c r="AE2104">
        <v>5.13</v>
      </c>
      <c r="AF2104">
        <v>14.58</v>
      </c>
      <c r="AG2104" s="5">
        <v>-2.5304477885290435</v>
      </c>
      <c r="AH2104" s="7"/>
      <c r="AI2104" s="8"/>
      <c r="AO2104" s="9">
        <v>64</v>
      </c>
      <c r="AP2104" s="5">
        <v>1.8061799739838869</v>
      </c>
      <c r="AQ2104">
        <v>41530000</v>
      </c>
      <c r="AT2104">
        <v>18540000</v>
      </c>
      <c r="AU2104">
        <v>60070000</v>
      </c>
      <c r="AV2104">
        <v>72.959999999999994</v>
      </c>
      <c r="AW2104">
        <v>31932</v>
      </c>
      <c r="AX2104">
        <v>31932000000</v>
      </c>
      <c r="CG2104" s="13"/>
    </row>
    <row r="2105" spans="1:85" x14ac:dyDescent="0.3">
      <c r="A2105">
        <v>2018</v>
      </c>
      <c r="B2105" t="s">
        <v>16</v>
      </c>
      <c r="C2105">
        <v>0</v>
      </c>
      <c r="D2105">
        <v>4</v>
      </c>
      <c r="E2105">
        <v>4</v>
      </c>
      <c r="M2105">
        <v>0</v>
      </c>
      <c r="N2105">
        <v>0</v>
      </c>
      <c r="O2105" s="11">
        <v>10</v>
      </c>
      <c r="P2105" s="11">
        <v>5</v>
      </c>
      <c r="Q2105" s="12">
        <v>50</v>
      </c>
      <c r="R2105" s="11">
        <v>5</v>
      </c>
      <c r="S2105" s="12">
        <v>50</v>
      </c>
      <c r="T2105" s="14">
        <v>0</v>
      </c>
      <c r="U2105" s="12">
        <v>0</v>
      </c>
      <c r="V2105" s="12">
        <v>72.680000000000007</v>
      </c>
      <c r="W2105" s="13">
        <v>4</v>
      </c>
      <c r="X2105" s="11"/>
      <c r="Y2105" s="11">
        <v>13.11</v>
      </c>
      <c r="Z2105" s="11"/>
      <c r="AA2105" s="11">
        <v>40260.6</v>
      </c>
      <c r="AB2105" s="13">
        <v>40260600000</v>
      </c>
      <c r="AD2105">
        <v>20.09</v>
      </c>
      <c r="AE2105">
        <v>12.22</v>
      </c>
      <c r="AF2105">
        <v>16.84</v>
      </c>
      <c r="AG2105" s="5">
        <v>-0.1253684492592711</v>
      </c>
      <c r="AH2105" s="7">
        <v>14.313776219085671</v>
      </c>
      <c r="AI2105" s="8"/>
      <c r="AJ2105">
        <v>100026.54</v>
      </c>
      <c r="AK2105">
        <v>100026540000</v>
      </c>
      <c r="AL2105">
        <f>IF(AJ2105&lt;29957,1,0)</f>
        <v>0</v>
      </c>
      <c r="AM2105">
        <f>IF(AND(AJ2105&gt;29957,AJ2105&lt;96525),1,0)</f>
        <v>0</v>
      </c>
      <c r="AN2105">
        <f>IF(AJ2105&gt;96525,1,0)</f>
        <v>1</v>
      </c>
      <c r="AO2105" s="9">
        <v>8</v>
      </c>
      <c r="AP2105" s="5">
        <v>0.90308998699194343</v>
      </c>
      <c r="AR2105" s="5">
        <v>6.5</v>
      </c>
      <c r="AV2105">
        <v>0</v>
      </c>
      <c r="AW2105">
        <v>31308.3</v>
      </c>
      <c r="AX2105">
        <v>31308300000</v>
      </c>
      <c r="CG2105" s="13"/>
    </row>
    <row r="2106" spans="1:85" x14ac:dyDescent="0.3">
      <c r="A2106">
        <v>2018</v>
      </c>
      <c r="B2106" t="s">
        <v>17</v>
      </c>
      <c r="C2106">
        <v>0</v>
      </c>
      <c r="M2106">
        <v>0</v>
      </c>
      <c r="N2106">
        <v>0</v>
      </c>
      <c r="O2106" s="11"/>
      <c r="P2106" s="11"/>
      <c r="Q2106" s="12"/>
      <c r="R2106" s="11"/>
      <c r="S2106" s="12"/>
      <c r="T2106" s="14">
        <v>0</v>
      </c>
      <c r="U2106" s="12"/>
      <c r="V2106" s="12" t="s">
        <v>366</v>
      </c>
      <c r="W2106" s="13"/>
      <c r="X2106" s="11"/>
      <c r="Y2106" s="11">
        <v>9.77</v>
      </c>
      <c r="Z2106" s="11"/>
      <c r="AA2106" s="11">
        <v>78533.5</v>
      </c>
      <c r="AB2106" s="13">
        <v>78533500000</v>
      </c>
      <c r="AD2106">
        <v>13.33</v>
      </c>
      <c r="AE2106">
        <v>8.77</v>
      </c>
      <c r="AF2106">
        <v>11.36</v>
      </c>
      <c r="AG2106" s="5">
        <v>9.6667978037391169</v>
      </c>
      <c r="AH2106" s="7"/>
      <c r="AI2106" s="8"/>
      <c r="AO2106" s="9">
        <v>45</v>
      </c>
      <c r="AP2106" s="5">
        <v>1.6532125137753435</v>
      </c>
      <c r="AV2106">
        <v>0</v>
      </c>
      <c r="AW2106">
        <v>64001.4</v>
      </c>
      <c r="AX2106">
        <v>64001400000</v>
      </c>
      <c r="CG2106" s="13"/>
    </row>
    <row r="2107" spans="1:85" x14ac:dyDescent="0.3">
      <c r="A2107">
        <v>2018</v>
      </c>
      <c r="B2107" t="s">
        <v>18</v>
      </c>
      <c r="C2107">
        <v>1</v>
      </c>
      <c r="M2107">
        <v>0</v>
      </c>
      <c r="N2107">
        <v>0</v>
      </c>
      <c r="O2107" s="11">
        <v>11</v>
      </c>
      <c r="P2107" s="11">
        <v>4</v>
      </c>
      <c r="Q2107" s="12">
        <v>36.36</v>
      </c>
      <c r="R2107" s="11">
        <v>5</v>
      </c>
      <c r="S2107" s="12">
        <v>45.45</v>
      </c>
      <c r="T2107" s="14">
        <v>2</v>
      </c>
      <c r="U2107" s="12">
        <v>18.18</v>
      </c>
      <c r="V2107" s="12">
        <v>69.11</v>
      </c>
      <c r="W2107" s="13">
        <v>8</v>
      </c>
      <c r="X2107" s="11"/>
      <c r="Y2107" s="11">
        <v>2.54</v>
      </c>
      <c r="Z2107" s="11">
        <v>2.54</v>
      </c>
      <c r="AA2107" s="11">
        <v>33996.400000000001</v>
      </c>
      <c r="AB2107" s="13">
        <v>33996400000</v>
      </c>
      <c r="AC2107" s="5">
        <v>2.5370561080561078</v>
      </c>
      <c r="AD2107">
        <v>12.38</v>
      </c>
      <c r="AE2107">
        <v>6.7</v>
      </c>
      <c r="AF2107">
        <v>9.4600000000000009</v>
      </c>
      <c r="AG2107" s="5"/>
      <c r="AH2107" s="7"/>
      <c r="AI2107" s="8"/>
      <c r="AJ2107">
        <v>51301.23</v>
      </c>
      <c r="AK2107">
        <v>51301230000</v>
      </c>
      <c r="AL2107">
        <f>IF(AJ2107&lt;29957,1,0)</f>
        <v>0</v>
      </c>
      <c r="AM2107">
        <f>IF(AND(AJ2107&gt;29957,AJ2107&lt;96525),1,0)</f>
        <v>1</v>
      </c>
      <c r="AN2107">
        <f>IF(AJ2107&gt;96525,1,0)</f>
        <v>0</v>
      </c>
      <c r="AO2107" s="9">
        <v>25</v>
      </c>
      <c r="AP2107" s="5">
        <v>1.3979400086720375</v>
      </c>
      <c r="AQ2107">
        <v>102964000</v>
      </c>
      <c r="AT2107">
        <v>28406000</v>
      </c>
      <c r="AU2107">
        <v>131370000</v>
      </c>
      <c r="AV2107">
        <v>0</v>
      </c>
      <c r="AW2107">
        <v>60506.3</v>
      </c>
      <c r="AX2107">
        <v>60506300000</v>
      </c>
      <c r="CG2107" s="13"/>
    </row>
    <row r="2108" spans="1:85" x14ac:dyDescent="0.3">
      <c r="A2108">
        <v>2018</v>
      </c>
      <c r="B2108" t="s">
        <v>19</v>
      </c>
      <c r="C2108">
        <v>0</v>
      </c>
      <c r="D2108">
        <v>4</v>
      </c>
      <c r="E2108">
        <v>5</v>
      </c>
      <c r="F2108">
        <v>9.4</v>
      </c>
      <c r="G2108">
        <v>9400000</v>
      </c>
      <c r="H2108">
        <v>9</v>
      </c>
      <c r="I2108">
        <v>9000000</v>
      </c>
      <c r="J2108">
        <v>0.40000000000000036</v>
      </c>
      <c r="K2108">
        <v>400000.00000000035</v>
      </c>
      <c r="L2108">
        <v>1</v>
      </c>
      <c r="M2108">
        <v>1</v>
      </c>
      <c r="N2108">
        <v>0</v>
      </c>
      <c r="O2108" s="11">
        <v>13</v>
      </c>
      <c r="P2108" s="11">
        <v>5</v>
      </c>
      <c r="Q2108" s="12">
        <v>38.46</v>
      </c>
      <c r="R2108" s="11">
        <v>4</v>
      </c>
      <c r="S2108" s="12">
        <v>30.77</v>
      </c>
      <c r="T2108" s="14">
        <v>4</v>
      </c>
      <c r="U2108" s="12">
        <v>30.77</v>
      </c>
      <c r="V2108" s="12">
        <v>52.06</v>
      </c>
      <c r="W2108" s="13">
        <v>5</v>
      </c>
      <c r="X2108" s="11"/>
      <c r="Y2108" s="11">
        <v>7.39</v>
      </c>
      <c r="Z2108" s="11">
        <v>4.5999999999999996</v>
      </c>
      <c r="AA2108" s="11"/>
      <c r="AB2108" s="13"/>
      <c r="AC2108" s="5">
        <v>4.596172831334516</v>
      </c>
      <c r="AD2108">
        <v>16.809999999999999</v>
      </c>
      <c r="AE2108">
        <v>11.94</v>
      </c>
      <c r="AF2108">
        <v>16.41</v>
      </c>
      <c r="AG2108" s="5">
        <v>4.2062460587874151</v>
      </c>
      <c r="AH2108" s="7"/>
      <c r="AI2108" s="8"/>
      <c r="AO2108" s="9">
        <v>33</v>
      </c>
      <c r="AP2108" s="5">
        <v>1.5185139398778873</v>
      </c>
      <c r="AQ2108">
        <v>402800000</v>
      </c>
      <c r="AT2108">
        <v>253400000</v>
      </c>
      <c r="AU2108">
        <v>656200000</v>
      </c>
      <c r="AV2108">
        <v>26</v>
      </c>
      <c r="AW2108">
        <v>62299.6</v>
      </c>
      <c r="AX2108">
        <v>62299600000</v>
      </c>
      <c r="CG2108" s="13"/>
    </row>
    <row r="2109" spans="1:85" x14ac:dyDescent="0.3">
      <c r="A2109">
        <v>2018</v>
      </c>
      <c r="B2109" t="s">
        <v>20</v>
      </c>
      <c r="C2109">
        <v>0</v>
      </c>
      <c r="D2109">
        <v>4</v>
      </c>
      <c r="E2109">
        <v>7</v>
      </c>
      <c r="L2109">
        <v>1</v>
      </c>
      <c r="M2109">
        <v>0</v>
      </c>
      <c r="N2109">
        <v>1</v>
      </c>
      <c r="O2109" s="11">
        <v>15</v>
      </c>
      <c r="P2109" s="11">
        <v>5</v>
      </c>
      <c r="Q2109" s="12">
        <v>33.33</v>
      </c>
      <c r="R2109" s="11">
        <v>1</v>
      </c>
      <c r="S2109" s="12">
        <v>6.67</v>
      </c>
      <c r="T2109" s="14">
        <v>9</v>
      </c>
      <c r="U2109" s="12">
        <v>60</v>
      </c>
      <c r="V2109" s="12">
        <v>63.11</v>
      </c>
      <c r="W2109" s="13">
        <v>7</v>
      </c>
      <c r="X2109" s="11"/>
      <c r="Y2109" s="11">
        <v>7.18</v>
      </c>
      <c r="Z2109" s="11">
        <v>2.3199999999999998</v>
      </c>
      <c r="AA2109" s="11">
        <v>361639</v>
      </c>
      <c r="AB2109" s="13">
        <v>361639000000</v>
      </c>
      <c r="AC2109" s="5">
        <v>2.3158365838188502</v>
      </c>
      <c r="AD2109">
        <v>7.42</v>
      </c>
      <c r="AE2109">
        <v>5.27</v>
      </c>
      <c r="AF2109">
        <v>7.41</v>
      </c>
      <c r="AG2109" s="5">
        <v>9.6535819250067672</v>
      </c>
      <c r="AH2109" s="7">
        <v>1.599678144757275E-3</v>
      </c>
      <c r="AI2109" s="8">
        <v>0.30217920154464922</v>
      </c>
      <c r="AJ2109">
        <v>540194.78</v>
      </c>
      <c r="AK2109">
        <v>540194780000</v>
      </c>
      <c r="AL2109">
        <f>IF(AJ2109&lt;29957,1,0)</f>
        <v>0</v>
      </c>
      <c r="AM2109">
        <f>IF(AND(AJ2109&gt;29957,AJ2109&lt;96525),1,0)</f>
        <v>0</v>
      </c>
      <c r="AN2109">
        <f>IF(AJ2109&gt;96525,1,0)</f>
        <v>1</v>
      </c>
      <c r="AO2109" s="9">
        <v>37</v>
      </c>
      <c r="AP2109" s="5">
        <v>1.5682017240669948</v>
      </c>
      <c r="AQ2109">
        <v>93035000</v>
      </c>
      <c r="AS2109">
        <v>93035000</v>
      </c>
      <c r="AT2109">
        <v>87936000</v>
      </c>
      <c r="AU2109">
        <v>180971000</v>
      </c>
      <c r="AV2109">
        <v>63.55</v>
      </c>
      <c r="AW2109">
        <v>250152.8</v>
      </c>
      <c r="AX2109">
        <v>250152800000</v>
      </c>
      <c r="CG2109" s="13"/>
    </row>
    <row r="2110" spans="1:85" x14ac:dyDescent="0.3">
      <c r="A2110">
        <v>2018</v>
      </c>
      <c r="B2110" t="s">
        <v>21</v>
      </c>
      <c r="C2110">
        <v>1</v>
      </c>
      <c r="D2110">
        <v>4</v>
      </c>
      <c r="E2110">
        <v>5</v>
      </c>
      <c r="L2110">
        <v>1</v>
      </c>
      <c r="M2110">
        <v>1</v>
      </c>
      <c r="N2110">
        <v>0</v>
      </c>
      <c r="O2110" s="11">
        <v>17</v>
      </c>
      <c r="P2110" s="11">
        <v>10</v>
      </c>
      <c r="Q2110" s="12">
        <v>58.82</v>
      </c>
      <c r="R2110" s="11">
        <v>6</v>
      </c>
      <c r="S2110" s="12">
        <v>35.29</v>
      </c>
      <c r="T2110" s="14">
        <v>1</v>
      </c>
      <c r="U2110" s="12">
        <v>5.88</v>
      </c>
      <c r="V2110" s="12">
        <v>34.380000000000003</v>
      </c>
      <c r="W2110" s="13">
        <v>6</v>
      </c>
      <c r="X2110" s="11">
        <v>68.260000000000005</v>
      </c>
      <c r="Y2110" s="11">
        <v>0.75</v>
      </c>
      <c r="Z2110" s="11">
        <v>3.95</v>
      </c>
      <c r="AA2110" s="11">
        <v>100905.60000000001</v>
      </c>
      <c r="AB2110" s="13">
        <v>100905600000</v>
      </c>
      <c r="AC2110" s="5">
        <v>3.9470952292854062</v>
      </c>
      <c r="AD2110">
        <v>1.73</v>
      </c>
      <c r="AE2110">
        <v>0.67</v>
      </c>
      <c r="AF2110">
        <v>0.9</v>
      </c>
      <c r="AG2110" s="5">
        <v>13.625944360440032</v>
      </c>
      <c r="AH2110" s="7"/>
      <c r="AI2110" s="8">
        <v>1.655615481848641</v>
      </c>
      <c r="AJ2110">
        <v>167617.99</v>
      </c>
      <c r="AK2110">
        <v>167617990000</v>
      </c>
      <c r="AL2110">
        <f>IF(AJ2110&lt;29957,1,0)</f>
        <v>0</v>
      </c>
      <c r="AM2110">
        <f>IF(AND(AJ2110&gt;29957,AJ2110&lt;96525),1,0)</f>
        <v>0</v>
      </c>
      <c r="AN2110">
        <f>IF(AJ2110&gt;96525,1,0)</f>
        <v>1</v>
      </c>
      <c r="AO2110" s="9">
        <v>39</v>
      </c>
      <c r="AP2110" s="5">
        <v>1.5910646070264991</v>
      </c>
      <c r="AQ2110">
        <v>248370000</v>
      </c>
      <c r="AT2110">
        <v>34880000</v>
      </c>
      <c r="AU2110">
        <v>283250000</v>
      </c>
      <c r="AV2110">
        <v>0</v>
      </c>
      <c r="AW2110">
        <v>82434.7</v>
      </c>
      <c r="AX2110">
        <v>82434700000</v>
      </c>
      <c r="CG2110" s="13"/>
    </row>
    <row r="2111" spans="1:85" x14ac:dyDescent="0.3">
      <c r="A2111">
        <v>2018</v>
      </c>
      <c r="B2111" t="s">
        <v>22</v>
      </c>
      <c r="C2111">
        <v>0</v>
      </c>
      <c r="D2111">
        <v>4</v>
      </c>
      <c r="E2111">
        <v>4</v>
      </c>
      <c r="F2111">
        <v>71.2</v>
      </c>
      <c r="G2111">
        <v>71200000</v>
      </c>
      <c r="H2111">
        <v>56.7</v>
      </c>
      <c r="I2111">
        <v>56700000</v>
      </c>
      <c r="J2111">
        <v>14.5</v>
      </c>
      <c r="K2111">
        <v>14500000</v>
      </c>
      <c r="L2111">
        <v>1</v>
      </c>
      <c r="M2111">
        <v>0</v>
      </c>
      <c r="N2111">
        <v>0</v>
      </c>
      <c r="O2111" s="11">
        <v>17</v>
      </c>
      <c r="P2111" s="11">
        <v>8</v>
      </c>
      <c r="Q2111" s="12">
        <v>47.06</v>
      </c>
      <c r="R2111" s="11">
        <v>4</v>
      </c>
      <c r="S2111" s="12">
        <v>23.53</v>
      </c>
      <c r="T2111" s="14">
        <v>5</v>
      </c>
      <c r="U2111" s="12">
        <v>29.41</v>
      </c>
      <c r="V2111" s="12">
        <v>39.43</v>
      </c>
      <c r="W2111" s="13">
        <v>4</v>
      </c>
      <c r="X2111" s="11">
        <v>14.22</v>
      </c>
      <c r="Y2111" s="11">
        <v>4.74</v>
      </c>
      <c r="Z2111" s="11">
        <v>2.19</v>
      </c>
      <c r="AA2111" s="11">
        <v>221700.5</v>
      </c>
      <c r="AB2111" s="13">
        <v>221700500000</v>
      </c>
      <c r="AC2111" s="5">
        <v>2.1920247275573153</v>
      </c>
      <c r="AD2111">
        <v>8.4499999999999993</v>
      </c>
      <c r="AE2111">
        <v>3.68</v>
      </c>
      <c r="AF2111">
        <v>5.73</v>
      </c>
      <c r="AG2111" s="5">
        <v>6.2961195657730968</v>
      </c>
      <c r="AH2111" s="7">
        <v>1.2912802178275495</v>
      </c>
      <c r="AI2111" s="8">
        <v>0.949789039682985</v>
      </c>
      <c r="AJ2111">
        <v>153452.41</v>
      </c>
      <c r="AK2111">
        <v>153452410000</v>
      </c>
      <c r="AL2111">
        <f>IF(AJ2111&lt;29957,1,0)</f>
        <v>0</v>
      </c>
      <c r="AM2111">
        <f>IF(AND(AJ2111&gt;29957,AJ2111&lt;96525),1,0)</f>
        <v>0</v>
      </c>
      <c r="AN2111">
        <f>IF(AJ2111&gt;96525,1,0)</f>
        <v>1</v>
      </c>
      <c r="AO2111" s="9">
        <v>46</v>
      </c>
      <c r="AP2111" s="5">
        <v>1.6627578316815739</v>
      </c>
      <c r="AQ2111">
        <v>942220000</v>
      </c>
      <c r="AT2111">
        <v>103300000</v>
      </c>
      <c r="AU2111">
        <v>1045520000</v>
      </c>
      <c r="AV2111">
        <v>0.35</v>
      </c>
      <c r="AW2111">
        <v>149790.79999999999</v>
      </c>
      <c r="AX2111">
        <v>149790800000</v>
      </c>
      <c r="CG2111" s="13"/>
    </row>
    <row r="2112" spans="1:85" x14ac:dyDescent="0.3">
      <c r="A2112">
        <v>2018</v>
      </c>
      <c r="B2112" t="s">
        <v>23</v>
      </c>
      <c r="C2112">
        <v>0</v>
      </c>
      <c r="D2112">
        <v>4</v>
      </c>
      <c r="E2112">
        <v>5</v>
      </c>
      <c r="L2112">
        <v>1</v>
      </c>
      <c r="M2112">
        <v>1</v>
      </c>
      <c r="N2112">
        <v>1</v>
      </c>
      <c r="O2112" s="11">
        <v>15</v>
      </c>
      <c r="P2112" s="11">
        <v>8</v>
      </c>
      <c r="Q2112" s="12">
        <v>53.33</v>
      </c>
      <c r="R2112" s="11">
        <v>3</v>
      </c>
      <c r="S2112" s="12">
        <v>20</v>
      </c>
      <c r="T2112" s="14">
        <v>4</v>
      </c>
      <c r="U2112" s="12">
        <v>26.67</v>
      </c>
      <c r="V2112" s="12">
        <v>51.27</v>
      </c>
      <c r="W2112" s="13">
        <v>6</v>
      </c>
      <c r="X2112" s="11">
        <v>3.66</v>
      </c>
      <c r="Y2112" s="11">
        <v>5.94</v>
      </c>
      <c r="Z2112" s="11">
        <v>6.06</v>
      </c>
      <c r="AA2112" s="11">
        <v>345484.79999999999</v>
      </c>
      <c r="AB2112" s="13">
        <v>345484800000</v>
      </c>
      <c r="AC2112" s="5">
        <v>6.0629428716469675</v>
      </c>
      <c r="AD2112">
        <v>23.82</v>
      </c>
      <c r="AE2112">
        <v>5.82</v>
      </c>
      <c r="AF2112">
        <v>8.2100000000000009</v>
      </c>
      <c r="AG2112" s="5">
        <v>21.630996143719429</v>
      </c>
      <c r="AH2112" s="7"/>
      <c r="AI2112" s="8"/>
      <c r="AO2112" s="9">
        <v>70</v>
      </c>
      <c r="AP2112" s="5">
        <v>1.8450980400142569</v>
      </c>
      <c r="AQ2112">
        <v>188094448</v>
      </c>
      <c r="AR2112" s="5">
        <v>6.9</v>
      </c>
      <c r="AS2112">
        <v>188094448</v>
      </c>
      <c r="AT2112">
        <v>197076493</v>
      </c>
      <c r="AU2112">
        <v>385170941</v>
      </c>
      <c r="AV2112">
        <v>51.27</v>
      </c>
      <c r="AW2112">
        <v>280938.3</v>
      </c>
      <c r="AX2112">
        <v>280938300000</v>
      </c>
      <c r="CG2112" s="13"/>
    </row>
    <row r="2113" spans="1:85" x14ac:dyDescent="0.3">
      <c r="A2113">
        <v>2018</v>
      </c>
      <c r="B2113" t="s">
        <v>24</v>
      </c>
      <c r="C2113">
        <v>0</v>
      </c>
      <c r="D2113">
        <v>4</v>
      </c>
      <c r="E2113">
        <v>5</v>
      </c>
      <c r="F2113">
        <v>14.3</v>
      </c>
      <c r="G2113">
        <v>14300000</v>
      </c>
      <c r="H2113">
        <v>13.9</v>
      </c>
      <c r="I2113">
        <v>13900000</v>
      </c>
      <c r="J2113">
        <v>0.40000000000000036</v>
      </c>
      <c r="K2113">
        <v>400000.00000000035</v>
      </c>
      <c r="L2113">
        <v>1</v>
      </c>
      <c r="M2113">
        <v>0</v>
      </c>
      <c r="N2113">
        <v>0</v>
      </c>
      <c r="O2113" s="11">
        <v>11</v>
      </c>
      <c r="P2113" s="11">
        <v>5</v>
      </c>
      <c r="Q2113" s="12">
        <v>45.45</v>
      </c>
      <c r="R2113" s="11">
        <v>6</v>
      </c>
      <c r="S2113" s="12">
        <v>54.55</v>
      </c>
      <c r="T2113" s="14">
        <v>0</v>
      </c>
      <c r="U2113" s="12">
        <v>0</v>
      </c>
      <c r="V2113" s="12">
        <v>54.81</v>
      </c>
      <c r="W2113" s="13">
        <v>6</v>
      </c>
      <c r="X2113" s="11"/>
      <c r="Y2113" s="11">
        <v>-0.3</v>
      </c>
      <c r="Z2113" s="11">
        <v>2.5099999999999998</v>
      </c>
      <c r="AA2113" s="11">
        <v>117347</v>
      </c>
      <c r="AB2113" s="13">
        <v>117347000000</v>
      </c>
      <c r="AC2113" s="5">
        <v>2.5075695278225019</v>
      </c>
      <c r="AD2113">
        <v>-2.19</v>
      </c>
      <c r="AE2113">
        <v>-0.09</v>
      </c>
      <c r="AF2113">
        <v>-0.16</v>
      </c>
      <c r="AG2113" s="5">
        <v>19.499416144374052</v>
      </c>
      <c r="AH2113" s="7"/>
      <c r="AI2113" s="8"/>
      <c r="AJ2113">
        <v>45785.96</v>
      </c>
      <c r="AK2113">
        <v>45785960000</v>
      </c>
      <c r="AL2113">
        <f>IF(AJ2113&lt;29957,1,0)</f>
        <v>0</v>
      </c>
      <c r="AM2113">
        <f>IF(AND(AJ2113&gt;29957,AJ2113&lt;96525),1,0)</f>
        <v>1</v>
      </c>
      <c r="AN2113">
        <f>IF(AJ2113&gt;96525,1,0)</f>
        <v>0</v>
      </c>
      <c r="AO2113" s="9">
        <v>25</v>
      </c>
      <c r="AP2113" s="5">
        <v>1.3979400086720375</v>
      </c>
      <c r="AQ2113">
        <v>123490000</v>
      </c>
      <c r="AR2113" s="5">
        <v>43.4</v>
      </c>
      <c r="AT2113">
        <v>12040000</v>
      </c>
      <c r="AU2113">
        <v>135530000</v>
      </c>
      <c r="AW2113">
        <v>35166.1</v>
      </c>
      <c r="AX2113">
        <v>35166100000</v>
      </c>
      <c r="CG2113" s="13"/>
    </row>
    <row r="2114" spans="1:85" x14ac:dyDescent="0.3">
      <c r="A2114">
        <v>2018</v>
      </c>
      <c r="B2114" t="s">
        <v>25</v>
      </c>
      <c r="C2114">
        <v>0</v>
      </c>
      <c r="D2114">
        <v>4</v>
      </c>
      <c r="E2114">
        <v>5</v>
      </c>
      <c r="L2114">
        <v>1</v>
      </c>
      <c r="M2114">
        <v>0</v>
      </c>
      <c r="N2114">
        <v>1</v>
      </c>
      <c r="O2114" s="11">
        <v>16</v>
      </c>
      <c r="P2114" s="11">
        <v>8</v>
      </c>
      <c r="Q2114" s="12">
        <v>50</v>
      </c>
      <c r="R2114" s="11">
        <v>2</v>
      </c>
      <c r="S2114" s="12">
        <v>12.5</v>
      </c>
      <c r="T2114" s="14">
        <v>6</v>
      </c>
      <c r="U2114" s="12">
        <v>37.5</v>
      </c>
      <c r="V2114" s="12">
        <v>52.79</v>
      </c>
      <c r="W2114" s="13">
        <v>7</v>
      </c>
      <c r="X2114" s="11">
        <v>13.98</v>
      </c>
      <c r="Y2114" s="11">
        <v>9.82</v>
      </c>
      <c r="Z2114" s="11">
        <v>12.65</v>
      </c>
      <c r="AA2114" s="11">
        <v>139302.29999999999</v>
      </c>
      <c r="AB2114" s="13">
        <v>139302300000</v>
      </c>
      <c r="AC2114" s="5">
        <v>12.647025577575592</v>
      </c>
      <c r="AD2114">
        <v>23.69</v>
      </c>
      <c r="AE2114">
        <v>14.95</v>
      </c>
      <c r="AF2114">
        <v>22.24</v>
      </c>
      <c r="AG2114" s="5">
        <v>4.3833737012353051</v>
      </c>
      <c r="AH2114" s="7">
        <v>0.38531184376418637</v>
      </c>
      <c r="AI2114" s="8">
        <v>2.8220478045515529</v>
      </c>
      <c r="AJ2114">
        <v>1111230.6399999999</v>
      </c>
      <c r="AK2114">
        <v>1111230640000</v>
      </c>
      <c r="AL2114">
        <f>IF(AJ2114&lt;29957,1,0)</f>
        <v>0</v>
      </c>
      <c r="AM2114">
        <f>IF(AND(AJ2114&gt;29957,AJ2114&lt;96525),1,0)</f>
        <v>0</v>
      </c>
      <c r="AN2114">
        <f>IF(AJ2114&gt;96525,1,0)</f>
        <v>1</v>
      </c>
      <c r="AO2114" s="9">
        <v>73</v>
      </c>
      <c r="AP2114" s="5">
        <v>1.8633228601204557</v>
      </c>
      <c r="AQ2114">
        <v>105741842</v>
      </c>
      <c r="AS2114">
        <v>105741842</v>
      </c>
      <c r="AT2114">
        <v>86818456</v>
      </c>
      <c r="AU2114">
        <v>192560298</v>
      </c>
      <c r="AW2114">
        <v>171036.3</v>
      </c>
      <c r="AX2114">
        <v>171036300000</v>
      </c>
      <c r="CG2114" s="13"/>
    </row>
    <row r="2115" spans="1:85" x14ac:dyDescent="0.3">
      <c r="A2115">
        <v>2018</v>
      </c>
      <c r="B2115" t="s">
        <v>26</v>
      </c>
      <c r="C2115">
        <v>1</v>
      </c>
      <c r="M2115">
        <v>0</v>
      </c>
      <c r="N2115">
        <v>0</v>
      </c>
      <c r="O2115" s="11"/>
      <c r="P2115" s="11"/>
      <c r="Q2115" s="12"/>
      <c r="R2115" s="11"/>
      <c r="S2115" s="12"/>
      <c r="T2115" s="14">
        <v>0</v>
      </c>
      <c r="U2115" s="12"/>
      <c r="V2115" s="12" t="s">
        <v>366</v>
      </c>
      <c r="W2115" s="13"/>
      <c r="X2115" s="11"/>
      <c r="Y2115" s="11">
        <v>-16.420000000000002</v>
      </c>
      <c r="Z2115" s="11"/>
      <c r="AA2115" s="11"/>
      <c r="AB2115" s="13"/>
      <c r="AD2115">
        <v>-3.44</v>
      </c>
      <c r="AE2115">
        <v>-2.61</v>
      </c>
      <c r="AF2115">
        <v>-2.97</v>
      </c>
      <c r="AG2115" s="5">
        <v>39.672208900951219</v>
      </c>
      <c r="AH2115" s="7"/>
      <c r="AI2115" s="8"/>
      <c r="AO2115" s="9">
        <v>10</v>
      </c>
      <c r="AP2115" s="5">
        <v>1</v>
      </c>
      <c r="AV2115">
        <v>37.450000000000003</v>
      </c>
      <c r="AW2115">
        <v>67254.8</v>
      </c>
      <c r="AX2115">
        <v>67254800000</v>
      </c>
      <c r="CG2115" s="13"/>
    </row>
    <row r="2116" spans="1:85" x14ac:dyDescent="0.3">
      <c r="A2116">
        <v>2018</v>
      </c>
      <c r="B2116" t="s">
        <v>27</v>
      </c>
      <c r="C2116">
        <v>0</v>
      </c>
      <c r="D2116">
        <v>4</v>
      </c>
      <c r="E2116">
        <v>4</v>
      </c>
      <c r="F2116">
        <v>1.5</v>
      </c>
      <c r="G2116">
        <v>1500000</v>
      </c>
      <c r="H2116">
        <v>1.5</v>
      </c>
      <c r="I2116">
        <v>1500000</v>
      </c>
      <c r="J2116">
        <v>0</v>
      </c>
      <c r="L2116">
        <v>1</v>
      </c>
      <c r="M2116">
        <v>0</v>
      </c>
      <c r="N2116">
        <v>0</v>
      </c>
      <c r="O2116" s="11">
        <v>9</v>
      </c>
      <c r="P2116" s="11">
        <v>3</v>
      </c>
      <c r="Q2116" s="12">
        <v>33.33</v>
      </c>
      <c r="R2116" s="11">
        <v>4</v>
      </c>
      <c r="S2116" s="12">
        <v>44.44</v>
      </c>
      <c r="T2116" s="14">
        <v>2</v>
      </c>
      <c r="U2116" s="12">
        <v>22.22</v>
      </c>
      <c r="V2116" s="12">
        <v>58.5</v>
      </c>
      <c r="W2116" s="13">
        <v>5</v>
      </c>
      <c r="X2116" s="11"/>
      <c r="Y2116" s="11">
        <v>7.26</v>
      </c>
      <c r="Z2116" s="11">
        <v>11.75</v>
      </c>
      <c r="AA2116" s="11">
        <v>17031.8</v>
      </c>
      <c r="AB2116" s="13">
        <v>17031800000</v>
      </c>
      <c r="AC2116" s="5">
        <v>11.751973955599201</v>
      </c>
      <c r="AD2116">
        <v>18.82</v>
      </c>
      <c r="AE2116">
        <v>11.14</v>
      </c>
      <c r="AF2116">
        <v>13.71</v>
      </c>
      <c r="AG2116" s="5">
        <v>14.45165232924364</v>
      </c>
      <c r="AH2116" s="7">
        <v>3.3268575981731038E-2</v>
      </c>
      <c r="AI2116" s="8"/>
      <c r="AJ2116">
        <v>101160.83</v>
      </c>
      <c r="AK2116">
        <v>101160830000</v>
      </c>
      <c r="AL2116">
        <f>IF(AJ2116&lt;29957,1,0)</f>
        <v>0</v>
      </c>
      <c r="AM2116">
        <f>IF(AND(AJ2116&gt;29957,AJ2116&lt;96525),1,0)</f>
        <v>0</v>
      </c>
      <c r="AN2116">
        <f>IF(AJ2116&gt;96525,1,0)</f>
        <v>1</v>
      </c>
      <c r="AO2116" s="9">
        <v>22</v>
      </c>
      <c r="AP2116" s="5">
        <v>1.3424226808222062</v>
      </c>
      <c r="AQ2116">
        <v>49814000</v>
      </c>
      <c r="AR2116" s="5">
        <v>15</v>
      </c>
      <c r="AT2116">
        <v>10200000</v>
      </c>
      <c r="AU2116">
        <v>60014000</v>
      </c>
      <c r="AV2116">
        <v>4.97</v>
      </c>
      <c r="AW2116">
        <v>24345</v>
      </c>
      <c r="AX2116">
        <v>24345000000</v>
      </c>
      <c r="CG2116" s="13"/>
    </row>
    <row r="2117" spans="1:85" x14ac:dyDescent="0.3">
      <c r="A2117">
        <v>2018</v>
      </c>
      <c r="B2117" t="s">
        <v>28</v>
      </c>
      <c r="C2117">
        <v>0</v>
      </c>
      <c r="D2117">
        <v>4</v>
      </c>
      <c r="E2117">
        <v>4</v>
      </c>
      <c r="F2117">
        <v>11.8</v>
      </c>
      <c r="G2117">
        <v>11800000</v>
      </c>
      <c r="H2117">
        <v>7</v>
      </c>
      <c r="I2117">
        <v>7000000</v>
      </c>
      <c r="J2117">
        <v>4.8000000000000007</v>
      </c>
      <c r="K2117">
        <v>4800000.0000000009</v>
      </c>
      <c r="L2117">
        <v>1</v>
      </c>
      <c r="M2117">
        <v>1</v>
      </c>
      <c r="N2117">
        <v>0</v>
      </c>
      <c r="O2117" s="11">
        <v>14</v>
      </c>
      <c r="P2117" s="11">
        <v>7</v>
      </c>
      <c r="Q2117" s="12">
        <v>50</v>
      </c>
      <c r="R2117" s="11">
        <v>5</v>
      </c>
      <c r="S2117" s="12">
        <v>35.71</v>
      </c>
      <c r="T2117" s="14">
        <v>2</v>
      </c>
      <c r="U2117" s="12">
        <v>14.29</v>
      </c>
      <c r="V2117" s="12">
        <v>44.64</v>
      </c>
      <c r="W2117" s="13">
        <v>6</v>
      </c>
      <c r="X2117" s="11">
        <v>12.31</v>
      </c>
      <c r="Y2117" s="11">
        <v>8.2100000000000009</v>
      </c>
      <c r="Z2117" s="11">
        <v>3.71</v>
      </c>
      <c r="AA2117" s="11">
        <v>31353.1</v>
      </c>
      <c r="AB2117" s="13">
        <v>31353100000</v>
      </c>
      <c r="AC2117" s="5">
        <v>3.7066873244608831</v>
      </c>
      <c r="AD2117">
        <v>13.01</v>
      </c>
      <c r="AE2117">
        <v>9.2200000000000006</v>
      </c>
      <c r="AF2117">
        <v>12.47</v>
      </c>
      <c r="AG2117" s="5">
        <v>11.420160999639551</v>
      </c>
      <c r="AH2117" s="7">
        <v>0.6167514362909845</v>
      </c>
      <c r="AI2117" s="8"/>
      <c r="AJ2117">
        <v>81145.600000000006</v>
      </c>
      <c r="AK2117">
        <v>81145600000</v>
      </c>
      <c r="AL2117">
        <f>IF(AJ2117&lt;29957,1,0)</f>
        <v>0</v>
      </c>
      <c r="AM2117">
        <f>IF(AND(AJ2117&gt;29957,AJ2117&lt;96525),1,0)</f>
        <v>1</v>
      </c>
      <c r="AN2117">
        <f>IF(AJ2117&gt;96525,1,0)</f>
        <v>0</v>
      </c>
      <c r="AO2117" s="9">
        <v>43</v>
      </c>
      <c r="AP2117" s="5">
        <v>1.6334684555795864</v>
      </c>
      <c r="AQ2117">
        <v>118067118</v>
      </c>
      <c r="AR2117" s="5">
        <v>8.6</v>
      </c>
      <c r="AT2117">
        <v>15906789</v>
      </c>
      <c r="AU2117">
        <v>133973907</v>
      </c>
      <c r="AV2117">
        <v>0</v>
      </c>
      <c r="AW2117">
        <v>33384.6</v>
      </c>
      <c r="AX2117">
        <v>33384600000</v>
      </c>
      <c r="CG2117" s="13"/>
    </row>
    <row r="2118" spans="1:85" x14ac:dyDescent="0.3">
      <c r="A2118">
        <v>2018</v>
      </c>
      <c r="B2118" t="s">
        <v>29</v>
      </c>
      <c r="C2118">
        <v>0</v>
      </c>
      <c r="D2118">
        <v>4</v>
      </c>
      <c r="E2118">
        <v>6</v>
      </c>
      <c r="L2118">
        <v>1</v>
      </c>
      <c r="M2118">
        <v>0</v>
      </c>
      <c r="N2118">
        <v>0</v>
      </c>
      <c r="O2118" s="11">
        <v>14</v>
      </c>
      <c r="P2118" s="11">
        <v>5</v>
      </c>
      <c r="Q2118" s="12">
        <v>35.71</v>
      </c>
      <c r="R2118" s="11">
        <v>8</v>
      </c>
      <c r="S2118" s="12">
        <v>57.14</v>
      </c>
      <c r="T2118" s="14">
        <v>1</v>
      </c>
      <c r="U2118" s="12">
        <v>7.14</v>
      </c>
      <c r="V2118" s="12">
        <v>51.87</v>
      </c>
      <c r="W2118" s="13">
        <v>4</v>
      </c>
      <c r="X2118" s="11">
        <v>1.78</v>
      </c>
      <c r="Y2118" s="11">
        <v>14.62</v>
      </c>
      <c r="Z2118" s="11">
        <v>3.29</v>
      </c>
      <c r="AA2118" s="11">
        <v>212103.9</v>
      </c>
      <c r="AB2118" s="13">
        <v>212103900000</v>
      </c>
      <c r="AC2118" s="5">
        <v>3.288046684811103</v>
      </c>
      <c r="AD2118">
        <v>23.05</v>
      </c>
      <c r="AE2118">
        <v>12.91</v>
      </c>
      <c r="AF2118">
        <v>16.63</v>
      </c>
      <c r="AG2118" s="5">
        <v>9.3335770973141585</v>
      </c>
      <c r="AH2118" s="7">
        <v>3.5715713799299871</v>
      </c>
      <c r="AI2118" s="8"/>
      <c r="AJ2118">
        <v>403057.8</v>
      </c>
      <c r="AK2118">
        <v>403057800000</v>
      </c>
      <c r="AL2118">
        <f>IF(AJ2118&lt;29957,1,0)</f>
        <v>0</v>
      </c>
      <c r="AM2118">
        <f>IF(AND(AJ2118&gt;29957,AJ2118&lt;96525),1,0)</f>
        <v>0</v>
      </c>
      <c r="AN2118">
        <f>IF(AJ2118&gt;96525,1,0)</f>
        <v>1</v>
      </c>
      <c r="AO2118" s="9">
        <v>32</v>
      </c>
      <c r="AP2118" s="5">
        <v>1.5051499783199058</v>
      </c>
      <c r="AQ2118">
        <v>211527936</v>
      </c>
      <c r="AT2118">
        <v>216258000</v>
      </c>
      <c r="AU2118">
        <v>427785936</v>
      </c>
      <c r="AV2118">
        <v>3.07</v>
      </c>
      <c r="AW2118">
        <v>165056.20000000001</v>
      </c>
      <c r="AX2118">
        <v>165056200000</v>
      </c>
      <c r="CG2118" s="13"/>
    </row>
    <row r="2119" spans="1:85" x14ac:dyDescent="0.3">
      <c r="A2119">
        <v>2018</v>
      </c>
      <c r="B2119" t="s">
        <v>30</v>
      </c>
      <c r="C2119">
        <v>0</v>
      </c>
      <c r="D2119">
        <v>5</v>
      </c>
      <c r="E2119">
        <v>4</v>
      </c>
      <c r="F2119">
        <v>3.8</v>
      </c>
      <c r="G2119">
        <v>3800000</v>
      </c>
      <c r="H2119">
        <v>2.8</v>
      </c>
      <c r="I2119">
        <v>2800000</v>
      </c>
      <c r="J2119">
        <v>1</v>
      </c>
      <c r="K2119">
        <v>1000000</v>
      </c>
      <c r="L2119">
        <v>1</v>
      </c>
      <c r="M2119">
        <v>0</v>
      </c>
      <c r="N2119">
        <v>0</v>
      </c>
      <c r="O2119" s="11">
        <v>14</v>
      </c>
      <c r="P2119" s="11">
        <v>6</v>
      </c>
      <c r="Q2119" s="12">
        <v>42.86</v>
      </c>
      <c r="R2119" s="11">
        <v>2</v>
      </c>
      <c r="S2119" s="12">
        <v>14.29</v>
      </c>
      <c r="T2119" s="14">
        <v>6</v>
      </c>
      <c r="U2119" s="12">
        <v>42.86</v>
      </c>
      <c r="V2119" s="12">
        <v>43.79</v>
      </c>
      <c r="W2119" s="13">
        <v>4</v>
      </c>
      <c r="X2119" s="11"/>
      <c r="Y2119" s="11">
        <v>13.53</v>
      </c>
      <c r="Z2119" s="11">
        <v>11.12</v>
      </c>
      <c r="AA2119" s="11">
        <v>15264.9</v>
      </c>
      <c r="AB2119" s="13">
        <v>15264900000</v>
      </c>
      <c r="AC2119" s="5">
        <v>11.1187681432757</v>
      </c>
      <c r="AD2119">
        <v>49.49</v>
      </c>
      <c r="AE2119">
        <v>35.93</v>
      </c>
      <c r="AF2119">
        <v>48.82</v>
      </c>
      <c r="AG2119" s="5">
        <v>29.710903988928557</v>
      </c>
      <c r="AH2119" s="7"/>
      <c r="AI2119" s="8">
        <v>4.1262636682484009E-3</v>
      </c>
      <c r="AJ2119">
        <v>115088.95</v>
      </c>
      <c r="AK2119">
        <v>115088950000</v>
      </c>
      <c r="AL2119">
        <f>IF(AJ2119&lt;29957,1,0)</f>
        <v>0</v>
      </c>
      <c r="AM2119">
        <f>IF(AND(AJ2119&gt;29957,AJ2119&lt;96525),1,0)</f>
        <v>0</v>
      </c>
      <c r="AN2119">
        <f>IF(AJ2119&gt;96525,1,0)</f>
        <v>1</v>
      </c>
      <c r="AO2119" s="9">
        <v>25</v>
      </c>
      <c r="AP2119" s="5">
        <v>1.3979400086720375</v>
      </c>
      <c r="AQ2119">
        <v>509856000</v>
      </c>
      <c r="AR2119" s="5">
        <v>100</v>
      </c>
      <c r="AT2119">
        <v>750000</v>
      </c>
      <c r="AU2119">
        <v>510606000</v>
      </c>
      <c r="AV2119">
        <v>0</v>
      </c>
      <c r="AW2119">
        <v>33929</v>
      </c>
      <c r="AX2119">
        <v>33929000000</v>
      </c>
      <c r="CG2119" s="13"/>
    </row>
    <row r="2120" spans="1:85" x14ac:dyDescent="0.3">
      <c r="A2120">
        <v>2018</v>
      </c>
      <c r="B2120" t="s">
        <v>31</v>
      </c>
      <c r="C2120">
        <v>1</v>
      </c>
      <c r="E2120">
        <v>4</v>
      </c>
      <c r="M2120">
        <v>0</v>
      </c>
      <c r="N2120">
        <v>0</v>
      </c>
      <c r="O2120" s="11"/>
      <c r="P2120" s="11"/>
      <c r="Q2120" s="12"/>
      <c r="R2120" s="11"/>
      <c r="S2120" s="12"/>
      <c r="T2120" s="14">
        <v>0</v>
      </c>
      <c r="U2120" s="12"/>
      <c r="V2120" s="12" t="s">
        <v>366</v>
      </c>
      <c r="W2120" s="13"/>
      <c r="X2120" s="11"/>
      <c r="Y2120" s="11">
        <v>4.71</v>
      </c>
      <c r="Z2120" s="11"/>
      <c r="AA2120" s="11">
        <v>56600.4</v>
      </c>
      <c r="AB2120" s="13">
        <v>56600400000</v>
      </c>
      <c r="AD2120">
        <v>18.43</v>
      </c>
      <c r="AE2120">
        <v>13.66</v>
      </c>
      <c r="AF2120">
        <v>15.02</v>
      </c>
      <c r="AG2120" s="5">
        <v>29.049929335001888</v>
      </c>
      <c r="AH2120" s="7"/>
      <c r="AI2120" s="8"/>
      <c r="AO2120" s="9">
        <v>18</v>
      </c>
      <c r="AP2120" s="5">
        <v>1.2552725051033058</v>
      </c>
      <c r="AV2120">
        <v>0</v>
      </c>
      <c r="AW2120">
        <v>165820.9</v>
      </c>
      <c r="AX2120">
        <v>165820900000</v>
      </c>
      <c r="CG2120" s="13"/>
    </row>
    <row r="2121" spans="1:85" x14ac:dyDescent="0.3">
      <c r="A2121">
        <v>2018</v>
      </c>
      <c r="B2121" t="s">
        <v>32</v>
      </c>
      <c r="C2121">
        <v>0</v>
      </c>
      <c r="D2121">
        <v>5</v>
      </c>
      <c r="E2121">
        <v>3</v>
      </c>
      <c r="F2121">
        <v>16.7</v>
      </c>
      <c r="G2121">
        <v>16700000</v>
      </c>
      <c r="H2121">
        <v>14.3</v>
      </c>
      <c r="I2121">
        <v>14300000</v>
      </c>
      <c r="J2121">
        <v>2.3999999999999986</v>
      </c>
      <c r="K2121">
        <v>2399999.9999999986</v>
      </c>
      <c r="L2121">
        <v>1</v>
      </c>
      <c r="M2121">
        <v>0</v>
      </c>
      <c r="N2121">
        <v>0</v>
      </c>
      <c r="O2121" s="11">
        <v>18</v>
      </c>
      <c r="P2121" s="11">
        <v>8</v>
      </c>
      <c r="Q2121" s="12">
        <v>44.44</v>
      </c>
      <c r="R2121" s="11">
        <v>6</v>
      </c>
      <c r="S2121" s="12">
        <v>33.33</v>
      </c>
      <c r="T2121" s="14">
        <v>4</v>
      </c>
      <c r="U2121" s="12">
        <v>22.22</v>
      </c>
      <c r="V2121" s="12">
        <v>49.3</v>
      </c>
      <c r="W2121" s="13">
        <v>7</v>
      </c>
      <c r="X2121" s="11"/>
      <c r="Y2121" s="11">
        <v>14.6</v>
      </c>
      <c r="Z2121" s="11">
        <v>3.97</v>
      </c>
      <c r="AA2121" s="11">
        <v>253649.5</v>
      </c>
      <c r="AB2121" s="13">
        <v>253649500000</v>
      </c>
      <c r="AC2121" s="5">
        <v>3.966673412018237</v>
      </c>
      <c r="AD2121">
        <v>20.37</v>
      </c>
      <c r="AE2121">
        <v>16.53</v>
      </c>
      <c r="AF2121">
        <v>20.25</v>
      </c>
      <c r="AG2121" s="5">
        <v>10.717990781767377</v>
      </c>
      <c r="AH2121" s="7">
        <v>1.305498127774003</v>
      </c>
      <c r="AI2121" s="8">
        <v>1.7090533839366409</v>
      </c>
      <c r="AJ2121">
        <v>964633.9</v>
      </c>
      <c r="AK2121">
        <v>964633900000</v>
      </c>
      <c r="AL2121">
        <f>IF(AJ2121&lt;29957,1,0)</f>
        <v>0</v>
      </c>
      <c r="AM2121">
        <f>IF(AND(AJ2121&gt;29957,AJ2121&lt;96525),1,0)</f>
        <v>0</v>
      </c>
      <c r="AN2121">
        <f>IF(AJ2121&gt;96525,1,0)</f>
        <v>1</v>
      </c>
      <c r="AO2121" s="9">
        <v>11</v>
      </c>
      <c r="AP2121" s="5">
        <v>1.0413926851582249</v>
      </c>
      <c r="AQ2121">
        <v>441172311</v>
      </c>
      <c r="AR2121" s="5">
        <v>9.4</v>
      </c>
      <c r="AT2121">
        <v>71009263</v>
      </c>
      <c r="AU2121">
        <v>512181574</v>
      </c>
      <c r="AV2121">
        <v>0</v>
      </c>
      <c r="AW2121">
        <v>257415.1</v>
      </c>
      <c r="AX2121">
        <v>257415100000</v>
      </c>
      <c r="CG2121" s="13"/>
    </row>
    <row r="2122" spans="1:85" x14ac:dyDescent="0.3">
      <c r="A2122">
        <v>2018</v>
      </c>
      <c r="B2122" t="s">
        <v>33</v>
      </c>
      <c r="C2122">
        <v>0</v>
      </c>
      <c r="M2122">
        <v>0</v>
      </c>
      <c r="N2122">
        <v>0</v>
      </c>
      <c r="O2122" s="11">
        <v>9</v>
      </c>
      <c r="P2122" s="11">
        <v>3</v>
      </c>
      <c r="Q2122" s="12">
        <v>33.33</v>
      </c>
      <c r="R2122" s="11">
        <v>4</v>
      </c>
      <c r="S2122" s="12">
        <v>44.44</v>
      </c>
      <c r="T2122" s="14">
        <v>2</v>
      </c>
      <c r="U2122" s="12">
        <v>22.22</v>
      </c>
      <c r="V2122" s="12">
        <v>66.86</v>
      </c>
      <c r="W2122" s="13">
        <v>6</v>
      </c>
      <c r="X2122" s="11">
        <v>55.69</v>
      </c>
      <c r="Y2122" s="11"/>
      <c r="Z2122" s="11"/>
      <c r="AA2122" s="11">
        <v>6075.1</v>
      </c>
      <c r="AB2122" s="13">
        <v>6075100000</v>
      </c>
      <c r="AE2122">
        <v>35.24</v>
      </c>
      <c r="AF2122">
        <v>41.56</v>
      </c>
      <c r="AG2122" s="5">
        <v>3.9570059699995102</v>
      </c>
      <c r="AH2122" s="7">
        <v>0.34504807750310662</v>
      </c>
      <c r="AI2122" s="8">
        <v>6.678972577123071</v>
      </c>
      <c r="AJ2122">
        <v>70549.25</v>
      </c>
      <c r="AK2122">
        <v>70549250000</v>
      </c>
      <c r="AL2122">
        <f>IF(AJ2122&lt;29957,1,0)</f>
        <v>0</v>
      </c>
      <c r="AM2122">
        <f>IF(AND(AJ2122&gt;29957,AJ2122&lt;96525),1,0)</f>
        <v>1</v>
      </c>
      <c r="AN2122">
        <f>IF(AJ2122&gt;96525,1,0)</f>
        <v>0</v>
      </c>
      <c r="AO2122" s="9">
        <v>12</v>
      </c>
      <c r="AP2122" s="5">
        <v>1.0791812460476247</v>
      </c>
      <c r="CG2122" s="13"/>
    </row>
    <row r="2123" spans="1:85" x14ac:dyDescent="0.3">
      <c r="A2123">
        <v>2018</v>
      </c>
      <c r="B2123" t="s">
        <v>34</v>
      </c>
      <c r="C2123">
        <v>0</v>
      </c>
      <c r="D2123">
        <v>4</v>
      </c>
      <c r="E2123">
        <v>5</v>
      </c>
      <c r="F2123">
        <v>13</v>
      </c>
      <c r="G2123">
        <v>13000000</v>
      </c>
      <c r="H2123">
        <v>13</v>
      </c>
      <c r="I2123">
        <v>13000000</v>
      </c>
      <c r="J2123">
        <v>0</v>
      </c>
      <c r="L2123">
        <v>1</v>
      </c>
      <c r="M2123">
        <v>0</v>
      </c>
      <c r="N2123">
        <v>1</v>
      </c>
      <c r="O2123" s="11">
        <v>12</v>
      </c>
      <c r="P2123" s="11">
        <v>7</v>
      </c>
      <c r="Q2123" s="12">
        <v>58.33</v>
      </c>
      <c r="R2123" s="11">
        <v>5</v>
      </c>
      <c r="S2123" s="12">
        <v>41.67</v>
      </c>
      <c r="T2123" s="14">
        <v>0</v>
      </c>
      <c r="U2123" s="12">
        <v>0</v>
      </c>
      <c r="V2123" s="12">
        <v>63.03</v>
      </c>
      <c r="W2123" s="13">
        <v>6</v>
      </c>
      <c r="X2123" s="11"/>
      <c r="Y2123" s="11">
        <v>1.51</v>
      </c>
      <c r="Z2123" s="11">
        <v>6.07</v>
      </c>
      <c r="AA2123" s="11">
        <v>31102.3</v>
      </c>
      <c r="AB2123" s="13">
        <v>31102300000</v>
      </c>
      <c r="AC2123" s="5">
        <v>6.072120104633437</v>
      </c>
      <c r="AD2123">
        <v>8</v>
      </c>
      <c r="AE2123">
        <v>2.16</v>
      </c>
      <c r="AF2123">
        <v>4.57</v>
      </c>
      <c r="AG2123" s="5">
        <v>9.7148198788961029</v>
      </c>
      <c r="AH2123" s="7"/>
      <c r="AI2123" s="8"/>
      <c r="AO2123" s="9">
        <v>80</v>
      </c>
      <c r="AP2123" s="5">
        <v>1.9030899869919433</v>
      </c>
      <c r="AQ2123">
        <v>155502000</v>
      </c>
      <c r="AS2123">
        <v>94936000</v>
      </c>
      <c r="AT2123">
        <v>29527000</v>
      </c>
      <c r="AU2123">
        <v>185029000</v>
      </c>
      <c r="AW2123">
        <v>47135.5</v>
      </c>
      <c r="AX2123">
        <v>47135500000</v>
      </c>
      <c r="CG2123" s="13"/>
    </row>
    <row r="2124" spans="1:85" x14ac:dyDescent="0.3">
      <c r="A2124">
        <v>2018</v>
      </c>
      <c r="B2124" t="s">
        <v>35</v>
      </c>
      <c r="C2124">
        <v>0</v>
      </c>
      <c r="D2124">
        <v>6</v>
      </c>
      <c r="E2124">
        <v>4</v>
      </c>
      <c r="F2124">
        <v>6.7</v>
      </c>
      <c r="G2124">
        <v>6700000</v>
      </c>
      <c r="H2124">
        <v>4.7</v>
      </c>
      <c r="I2124">
        <v>4700000</v>
      </c>
      <c r="J2124">
        <v>2</v>
      </c>
      <c r="K2124">
        <v>2000000</v>
      </c>
      <c r="L2124">
        <v>1</v>
      </c>
      <c r="M2124">
        <v>0</v>
      </c>
      <c r="N2124">
        <v>0</v>
      </c>
      <c r="O2124" s="11">
        <v>12</v>
      </c>
      <c r="P2124" s="11">
        <v>5</v>
      </c>
      <c r="Q2124" s="12">
        <v>41.67</v>
      </c>
      <c r="R2124" s="11">
        <v>4</v>
      </c>
      <c r="S2124" s="12">
        <v>33.33</v>
      </c>
      <c r="T2124" s="14">
        <v>3</v>
      </c>
      <c r="U2124" s="12">
        <v>25</v>
      </c>
      <c r="V2124" s="12">
        <v>58.3</v>
      </c>
      <c r="W2124" s="13">
        <v>5</v>
      </c>
      <c r="X2124" s="11"/>
      <c r="Y2124" s="11">
        <v>15.33</v>
      </c>
      <c r="Z2124" s="11">
        <v>5.04</v>
      </c>
      <c r="AA2124" s="11">
        <v>58913.8</v>
      </c>
      <c r="AB2124" s="13">
        <v>58913800000</v>
      </c>
      <c r="AC2124" s="5">
        <v>5.0427049140268387</v>
      </c>
      <c r="AD2124">
        <v>19.29</v>
      </c>
      <c r="AE2124">
        <v>12.59</v>
      </c>
      <c r="AF2124">
        <v>14.89</v>
      </c>
      <c r="AG2124" s="5">
        <v>18.011645163765071</v>
      </c>
      <c r="AH2124" s="7">
        <v>0.36606388296715742</v>
      </c>
      <c r="AI2124" s="8">
        <v>2.6234204668491383</v>
      </c>
      <c r="AJ2124">
        <v>230849.72</v>
      </c>
      <c r="AK2124">
        <v>230849720000</v>
      </c>
      <c r="AL2124">
        <f t="shared" ref="AL2124:AL2136" si="273">IF(AJ2124&lt;29957,1,0)</f>
        <v>0</v>
      </c>
      <c r="AM2124">
        <f t="shared" ref="AM2124:AM2136" si="274">IF(AND(AJ2124&gt;29957,AJ2124&lt;96525),1,0)</f>
        <v>0</v>
      </c>
      <c r="AN2124">
        <f t="shared" ref="AN2124:AN2136" si="275">IF(AJ2124&gt;96525,1,0)</f>
        <v>1</v>
      </c>
      <c r="AO2124" s="9">
        <v>57</v>
      </c>
      <c r="AP2124" s="5">
        <v>1.7558748556724912</v>
      </c>
      <c r="AQ2124">
        <v>666600000</v>
      </c>
      <c r="AR2124" s="5">
        <v>100</v>
      </c>
      <c r="AT2124">
        <v>1200000</v>
      </c>
      <c r="AU2124">
        <v>667800000</v>
      </c>
      <c r="AV2124">
        <v>0</v>
      </c>
      <c r="AW2124">
        <v>44609.7</v>
      </c>
      <c r="AX2124">
        <v>44609700000</v>
      </c>
      <c r="CG2124" s="13"/>
    </row>
    <row r="2125" spans="1:85" x14ac:dyDescent="0.3">
      <c r="A2125">
        <v>2018</v>
      </c>
      <c r="B2125" t="s">
        <v>36</v>
      </c>
      <c r="C2125">
        <v>0</v>
      </c>
      <c r="D2125">
        <v>6</v>
      </c>
      <c r="E2125">
        <v>4</v>
      </c>
      <c r="F2125">
        <v>7.5</v>
      </c>
      <c r="G2125">
        <v>7500000</v>
      </c>
      <c r="H2125">
        <v>6.2</v>
      </c>
      <c r="I2125">
        <v>6200000</v>
      </c>
      <c r="J2125">
        <v>1.2999999999999998</v>
      </c>
      <c r="K2125">
        <v>1299999.9999999998</v>
      </c>
      <c r="L2125">
        <v>1</v>
      </c>
      <c r="M2125">
        <v>0</v>
      </c>
      <c r="N2125">
        <v>0</v>
      </c>
      <c r="O2125" s="11">
        <v>14</v>
      </c>
      <c r="P2125" s="11">
        <v>7</v>
      </c>
      <c r="Q2125" s="12">
        <v>50</v>
      </c>
      <c r="R2125" s="11">
        <v>5</v>
      </c>
      <c r="S2125" s="12">
        <v>35.71</v>
      </c>
      <c r="T2125" s="14">
        <v>2</v>
      </c>
      <c r="U2125" s="12">
        <v>14.29</v>
      </c>
      <c r="V2125" s="12">
        <v>40.94</v>
      </c>
      <c r="W2125" s="13">
        <v>4</v>
      </c>
      <c r="X2125" s="11"/>
      <c r="Y2125" s="11">
        <v>4.88</v>
      </c>
      <c r="Z2125" s="11">
        <v>0.98</v>
      </c>
      <c r="AA2125" s="11">
        <v>40435.300000000003</v>
      </c>
      <c r="AB2125" s="13">
        <v>40435300000</v>
      </c>
      <c r="AC2125" s="5">
        <v>0.98489763704327349</v>
      </c>
      <c r="AD2125">
        <v>13.59</v>
      </c>
      <c r="AE2125">
        <v>5.16</v>
      </c>
      <c r="AF2125">
        <v>7.26</v>
      </c>
      <c r="AG2125" s="5">
        <v>20.736859006300595</v>
      </c>
      <c r="AH2125" s="7"/>
      <c r="AI2125" s="8"/>
      <c r="AJ2125">
        <v>31117.75</v>
      </c>
      <c r="AK2125">
        <v>31117750000</v>
      </c>
      <c r="AL2125">
        <f t="shared" si="273"/>
        <v>0</v>
      </c>
      <c r="AM2125">
        <f t="shared" si="274"/>
        <v>1</v>
      </c>
      <c r="AN2125">
        <f t="shared" si="275"/>
        <v>0</v>
      </c>
      <c r="AO2125" s="9">
        <v>94</v>
      </c>
      <c r="AP2125" s="5">
        <v>1.9731278535996983</v>
      </c>
      <c r="AT2125">
        <v>20691758</v>
      </c>
      <c r="AU2125">
        <v>20691758</v>
      </c>
      <c r="AW2125">
        <v>44007.199999999997</v>
      </c>
      <c r="AX2125">
        <v>44007200000</v>
      </c>
      <c r="CG2125" s="13"/>
    </row>
    <row r="2126" spans="1:85" x14ac:dyDescent="0.3">
      <c r="A2126">
        <v>2018</v>
      </c>
      <c r="B2126" t="s">
        <v>37</v>
      </c>
      <c r="C2126">
        <v>1</v>
      </c>
      <c r="D2126">
        <v>6</v>
      </c>
      <c r="E2126">
        <v>4</v>
      </c>
      <c r="L2126">
        <v>1</v>
      </c>
      <c r="M2126">
        <v>0</v>
      </c>
      <c r="N2126">
        <v>1</v>
      </c>
      <c r="O2126" s="11"/>
      <c r="P2126" s="11"/>
      <c r="Q2126" s="12"/>
      <c r="R2126" s="11"/>
      <c r="S2126" s="12"/>
      <c r="T2126" s="14">
        <v>0</v>
      </c>
      <c r="U2126" s="12"/>
      <c r="V2126" s="12">
        <v>52.96</v>
      </c>
      <c r="W2126" s="13"/>
      <c r="X2126" s="11"/>
      <c r="Y2126" s="11">
        <v>8.24</v>
      </c>
      <c r="Z2126" s="11">
        <v>6.27</v>
      </c>
      <c r="AA2126" s="11">
        <v>21500.9</v>
      </c>
      <c r="AB2126" s="13">
        <v>21500900000</v>
      </c>
      <c r="AC2126" s="5">
        <v>6.268355662842457</v>
      </c>
      <c r="AD2126">
        <v>15.85</v>
      </c>
      <c r="AE2126">
        <v>10.87</v>
      </c>
      <c r="AF2126">
        <v>15.85</v>
      </c>
      <c r="AG2126" s="5">
        <v>5.4657333498380778</v>
      </c>
      <c r="AH2126" s="7">
        <v>0.21846047834136631</v>
      </c>
      <c r="AI2126" s="8">
        <v>1.5140787745010809</v>
      </c>
      <c r="AJ2126">
        <v>96048.63</v>
      </c>
      <c r="AK2126">
        <v>96048630000</v>
      </c>
      <c r="AL2126">
        <f t="shared" si="273"/>
        <v>0</v>
      </c>
      <c r="AM2126">
        <f t="shared" si="274"/>
        <v>1</v>
      </c>
      <c r="AN2126">
        <f t="shared" si="275"/>
        <v>0</v>
      </c>
      <c r="AO2126" s="9">
        <v>87</v>
      </c>
      <c r="AP2126" s="5">
        <v>1.9395192526186182</v>
      </c>
      <c r="AQ2126">
        <v>89050000</v>
      </c>
      <c r="AS2126">
        <v>19730000</v>
      </c>
      <c r="AT2126">
        <v>75860000</v>
      </c>
      <c r="AU2126">
        <v>164910000</v>
      </c>
      <c r="AV2126">
        <v>52.96</v>
      </c>
      <c r="AW2126">
        <v>26412.1</v>
      </c>
      <c r="AX2126">
        <v>26412100000</v>
      </c>
      <c r="CG2126" s="13"/>
    </row>
    <row r="2127" spans="1:85" x14ac:dyDescent="0.3">
      <c r="A2127">
        <v>2018</v>
      </c>
      <c r="B2127" t="s">
        <v>38</v>
      </c>
      <c r="C2127">
        <v>0</v>
      </c>
      <c r="D2127">
        <v>5</v>
      </c>
      <c r="E2127">
        <v>5</v>
      </c>
      <c r="F2127">
        <v>8.1999999999999993</v>
      </c>
      <c r="G2127">
        <v>8199999.9999999991</v>
      </c>
      <c r="H2127">
        <v>7</v>
      </c>
      <c r="I2127">
        <v>7000000</v>
      </c>
      <c r="J2127">
        <v>1.1999999999999993</v>
      </c>
      <c r="K2127">
        <v>1199999.9999999993</v>
      </c>
      <c r="L2127">
        <v>1</v>
      </c>
      <c r="M2127">
        <v>0</v>
      </c>
      <c r="N2127">
        <v>1</v>
      </c>
      <c r="O2127" s="11">
        <v>12</v>
      </c>
      <c r="P2127" s="11">
        <v>5</v>
      </c>
      <c r="Q2127" s="12">
        <v>41.67</v>
      </c>
      <c r="R2127" s="11">
        <v>5</v>
      </c>
      <c r="S2127" s="12">
        <v>41.67</v>
      </c>
      <c r="T2127" s="14">
        <v>2</v>
      </c>
      <c r="U2127" s="12">
        <v>16.670000000000002</v>
      </c>
      <c r="V2127" s="12">
        <v>74.989999999999995</v>
      </c>
      <c r="W2127" s="13">
        <v>5</v>
      </c>
      <c r="X2127" s="11"/>
      <c r="Y2127" s="11">
        <v>8.64</v>
      </c>
      <c r="Z2127" s="11">
        <v>11.16</v>
      </c>
      <c r="AA2127" s="11">
        <v>47997.5</v>
      </c>
      <c r="AB2127" s="13">
        <v>47997500000</v>
      </c>
      <c r="AC2127" s="5">
        <v>11.156019230985015</v>
      </c>
      <c r="AD2127">
        <v>22.47</v>
      </c>
      <c r="AE2127">
        <v>10.38</v>
      </c>
      <c r="AF2127">
        <v>18.690000000000001</v>
      </c>
      <c r="AG2127" s="5">
        <v>4.5871159995643893</v>
      </c>
      <c r="AH2127" s="7">
        <v>0.2754575814256397</v>
      </c>
      <c r="AI2127" s="8">
        <v>4.2072122556852181</v>
      </c>
      <c r="AJ2127">
        <v>265819.84999999998</v>
      </c>
      <c r="AK2127">
        <v>265819849999.99997</v>
      </c>
      <c r="AL2127">
        <f t="shared" si="273"/>
        <v>0</v>
      </c>
      <c r="AM2127">
        <f t="shared" si="274"/>
        <v>0</v>
      </c>
      <c r="AN2127">
        <f t="shared" si="275"/>
        <v>1</v>
      </c>
      <c r="AO2127" s="9">
        <v>95</v>
      </c>
      <c r="AP2127" s="5">
        <v>1.9777236052888476</v>
      </c>
      <c r="AQ2127">
        <v>42674800</v>
      </c>
      <c r="AS2127">
        <v>25761955</v>
      </c>
      <c r="AT2127">
        <v>13195673</v>
      </c>
      <c r="AU2127">
        <v>55870473</v>
      </c>
      <c r="AV2127">
        <v>14.49</v>
      </c>
      <c r="AW2127">
        <v>52821.2</v>
      </c>
      <c r="AX2127">
        <v>52821200000</v>
      </c>
      <c r="CG2127" s="13"/>
    </row>
    <row r="2128" spans="1:85" x14ac:dyDescent="0.3">
      <c r="A2128">
        <v>2018</v>
      </c>
      <c r="B2128" t="s">
        <v>39</v>
      </c>
      <c r="C2128">
        <v>0</v>
      </c>
      <c r="D2128">
        <v>4</v>
      </c>
      <c r="E2128">
        <v>5</v>
      </c>
      <c r="F2128">
        <v>53.7</v>
      </c>
      <c r="G2128">
        <v>53700000</v>
      </c>
      <c r="H2128">
        <v>53.7</v>
      </c>
      <c r="I2128">
        <v>53700000</v>
      </c>
      <c r="J2128">
        <v>0</v>
      </c>
      <c r="L2128">
        <v>1</v>
      </c>
      <c r="M2128">
        <v>0</v>
      </c>
      <c r="N2128">
        <v>0</v>
      </c>
      <c r="O2128" s="11">
        <v>16</v>
      </c>
      <c r="P2128" s="11">
        <v>6</v>
      </c>
      <c r="Q2128" s="12">
        <v>37.5</v>
      </c>
      <c r="R2128" s="11">
        <v>8</v>
      </c>
      <c r="S2128" s="12">
        <v>50</v>
      </c>
      <c r="T2128" s="14">
        <v>2</v>
      </c>
      <c r="U2128" s="12">
        <v>12.5</v>
      </c>
      <c r="V2128" s="12">
        <v>45.74</v>
      </c>
      <c r="W2128" s="13">
        <v>5</v>
      </c>
      <c r="X2128" s="11"/>
      <c r="Y2128" s="11">
        <v>8.93</v>
      </c>
      <c r="Z2128" s="11">
        <v>6.73</v>
      </c>
      <c r="AA2128" s="11">
        <v>100519.4</v>
      </c>
      <c r="AB2128" s="13">
        <v>100519400000</v>
      </c>
      <c r="AC2128" s="5">
        <v>6.7319350310563006</v>
      </c>
      <c r="AD2128">
        <v>17.329999999999998</v>
      </c>
      <c r="AE2128">
        <v>8.0500000000000007</v>
      </c>
      <c r="AF2128">
        <v>10.050000000000001</v>
      </c>
      <c r="AG2128" s="5">
        <v>27.527532230175041</v>
      </c>
      <c r="AH2128" s="7"/>
      <c r="AI2128" s="8"/>
      <c r="AJ2128">
        <v>340578.08</v>
      </c>
      <c r="AK2128">
        <v>340578080000</v>
      </c>
      <c r="AL2128">
        <f t="shared" si="273"/>
        <v>0</v>
      </c>
      <c r="AM2128">
        <f t="shared" si="274"/>
        <v>0</v>
      </c>
      <c r="AN2128">
        <f t="shared" si="275"/>
        <v>1</v>
      </c>
      <c r="AO2128" s="9">
        <v>57</v>
      </c>
      <c r="AP2128" s="5">
        <v>1.7558748556724912</v>
      </c>
      <c r="AQ2128">
        <v>410190037</v>
      </c>
      <c r="AR2128" s="5">
        <v>100</v>
      </c>
      <c r="AT2128">
        <v>11760000</v>
      </c>
      <c r="AU2128">
        <v>421950037</v>
      </c>
      <c r="AV2128">
        <v>0</v>
      </c>
      <c r="AW2128">
        <v>84150.7</v>
      </c>
      <c r="AX2128">
        <v>84150700000</v>
      </c>
      <c r="CG2128" s="13"/>
    </row>
    <row r="2129" spans="1:85" x14ac:dyDescent="0.3">
      <c r="A2129">
        <v>2018</v>
      </c>
      <c r="B2129" t="s">
        <v>40</v>
      </c>
      <c r="C2129">
        <v>1</v>
      </c>
      <c r="D2129">
        <v>4</v>
      </c>
      <c r="E2129">
        <v>6</v>
      </c>
      <c r="L2129">
        <v>1</v>
      </c>
      <c r="M2129">
        <v>0</v>
      </c>
      <c r="N2129">
        <v>1</v>
      </c>
      <c r="O2129" s="11">
        <v>14</v>
      </c>
      <c r="P2129" s="11">
        <v>6</v>
      </c>
      <c r="Q2129" s="12">
        <v>42.86</v>
      </c>
      <c r="R2129" s="11">
        <v>4</v>
      </c>
      <c r="S2129" s="12">
        <v>28.57</v>
      </c>
      <c r="T2129" s="14">
        <v>4</v>
      </c>
      <c r="U2129" s="12">
        <v>28.57</v>
      </c>
      <c r="V2129" s="12">
        <v>67.14</v>
      </c>
      <c r="W2129" s="13">
        <v>8</v>
      </c>
      <c r="X2129" s="11"/>
      <c r="Y2129" s="11">
        <v>0.97</v>
      </c>
      <c r="Z2129" s="11">
        <v>1.56</v>
      </c>
      <c r="AA2129" s="11">
        <v>2648255</v>
      </c>
      <c r="AB2129" s="13">
        <v>2648255000000</v>
      </c>
      <c r="AC2129" s="5">
        <v>1.5618144775659726</v>
      </c>
      <c r="AD2129">
        <v>1.0900000000000001</v>
      </c>
      <c r="AE2129">
        <v>0.33</v>
      </c>
      <c r="AF2129">
        <v>0.45</v>
      </c>
      <c r="AG2129" s="5">
        <v>-12.339593351929384</v>
      </c>
      <c r="AH2129" s="7"/>
      <c r="AI2129" s="8">
        <v>0.69149781509632813</v>
      </c>
      <c r="AJ2129">
        <v>2117222.96</v>
      </c>
      <c r="AK2129">
        <v>2117222960000</v>
      </c>
      <c r="AL2129">
        <f t="shared" si="273"/>
        <v>0</v>
      </c>
      <c r="AM2129">
        <f t="shared" si="274"/>
        <v>0</v>
      </c>
      <c r="AN2129">
        <f t="shared" si="275"/>
        <v>1</v>
      </c>
      <c r="AO2129" s="9">
        <v>23</v>
      </c>
      <c r="AP2129" s="5">
        <v>1.3617278360175928</v>
      </c>
      <c r="AQ2129">
        <v>471698769</v>
      </c>
      <c r="AS2129">
        <v>169730000</v>
      </c>
      <c r="AT2129">
        <v>130810403</v>
      </c>
      <c r="AU2129">
        <v>602509172</v>
      </c>
      <c r="AV2129">
        <v>17.04</v>
      </c>
      <c r="AW2129">
        <v>826388</v>
      </c>
      <c r="AX2129">
        <v>826388000000</v>
      </c>
      <c r="CG2129" s="13"/>
    </row>
    <row r="2130" spans="1:85" x14ac:dyDescent="0.3">
      <c r="A2130">
        <v>2018</v>
      </c>
      <c r="B2130" t="s">
        <v>41</v>
      </c>
      <c r="C2130">
        <v>1</v>
      </c>
      <c r="D2130">
        <v>4</v>
      </c>
      <c r="M2130">
        <v>0</v>
      </c>
      <c r="N2130">
        <v>0</v>
      </c>
      <c r="O2130" s="11">
        <v>11</v>
      </c>
      <c r="P2130" s="11">
        <v>5</v>
      </c>
      <c r="Q2130" s="12">
        <v>45.45</v>
      </c>
      <c r="R2130" s="11">
        <v>5</v>
      </c>
      <c r="S2130" s="12">
        <v>45.45</v>
      </c>
      <c r="T2130" s="14">
        <v>1</v>
      </c>
      <c r="U2130" s="12">
        <v>9.09</v>
      </c>
      <c r="V2130" s="12">
        <v>53.51</v>
      </c>
      <c r="W2130" s="13">
        <v>5</v>
      </c>
      <c r="X2130" s="11"/>
      <c r="Y2130" s="11">
        <v>17.25</v>
      </c>
      <c r="Z2130" s="11"/>
      <c r="AA2130" s="11">
        <v>199785</v>
      </c>
      <c r="AB2130" s="13">
        <v>199785000000</v>
      </c>
      <c r="AD2130">
        <v>7.47</v>
      </c>
      <c r="AE2130">
        <v>5.88</v>
      </c>
      <c r="AF2130">
        <v>7.41</v>
      </c>
      <c r="AG2130" s="5">
        <v>8.8171972324025827</v>
      </c>
      <c r="AH2130" s="7"/>
      <c r="AI2130" s="8"/>
      <c r="AJ2130">
        <v>700539.12</v>
      </c>
      <c r="AK2130">
        <v>700539120000</v>
      </c>
      <c r="AL2130">
        <f t="shared" si="273"/>
        <v>0</v>
      </c>
      <c r="AM2130">
        <f t="shared" si="274"/>
        <v>0</v>
      </c>
      <c r="AN2130">
        <f t="shared" si="275"/>
        <v>1</v>
      </c>
      <c r="AO2130" s="9">
        <v>12</v>
      </c>
      <c r="AP2130" s="5">
        <v>1.0791812460476247</v>
      </c>
      <c r="AR2130" s="5">
        <v>65</v>
      </c>
      <c r="AW2130">
        <v>66212</v>
      </c>
      <c r="AX2130">
        <v>66212000000</v>
      </c>
      <c r="CG2130" s="13"/>
    </row>
    <row r="2131" spans="1:85" x14ac:dyDescent="0.3">
      <c r="A2131">
        <v>2018</v>
      </c>
      <c r="B2131" t="s">
        <v>42</v>
      </c>
      <c r="C2131">
        <v>0</v>
      </c>
      <c r="D2131">
        <v>4</v>
      </c>
      <c r="E2131">
        <v>4</v>
      </c>
      <c r="L2131">
        <v>1</v>
      </c>
      <c r="M2131">
        <v>0</v>
      </c>
      <c r="N2131">
        <v>1</v>
      </c>
      <c r="O2131" s="11">
        <v>13</v>
      </c>
      <c r="P2131" s="11">
        <v>6</v>
      </c>
      <c r="Q2131" s="12">
        <v>46.15</v>
      </c>
      <c r="R2131" s="11">
        <v>6</v>
      </c>
      <c r="S2131" s="12">
        <v>46.15</v>
      </c>
      <c r="T2131" s="14">
        <v>1</v>
      </c>
      <c r="U2131" s="12">
        <v>7.69</v>
      </c>
      <c r="V2131" s="12">
        <v>60.67</v>
      </c>
      <c r="W2131" s="13">
        <v>4</v>
      </c>
      <c r="X2131" s="11"/>
      <c r="Y2131" s="11">
        <v>8.1999999999999993</v>
      </c>
      <c r="Z2131" s="11">
        <v>5.31</v>
      </c>
      <c r="AA2131" s="11">
        <v>101059</v>
      </c>
      <c r="AB2131" s="13">
        <v>101059000000</v>
      </c>
      <c r="AC2131" s="5">
        <v>5.3131150474145645</v>
      </c>
      <c r="AD2131">
        <v>6.82</v>
      </c>
      <c r="AE2131">
        <v>3.78</v>
      </c>
      <c r="AF2131">
        <v>4.7699999999999996</v>
      </c>
      <c r="AG2131" s="5">
        <v>5.3065075479396162</v>
      </c>
      <c r="AH2131" s="7">
        <v>13.579678911301063</v>
      </c>
      <c r="AI2131" s="8"/>
      <c r="AJ2131">
        <v>322380</v>
      </c>
      <c r="AK2131">
        <v>322380000000</v>
      </c>
      <c r="AL2131">
        <f t="shared" si="273"/>
        <v>0</v>
      </c>
      <c r="AM2131">
        <f t="shared" si="274"/>
        <v>0</v>
      </c>
      <c r="AN2131">
        <f t="shared" si="275"/>
        <v>1</v>
      </c>
      <c r="AO2131" s="9">
        <v>40</v>
      </c>
      <c r="AP2131" s="5">
        <v>1.6020599913279623</v>
      </c>
      <c r="AQ2131">
        <v>68340000</v>
      </c>
      <c r="AR2131" s="5">
        <v>100</v>
      </c>
      <c r="AS2131">
        <v>45680000</v>
      </c>
      <c r="AT2131">
        <v>64370000</v>
      </c>
      <c r="AU2131">
        <v>132710000</v>
      </c>
      <c r="AV2131">
        <v>20.9</v>
      </c>
      <c r="AW2131">
        <v>41297</v>
      </c>
      <c r="AX2131">
        <v>41297000000</v>
      </c>
      <c r="CG2131" s="13"/>
    </row>
    <row r="2132" spans="1:85" x14ac:dyDescent="0.3">
      <c r="A2132">
        <v>2018</v>
      </c>
      <c r="B2132" t="s">
        <v>43</v>
      </c>
      <c r="C2132">
        <v>0</v>
      </c>
      <c r="D2132">
        <v>4</v>
      </c>
      <c r="E2132">
        <v>4</v>
      </c>
      <c r="L2132">
        <v>1</v>
      </c>
      <c r="M2132">
        <v>0</v>
      </c>
      <c r="N2132">
        <v>0</v>
      </c>
      <c r="O2132" s="11">
        <v>11</v>
      </c>
      <c r="P2132" s="11">
        <v>6</v>
      </c>
      <c r="Q2132" s="12">
        <v>54.55</v>
      </c>
      <c r="R2132" s="11">
        <v>4</v>
      </c>
      <c r="S2132" s="12">
        <v>36.36</v>
      </c>
      <c r="T2132" s="14">
        <v>1</v>
      </c>
      <c r="U2132" s="12">
        <v>9.09</v>
      </c>
      <c r="V2132" s="12">
        <v>62.9</v>
      </c>
      <c r="W2132" s="13">
        <v>5</v>
      </c>
      <c r="X2132" s="11"/>
      <c r="Y2132" s="11">
        <v>1.64</v>
      </c>
      <c r="Z2132" s="11">
        <v>1.73</v>
      </c>
      <c r="AA2132" s="11">
        <v>119537.3</v>
      </c>
      <c r="AB2132" s="13">
        <v>119537300000</v>
      </c>
      <c r="AC2132" s="5">
        <v>1.7297126757887309</v>
      </c>
      <c r="AD2132">
        <v>2.9</v>
      </c>
      <c r="AE2132">
        <v>0.9</v>
      </c>
      <c r="AF2132">
        <v>1.29</v>
      </c>
      <c r="AG2132" s="5">
        <v>19.461841893414903</v>
      </c>
      <c r="AH2132" s="7"/>
      <c r="AI2132" s="8">
        <v>0.60749820580812763</v>
      </c>
      <c r="AJ2132">
        <v>88744.81</v>
      </c>
      <c r="AK2132">
        <v>88744810000</v>
      </c>
      <c r="AL2132">
        <f t="shared" si="273"/>
        <v>0</v>
      </c>
      <c r="AM2132">
        <f t="shared" si="274"/>
        <v>1</v>
      </c>
      <c r="AN2132">
        <f t="shared" si="275"/>
        <v>0</v>
      </c>
      <c r="AO2132" s="9">
        <v>99</v>
      </c>
      <c r="AP2132" s="5">
        <v>1.9956351945975497</v>
      </c>
      <c r="AQ2132">
        <v>51534000</v>
      </c>
      <c r="AR2132" s="5">
        <v>17.2</v>
      </c>
      <c r="AT2132">
        <v>23076000</v>
      </c>
      <c r="AU2132">
        <v>74610000</v>
      </c>
      <c r="AV2132">
        <v>0</v>
      </c>
      <c r="AW2132">
        <v>59358.3</v>
      </c>
      <c r="AX2132">
        <v>59358300000</v>
      </c>
      <c r="CG2132" s="13"/>
    </row>
    <row r="2133" spans="1:85" x14ac:dyDescent="0.3">
      <c r="A2133">
        <v>2018</v>
      </c>
      <c r="B2133" t="s">
        <v>44</v>
      </c>
      <c r="C2133">
        <v>0</v>
      </c>
      <c r="D2133">
        <v>3</v>
      </c>
      <c r="E2133">
        <v>5</v>
      </c>
      <c r="F2133">
        <v>2.7</v>
      </c>
      <c r="G2133">
        <v>2700000</v>
      </c>
      <c r="H2133">
        <v>2.1</v>
      </c>
      <c r="I2133">
        <v>2100000</v>
      </c>
      <c r="J2133">
        <v>0.60000000000000009</v>
      </c>
      <c r="K2133">
        <v>600000.00000000012</v>
      </c>
      <c r="L2133">
        <v>1</v>
      </c>
      <c r="M2133">
        <v>0</v>
      </c>
      <c r="N2133">
        <v>0</v>
      </c>
      <c r="O2133" s="11">
        <v>9</v>
      </c>
      <c r="P2133" s="11">
        <v>3</v>
      </c>
      <c r="Q2133" s="12">
        <v>33.33</v>
      </c>
      <c r="R2133" s="11">
        <v>5</v>
      </c>
      <c r="S2133" s="12">
        <v>55.56</v>
      </c>
      <c r="T2133" s="14">
        <v>1</v>
      </c>
      <c r="U2133" s="12">
        <v>11.11</v>
      </c>
      <c r="V2133" s="12">
        <v>60.16</v>
      </c>
      <c r="W2133" s="13">
        <v>4</v>
      </c>
      <c r="X2133" s="11"/>
      <c r="Y2133" s="11">
        <v>16.71</v>
      </c>
      <c r="Z2133" s="11">
        <v>3.84</v>
      </c>
      <c r="AA2133" s="11">
        <v>8665.4</v>
      </c>
      <c r="AB2133" s="13">
        <v>8665400000</v>
      </c>
      <c r="AC2133" s="5">
        <v>3.8402966866977337</v>
      </c>
      <c r="AD2133">
        <v>11.9</v>
      </c>
      <c r="AE2133">
        <v>6.92</v>
      </c>
      <c r="AF2133">
        <v>9.07</v>
      </c>
      <c r="AG2133" s="5">
        <v>-8.8881279655627861</v>
      </c>
      <c r="AH2133" s="7"/>
      <c r="AI2133" s="8">
        <v>0.12885214216686353</v>
      </c>
      <c r="AJ2133">
        <v>21867.09</v>
      </c>
      <c r="AK2133">
        <v>21867090000</v>
      </c>
      <c r="AL2133">
        <f t="shared" si="273"/>
        <v>1</v>
      </c>
      <c r="AM2133">
        <f t="shared" si="274"/>
        <v>0</v>
      </c>
      <c r="AN2133">
        <f t="shared" si="275"/>
        <v>0</v>
      </c>
      <c r="AO2133" s="9">
        <v>34</v>
      </c>
      <c r="AP2133" s="5">
        <v>1.5314789170422551</v>
      </c>
      <c r="AQ2133">
        <v>21839000</v>
      </c>
      <c r="AT2133">
        <v>3065000</v>
      </c>
      <c r="AU2133">
        <v>24904000</v>
      </c>
      <c r="AV2133">
        <v>0</v>
      </c>
      <c r="AW2133">
        <v>3725.2</v>
      </c>
      <c r="AX2133">
        <v>3725200000</v>
      </c>
      <c r="CG2133" s="13"/>
    </row>
    <row r="2134" spans="1:85" x14ac:dyDescent="0.3">
      <c r="A2134">
        <v>2018</v>
      </c>
      <c r="B2134" t="s">
        <v>45</v>
      </c>
      <c r="C2134">
        <v>1</v>
      </c>
      <c r="E2134">
        <v>9</v>
      </c>
      <c r="F2134">
        <v>7.4</v>
      </c>
      <c r="G2134">
        <v>7400000</v>
      </c>
      <c r="H2134">
        <v>6.5</v>
      </c>
      <c r="I2134">
        <v>6500000</v>
      </c>
      <c r="J2134">
        <v>0.90000000000000036</v>
      </c>
      <c r="K2134">
        <v>900000.00000000035</v>
      </c>
      <c r="L2134">
        <v>0</v>
      </c>
      <c r="M2134">
        <v>0</v>
      </c>
      <c r="N2134">
        <v>0</v>
      </c>
      <c r="O2134" s="11">
        <v>10</v>
      </c>
      <c r="P2134" s="11">
        <v>4</v>
      </c>
      <c r="Q2134" s="12">
        <v>40</v>
      </c>
      <c r="R2134" s="11">
        <v>4</v>
      </c>
      <c r="S2134" s="12">
        <v>40</v>
      </c>
      <c r="T2134" s="14">
        <v>2</v>
      </c>
      <c r="U2134" s="12">
        <v>20</v>
      </c>
      <c r="V2134" s="12">
        <v>75</v>
      </c>
      <c r="W2134" s="13">
        <v>5</v>
      </c>
      <c r="X2134" s="11"/>
      <c r="Y2134" s="11">
        <v>5.0199999999999996</v>
      </c>
      <c r="Z2134" s="11">
        <v>14.2</v>
      </c>
      <c r="AA2134" s="11">
        <v>21902</v>
      </c>
      <c r="AB2134" s="13">
        <v>21902000000</v>
      </c>
      <c r="AC2134" s="5">
        <v>14.202404080466799</v>
      </c>
      <c r="AD2134">
        <v>30.02</v>
      </c>
      <c r="AE2134">
        <v>6.76</v>
      </c>
      <c r="AF2134">
        <v>15.31</v>
      </c>
      <c r="AG2134" s="5">
        <v>4.1312823104854086</v>
      </c>
      <c r="AH2134" s="7"/>
      <c r="AI2134" s="8"/>
      <c r="AJ2134">
        <v>108029.72</v>
      </c>
      <c r="AK2134">
        <v>108029720000</v>
      </c>
      <c r="AL2134">
        <f t="shared" si="273"/>
        <v>0</v>
      </c>
      <c r="AM2134">
        <f t="shared" si="274"/>
        <v>0</v>
      </c>
      <c r="AN2134">
        <f t="shared" si="275"/>
        <v>1</v>
      </c>
      <c r="AO2134" s="9">
        <v>27</v>
      </c>
      <c r="AP2134" s="5">
        <v>1.4313637641589871</v>
      </c>
      <c r="AQ2134">
        <v>48998000</v>
      </c>
      <c r="AT2134">
        <v>52539000</v>
      </c>
      <c r="AU2134">
        <v>101537000</v>
      </c>
      <c r="AV2134">
        <v>75</v>
      </c>
      <c r="AW2134">
        <v>28018.5</v>
      </c>
      <c r="AX2134">
        <v>28018500000</v>
      </c>
      <c r="CG2134" s="13"/>
    </row>
    <row r="2135" spans="1:85" x14ac:dyDescent="0.3">
      <c r="A2135">
        <v>2018</v>
      </c>
      <c r="B2135" t="s">
        <v>46</v>
      </c>
      <c r="C2135">
        <v>0</v>
      </c>
      <c r="D2135">
        <v>6</v>
      </c>
      <c r="E2135">
        <v>5</v>
      </c>
      <c r="F2135">
        <v>15.5</v>
      </c>
      <c r="G2135">
        <v>15500000</v>
      </c>
      <c r="H2135">
        <v>13.1</v>
      </c>
      <c r="I2135">
        <v>13100000</v>
      </c>
      <c r="J2135">
        <v>2.4000000000000004</v>
      </c>
      <c r="K2135">
        <v>2400000.0000000005</v>
      </c>
      <c r="L2135">
        <v>1</v>
      </c>
      <c r="M2135">
        <v>0</v>
      </c>
      <c r="N2135">
        <v>0</v>
      </c>
      <c r="O2135" s="11">
        <v>13</v>
      </c>
      <c r="P2135" s="11">
        <v>5</v>
      </c>
      <c r="Q2135" s="12">
        <v>38.46</v>
      </c>
      <c r="R2135" s="11">
        <v>3</v>
      </c>
      <c r="S2135" s="12">
        <v>23.08</v>
      </c>
      <c r="T2135" s="14">
        <v>5</v>
      </c>
      <c r="U2135" s="12">
        <v>38.46</v>
      </c>
      <c r="V2135" s="12">
        <v>38.93</v>
      </c>
      <c r="W2135" s="13">
        <v>6</v>
      </c>
      <c r="X2135" s="11"/>
      <c r="Y2135" s="11">
        <v>1.19</v>
      </c>
      <c r="Z2135" s="11">
        <v>7.03</v>
      </c>
      <c r="AA2135" s="11">
        <v>33526.6</v>
      </c>
      <c r="AB2135" s="13">
        <v>33526600000</v>
      </c>
      <c r="AC2135" s="5">
        <v>7.033330245030756</v>
      </c>
      <c r="AD2135">
        <v>7.05</v>
      </c>
      <c r="AE2135">
        <v>1.81</v>
      </c>
      <c r="AF2135">
        <v>5.12</v>
      </c>
      <c r="AG2135" s="5">
        <v>7.258088374178195</v>
      </c>
      <c r="AH2135" s="7">
        <v>0.92972729838050916</v>
      </c>
      <c r="AI2135" s="8">
        <v>2.6022604551887145</v>
      </c>
      <c r="AJ2135">
        <v>78425.48</v>
      </c>
      <c r="AK2135">
        <v>78425480000</v>
      </c>
      <c r="AL2135">
        <f t="shared" si="273"/>
        <v>0</v>
      </c>
      <c r="AM2135">
        <f t="shared" si="274"/>
        <v>1</v>
      </c>
      <c r="AN2135">
        <f t="shared" si="275"/>
        <v>0</v>
      </c>
      <c r="AO2135" s="9">
        <v>69</v>
      </c>
      <c r="AP2135" s="5">
        <v>1.8388490907372552</v>
      </c>
      <c r="AQ2135">
        <v>126897000</v>
      </c>
      <c r="AT2135">
        <v>46214000</v>
      </c>
      <c r="AU2135">
        <v>173111000</v>
      </c>
      <c r="AV2135">
        <v>0.56999999999999995</v>
      </c>
      <c r="AW2135">
        <v>46138.400000000001</v>
      </c>
      <c r="AX2135">
        <v>46138400000</v>
      </c>
      <c r="CG2135" s="13"/>
    </row>
    <row r="2136" spans="1:85" x14ac:dyDescent="0.3">
      <c r="A2136">
        <v>2018</v>
      </c>
      <c r="B2136" t="s">
        <v>47</v>
      </c>
      <c r="C2136">
        <v>0</v>
      </c>
      <c r="D2136">
        <v>7</v>
      </c>
      <c r="E2136">
        <v>9</v>
      </c>
      <c r="L2136">
        <v>1</v>
      </c>
      <c r="M2136">
        <v>0</v>
      </c>
      <c r="N2136">
        <v>0</v>
      </c>
      <c r="O2136" s="11">
        <v>15</v>
      </c>
      <c r="P2136" s="11">
        <v>6</v>
      </c>
      <c r="Q2136" s="12">
        <v>40</v>
      </c>
      <c r="R2136" s="11">
        <v>4</v>
      </c>
      <c r="S2136" s="12">
        <v>26.67</v>
      </c>
      <c r="T2136" s="14">
        <v>5</v>
      </c>
      <c r="U2136" s="12">
        <v>33.33</v>
      </c>
      <c r="V2136" s="12">
        <v>53.68</v>
      </c>
      <c r="W2136" s="13">
        <v>9</v>
      </c>
      <c r="X2136" s="11">
        <v>0.56999999999999995</v>
      </c>
      <c r="Y2136" s="11">
        <v>1.35</v>
      </c>
      <c r="Z2136" s="11">
        <v>13.78</v>
      </c>
      <c r="AA2136" s="11">
        <v>44301.1</v>
      </c>
      <c r="AB2136" s="13">
        <v>44301100000</v>
      </c>
      <c r="AC2136" s="5">
        <v>13.778098584096362</v>
      </c>
      <c r="AD2136">
        <v>7.62</v>
      </c>
      <c r="AE2136">
        <v>0.89</v>
      </c>
      <c r="AF2136">
        <v>1.19</v>
      </c>
      <c r="AG2136" s="5">
        <v>30.597467347601931</v>
      </c>
      <c r="AH2136" s="7"/>
      <c r="AI2136" s="8"/>
      <c r="AJ2136">
        <v>118790.15</v>
      </c>
      <c r="AK2136">
        <v>118790150000</v>
      </c>
      <c r="AL2136">
        <f t="shared" si="273"/>
        <v>0</v>
      </c>
      <c r="AM2136">
        <f t="shared" si="274"/>
        <v>0</v>
      </c>
      <c r="AN2136">
        <f t="shared" si="275"/>
        <v>1</v>
      </c>
      <c r="AO2136" s="9">
        <v>5</v>
      </c>
      <c r="AP2136" s="5">
        <v>0.69897000433601875</v>
      </c>
      <c r="AQ2136">
        <v>68137462</v>
      </c>
      <c r="AR2136" s="5">
        <v>86.4</v>
      </c>
      <c r="AT2136">
        <v>36870000</v>
      </c>
      <c r="AU2136">
        <v>105007462</v>
      </c>
      <c r="AV2136">
        <v>9.81</v>
      </c>
      <c r="AW2136">
        <v>26927.5</v>
      </c>
      <c r="AX2136">
        <v>26927500000</v>
      </c>
      <c r="CG2136" s="13"/>
    </row>
    <row r="2137" spans="1:85" x14ac:dyDescent="0.3">
      <c r="A2137">
        <v>2018</v>
      </c>
      <c r="B2137" t="s">
        <v>48</v>
      </c>
      <c r="C2137">
        <v>0</v>
      </c>
      <c r="L2137">
        <v>1</v>
      </c>
      <c r="M2137">
        <v>0</v>
      </c>
      <c r="N2137">
        <v>0</v>
      </c>
      <c r="O2137" s="11"/>
      <c r="P2137" s="11"/>
      <c r="Q2137" s="12"/>
      <c r="R2137" s="11"/>
      <c r="S2137" s="12"/>
      <c r="T2137" s="14">
        <v>0</v>
      </c>
      <c r="U2137" s="12"/>
      <c r="V2137" s="12">
        <v>70.489999999999995</v>
      </c>
      <c r="W2137" s="13"/>
      <c r="X2137" s="11"/>
      <c r="Y2137" s="11">
        <v>10.92</v>
      </c>
      <c r="Z2137" s="11">
        <v>5.65</v>
      </c>
      <c r="AA2137" s="11">
        <v>166318</v>
      </c>
      <c r="AB2137" s="13">
        <v>166318000000</v>
      </c>
      <c r="AC2137" s="5">
        <v>5.6478692328544247</v>
      </c>
      <c r="AD2137">
        <v>14.4</v>
      </c>
      <c r="AE2137">
        <v>8.76</v>
      </c>
      <c r="AF2137">
        <v>14.4</v>
      </c>
      <c r="AG2137" s="5">
        <v>6.1264132195894838</v>
      </c>
      <c r="AH2137" s="7"/>
      <c r="AI2137" s="8"/>
      <c r="AO2137" s="9">
        <v>67</v>
      </c>
      <c r="AP2137" s="5">
        <v>1.8260748027008262</v>
      </c>
      <c r="AQ2137">
        <v>190130000</v>
      </c>
      <c r="AT2137">
        <v>27170000</v>
      </c>
      <c r="AU2137">
        <v>217300000</v>
      </c>
      <c r="AV2137">
        <v>69</v>
      </c>
      <c r="AW2137">
        <v>118557</v>
      </c>
      <c r="AX2137">
        <v>118557000000</v>
      </c>
      <c r="CG2137" s="13"/>
    </row>
    <row r="2138" spans="1:85" x14ac:dyDescent="0.3">
      <c r="A2138">
        <v>2018</v>
      </c>
      <c r="B2138" t="s">
        <v>49</v>
      </c>
      <c r="C2138">
        <v>0</v>
      </c>
      <c r="D2138">
        <v>6</v>
      </c>
      <c r="E2138">
        <v>5</v>
      </c>
      <c r="F2138">
        <v>17.2</v>
      </c>
      <c r="G2138">
        <v>17200000</v>
      </c>
      <c r="H2138">
        <v>16.2</v>
      </c>
      <c r="I2138">
        <v>16200000</v>
      </c>
      <c r="J2138">
        <v>1</v>
      </c>
      <c r="K2138">
        <v>1000000</v>
      </c>
      <c r="L2138">
        <v>0</v>
      </c>
      <c r="M2138">
        <v>0</v>
      </c>
      <c r="N2138">
        <v>0</v>
      </c>
      <c r="O2138" s="11">
        <v>11</v>
      </c>
      <c r="P2138" s="11">
        <v>5</v>
      </c>
      <c r="Q2138" s="12">
        <v>45.45</v>
      </c>
      <c r="R2138" s="11">
        <v>4</v>
      </c>
      <c r="S2138" s="12">
        <v>36.36</v>
      </c>
      <c r="T2138" s="14">
        <v>2</v>
      </c>
      <c r="U2138" s="12">
        <v>18.18</v>
      </c>
      <c r="V2138" s="12">
        <v>46.75</v>
      </c>
      <c r="W2138" s="13">
        <v>7</v>
      </c>
      <c r="X2138" s="11"/>
      <c r="Y2138" s="11">
        <v>7.35</v>
      </c>
      <c r="Z2138" s="11">
        <v>1.43</v>
      </c>
      <c r="AA2138" s="11">
        <v>78448.899999999994</v>
      </c>
      <c r="AB2138" s="13">
        <v>78448900000</v>
      </c>
      <c r="AC2138" s="5">
        <v>1.4334481722922685</v>
      </c>
      <c r="AD2138">
        <v>6.6</v>
      </c>
      <c r="AE2138">
        <v>2.0099999999999998</v>
      </c>
      <c r="AF2138">
        <v>2.75</v>
      </c>
      <c r="AG2138" s="5">
        <v>-6.2713053444919886</v>
      </c>
      <c r="AH2138" s="7"/>
      <c r="AI2138" s="8">
        <v>1.7599620493358632</v>
      </c>
      <c r="AJ2138">
        <v>42870.31</v>
      </c>
      <c r="AK2138">
        <v>42870310000</v>
      </c>
      <c r="AL2138">
        <f>IF(AJ2138&lt;29957,1,0)</f>
        <v>0</v>
      </c>
      <c r="AM2138">
        <f>IF(AND(AJ2138&gt;29957,AJ2138&lt;96525),1,0)</f>
        <v>1</v>
      </c>
      <c r="AN2138">
        <f>IF(AJ2138&gt;96525,1,0)</f>
        <v>0</v>
      </c>
      <c r="AO2138" s="9">
        <v>23</v>
      </c>
      <c r="AP2138" s="5">
        <v>1.3617278360175928</v>
      </c>
      <c r="AQ2138">
        <v>98248036</v>
      </c>
      <c r="AT2138">
        <v>21566000</v>
      </c>
      <c r="AU2138">
        <v>119814036</v>
      </c>
      <c r="AV2138">
        <v>0</v>
      </c>
      <c r="AW2138">
        <v>18972</v>
      </c>
      <c r="AX2138">
        <v>18972000000</v>
      </c>
      <c r="CG2138" s="13"/>
    </row>
    <row r="2139" spans="1:85" x14ac:dyDescent="0.3">
      <c r="A2139">
        <v>2018</v>
      </c>
      <c r="B2139" t="s">
        <v>50</v>
      </c>
      <c r="C2139">
        <v>0</v>
      </c>
      <c r="D2139">
        <v>4</v>
      </c>
      <c r="E2139">
        <v>4</v>
      </c>
      <c r="F2139">
        <v>17.2</v>
      </c>
      <c r="G2139">
        <v>17200000</v>
      </c>
      <c r="H2139">
        <v>13.7</v>
      </c>
      <c r="I2139">
        <v>13700000</v>
      </c>
      <c r="J2139">
        <v>3.5</v>
      </c>
      <c r="K2139">
        <v>3500000</v>
      </c>
      <c r="L2139">
        <v>1</v>
      </c>
      <c r="M2139">
        <v>0</v>
      </c>
      <c r="N2139">
        <v>0</v>
      </c>
      <c r="O2139" s="11">
        <v>17</v>
      </c>
      <c r="P2139" s="11">
        <v>9</v>
      </c>
      <c r="Q2139" s="12">
        <v>52.94</v>
      </c>
      <c r="R2139" s="11">
        <v>4</v>
      </c>
      <c r="S2139" s="12">
        <v>23.53</v>
      </c>
      <c r="T2139" s="14">
        <v>4</v>
      </c>
      <c r="U2139" s="12">
        <v>23.53</v>
      </c>
      <c r="V2139" s="12">
        <v>50.7</v>
      </c>
      <c r="W2139" s="13">
        <v>8</v>
      </c>
      <c r="X2139" s="11"/>
      <c r="Y2139" s="11">
        <v>9.8800000000000008</v>
      </c>
      <c r="Z2139" s="11">
        <v>18.079999999999998</v>
      </c>
      <c r="AA2139" s="11">
        <v>52495.8</v>
      </c>
      <c r="AB2139" s="13">
        <v>52495800000</v>
      </c>
      <c r="AC2139" s="5">
        <v>18.082799735391102</v>
      </c>
      <c r="AD2139">
        <v>32.799999999999997</v>
      </c>
      <c r="AE2139">
        <v>21.32</v>
      </c>
      <c r="AF2139">
        <v>31.03</v>
      </c>
      <c r="AG2139" s="5">
        <v>7.2004747377084888</v>
      </c>
      <c r="AH2139" s="7">
        <v>0.26707161182923034</v>
      </c>
      <c r="AI2139" s="8">
        <v>3.457816599481673</v>
      </c>
      <c r="AJ2139">
        <v>565388.54</v>
      </c>
      <c r="AK2139">
        <v>565388540000</v>
      </c>
      <c r="AL2139">
        <f>IF(AJ2139&lt;29957,1,0)</f>
        <v>0</v>
      </c>
      <c r="AM2139">
        <f>IF(AND(AJ2139&gt;29957,AJ2139&lt;96525),1,0)</f>
        <v>0</v>
      </c>
      <c r="AN2139">
        <f>IF(AJ2139&gt;96525,1,0)</f>
        <v>1</v>
      </c>
      <c r="AO2139" s="9">
        <v>100</v>
      </c>
      <c r="AP2139" s="5">
        <v>2</v>
      </c>
      <c r="AQ2139">
        <v>86356000</v>
      </c>
      <c r="AR2139" s="5">
        <v>86.4</v>
      </c>
      <c r="AT2139">
        <v>119578000</v>
      </c>
      <c r="AU2139">
        <v>205934000</v>
      </c>
      <c r="AV2139">
        <v>50.7</v>
      </c>
      <c r="AW2139">
        <v>99898.3</v>
      </c>
      <c r="AX2139">
        <v>99898300000</v>
      </c>
      <c r="CG2139" s="13"/>
    </row>
    <row r="2140" spans="1:85" x14ac:dyDescent="0.3">
      <c r="A2140">
        <v>2018</v>
      </c>
      <c r="B2140" t="s">
        <v>51</v>
      </c>
      <c r="C2140">
        <v>0</v>
      </c>
      <c r="D2140">
        <v>6</v>
      </c>
      <c r="E2140">
        <v>6</v>
      </c>
      <c r="F2140">
        <v>3</v>
      </c>
      <c r="G2140">
        <v>3000000</v>
      </c>
      <c r="H2140">
        <v>2.4</v>
      </c>
      <c r="I2140">
        <v>2400000</v>
      </c>
      <c r="J2140">
        <v>0.60000000000000009</v>
      </c>
      <c r="K2140">
        <v>600000.00000000012</v>
      </c>
      <c r="L2140">
        <v>1</v>
      </c>
      <c r="M2140">
        <v>0</v>
      </c>
      <c r="N2140">
        <v>0</v>
      </c>
      <c r="O2140" s="11">
        <v>14</v>
      </c>
      <c r="P2140" s="11">
        <v>6</v>
      </c>
      <c r="Q2140" s="12">
        <v>42.86</v>
      </c>
      <c r="R2140" s="11">
        <v>4</v>
      </c>
      <c r="S2140" s="12">
        <v>28.57</v>
      </c>
      <c r="T2140" s="14">
        <v>4</v>
      </c>
      <c r="U2140" s="12">
        <v>28.57</v>
      </c>
      <c r="V2140" s="12">
        <v>45.02</v>
      </c>
      <c r="W2140" s="13">
        <v>4</v>
      </c>
      <c r="X2140" s="11"/>
      <c r="Y2140" s="11">
        <v>12.92</v>
      </c>
      <c r="Z2140" s="11">
        <v>6.05</v>
      </c>
      <c r="AA2140" s="11">
        <v>11338</v>
      </c>
      <c r="AB2140" s="13">
        <v>11338000000</v>
      </c>
      <c r="AC2140" s="5">
        <v>6.0543485255151532</v>
      </c>
      <c r="AD2140">
        <v>21.58</v>
      </c>
      <c r="AE2140">
        <v>14.9</v>
      </c>
      <c r="AF2140">
        <v>16.21</v>
      </c>
      <c r="AG2140" s="5">
        <v>15.831695969539927</v>
      </c>
      <c r="AH2140" s="7"/>
      <c r="AI2140" s="8"/>
      <c r="AJ2140">
        <v>39841.86</v>
      </c>
      <c r="AK2140">
        <v>39841860000</v>
      </c>
      <c r="AL2140">
        <f>IF(AJ2140&lt;29957,1,0)</f>
        <v>0</v>
      </c>
      <c r="AM2140">
        <f>IF(AND(AJ2140&gt;29957,AJ2140&lt;96525),1,0)</f>
        <v>1</v>
      </c>
      <c r="AN2140">
        <f>IF(AJ2140&gt;96525,1,0)</f>
        <v>0</v>
      </c>
      <c r="AO2140" s="9">
        <v>57</v>
      </c>
      <c r="AP2140" s="5">
        <v>1.7558748556724912</v>
      </c>
      <c r="AQ2140">
        <v>151800000</v>
      </c>
      <c r="AR2140" s="5">
        <v>37.4</v>
      </c>
      <c r="AT2140">
        <v>37682629</v>
      </c>
      <c r="AU2140">
        <v>189482629</v>
      </c>
      <c r="AW2140">
        <v>11377.8</v>
      </c>
      <c r="AX2140">
        <v>11377800000</v>
      </c>
      <c r="CG2140" s="13"/>
    </row>
    <row r="2141" spans="1:85" x14ac:dyDescent="0.3">
      <c r="A2141">
        <v>2018</v>
      </c>
      <c r="B2141" t="s">
        <v>52</v>
      </c>
      <c r="C2141">
        <v>0</v>
      </c>
      <c r="D2141">
        <v>9</v>
      </c>
      <c r="E2141">
        <v>4</v>
      </c>
      <c r="M2141">
        <v>0</v>
      </c>
      <c r="N2141">
        <v>0</v>
      </c>
      <c r="O2141" s="11">
        <v>11</v>
      </c>
      <c r="P2141" s="11">
        <v>5</v>
      </c>
      <c r="Q2141" s="12">
        <v>45.45</v>
      </c>
      <c r="R2141" s="11">
        <v>3</v>
      </c>
      <c r="S2141" s="12">
        <v>27.27</v>
      </c>
      <c r="T2141" s="14">
        <v>3</v>
      </c>
      <c r="U2141" s="12">
        <v>27.27</v>
      </c>
      <c r="V2141" s="12">
        <v>34.380000000000003</v>
      </c>
      <c r="W2141" s="13">
        <v>4</v>
      </c>
      <c r="X2141" s="11">
        <v>99.99</v>
      </c>
      <c r="Y2141" s="11">
        <v>0.56999999999999995</v>
      </c>
      <c r="Z2141" s="11">
        <v>1.1399999999999999</v>
      </c>
      <c r="AA2141" s="11">
        <v>94983.6</v>
      </c>
      <c r="AB2141" s="13">
        <v>94983600000</v>
      </c>
      <c r="AC2141" s="5">
        <v>1.1447115948080866</v>
      </c>
      <c r="AD2141">
        <v>1.08</v>
      </c>
      <c r="AE2141">
        <v>0.37</v>
      </c>
      <c r="AF2141">
        <v>0.72</v>
      </c>
      <c r="AG2141" s="5">
        <v>6.568608910882805</v>
      </c>
      <c r="AH2141" s="7">
        <v>0.56894827014913885</v>
      </c>
      <c r="AI2141" s="8"/>
      <c r="AJ2141">
        <v>58162.04</v>
      </c>
      <c r="AK2141">
        <v>58162040000</v>
      </c>
      <c r="AL2141">
        <f>IF(AJ2141&lt;29957,1,0)</f>
        <v>0</v>
      </c>
      <c r="AM2141">
        <f>IF(AND(AJ2141&gt;29957,AJ2141&lt;96525),1,0)</f>
        <v>1</v>
      </c>
      <c r="AN2141">
        <f>IF(AJ2141&gt;96525,1,0)</f>
        <v>0</v>
      </c>
      <c r="AO2141" s="9">
        <v>81</v>
      </c>
      <c r="AP2141" s="5">
        <v>1.9084850188786497</v>
      </c>
      <c r="AV2141">
        <v>0</v>
      </c>
      <c r="AW2141">
        <v>63678.9</v>
      </c>
      <c r="AX2141">
        <v>63678900000</v>
      </c>
      <c r="CG2141" s="13"/>
    </row>
    <row r="2142" spans="1:85" x14ac:dyDescent="0.3">
      <c r="A2142">
        <v>2018</v>
      </c>
      <c r="B2142" t="s">
        <v>53</v>
      </c>
      <c r="C2142">
        <v>0</v>
      </c>
      <c r="D2142">
        <v>5</v>
      </c>
      <c r="E2142">
        <v>5</v>
      </c>
      <c r="L2142">
        <v>1</v>
      </c>
      <c r="M2142">
        <v>0</v>
      </c>
      <c r="N2142">
        <v>0</v>
      </c>
      <c r="O2142" s="11">
        <v>9</v>
      </c>
      <c r="P2142" s="11">
        <v>4</v>
      </c>
      <c r="Q2142" s="12">
        <v>44.44</v>
      </c>
      <c r="R2142" s="11">
        <v>4</v>
      </c>
      <c r="S2142" s="12">
        <v>44.44</v>
      </c>
      <c r="T2142" s="14">
        <v>1</v>
      </c>
      <c r="U2142" s="12">
        <v>11.11</v>
      </c>
      <c r="V2142" s="12">
        <v>74.790000000000006</v>
      </c>
      <c r="W2142" s="13">
        <v>7</v>
      </c>
      <c r="X2142" s="11"/>
      <c r="Y2142" s="11">
        <v>14.61</v>
      </c>
      <c r="Z2142" s="11">
        <v>5.18</v>
      </c>
      <c r="AA2142" s="11">
        <v>182024</v>
      </c>
      <c r="AB2142" s="13">
        <v>182024000000</v>
      </c>
      <c r="AC2142" s="5">
        <v>5.1809954562278993</v>
      </c>
      <c r="AD2142">
        <v>21.97</v>
      </c>
      <c r="AE2142">
        <v>10.48</v>
      </c>
      <c r="AF2142">
        <v>13.2</v>
      </c>
      <c r="AG2142" s="5">
        <v>24.65276325147471</v>
      </c>
      <c r="AH2142" s="7">
        <v>7.243482711460528</v>
      </c>
      <c r="AI2142" s="8"/>
      <c r="AJ2142">
        <v>443792.42</v>
      </c>
      <c r="AK2142">
        <v>443792420000</v>
      </c>
      <c r="AL2142">
        <f>IF(AJ2142&lt;29957,1,0)</f>
        <v>0</v>
      </c>
      <c r="AM2142">
        <f>IF(AND(AJ2142&gt;29957,AJ2142&lt;96525),1,0)</f>
        <v>0</v>
      </c>
      <c r="AN2142">
        <f>IF(AJ2142&gt;96525,1,0)</f>
        <v>1</v>
      </c>
      <c r="AO2142" s="9">
        <v>23</v>
      </c>
      <c r="AP2142" s="5">
        <v>1.3617278360175928</v>
      </c>
      <c r="AQ2142">
        <v>482174000</v>
      </c>
      <c r="AT2142">
        <v>114573000</v>
      </c>
      <c r="AU2142">
        <v>596747000</v>
      </c>
      <c r="AV2142">
        <v>0</v>
      </c>
      <c r="AW2142">
        <v>119363</v>
      </c>
      <c r="AX2142">
        <v>119363000000</v>
      </c>
      <c r="CG2142" s="13"/>
    </row>
    <row r="2143" spans="1:85" x14ac:dyDescent="0.3">
      <c r="A2143">
        <v>2018</v>
      </c>
      <c r="B2143" t="s">
        <v>54</v>
      </c>
      <c r="C2143">
        <v>1</v>
      </c>
      <c r="D2143">
        <v>5</v>
      </c>
      <c r="E2143">
        <v>4</v>
      </c>
      <c r="F2143">
        <v>2.2000000000000002</v>
      </c>
      <c r="G2143">
        <v>2200000</v>
      </c>
      <c r="H2143">
        <v>1.5</v>
      </c>
      <c r="I2143">
        <v>1500000</v>
      </c>
      <c r="J2143">
        <v>0.70000000000000018</v>
      </c>
      <c r="K2143">
        <v>700000.00000000023</v>
      </c>
      <c r="L2143">
        <v>1</v>
      </c>
      <c r="M2143">
        <v>0</v>
      </c>
      <c r="N2143">
        <v>0</v>
      </c>
      <c r="O2143" s="11">
        <v>13</v>
      </c>
      <c r="P2143" s="11">
        <v>6</v>
      </c>
      <c r="Q2143" s="12">
        <v>46.15</v>
      </c>
      <c r="R2143" s="11">
        <v>5</v>
      </c>
      <c r="S2143" s="12">
        <v>38.46</v>
      </c>
      <c r="T2143" s="14">
        <v>2</v>
      </c>
      <c r="U2143" s="12">
        <v>15.38</v>
      </c>
      <c r="V2143" s="12">
        <v>69.06</v>
      </c>
      <c r="W2143" s="13">
        <v>4</v>
      </c>
      <c r="X2143" s="11"/>
      <c r="Y2143" s="11">
        <v>26.18</v>
      </c>
      <c r="Z2143" s="11"/>
      <c r="AA2143" s="11">
        <v>5004.3999999999996</v>
      </c>
      <c r="AB2143" s="13">
        <v>5004400000</v>
      </c>
      <c r="AD2143">
        <v>49.11</v>
      </c>
      <c r="AE2143">
        <v>33.68</v>
      </c>
      <c r="AF2143">
        <v>49.01</v>
      </c>
      <c r="AG2143" s="5">
        <v>34.405576994896045</v>
      </c>
      <c r="AH2143" s="7"/>
      <c r="AI2143" s="8"/>
      <c r="AO2143" s="9">
        <v>28</v>
      </c>
      <c r="AP2143" s="5">
        <v>1.447158031342219</v>
      </c>
      <c r="AQ2143">
        <v>15349000</v>
      </c>
      <c r="AT2143">
        <v>3756000</v>
      </c>
      <c r="AU2143">
        <v>19105000</v>
      </c>
      <c r="AV2143">
        <v>0</v>
      </c>
      <c r="AW2143">
        <v>5398.4</v>
      </c>
      <c r="AX2143">
        <v>5398400000</v>
      </c>
      <c r="CG2143" s="13"/>
    </row>
    <row r="2144" spans="1:85" x14ac:dyDescent="0.3">
      <c r="A2144">
        <v>2018</v>
      </c>
      <c r="B2144" t="s">
        <v>55</v>
      </c>
      <c r="C2144">
        <v>0</v>
      </c>
      <c r="D2144">
        <v>4</v>
      </c>
      <c r="E2144">
        <v>4</v>
      </c>
      <c r="F2144">
        <v>14.4</v>
      </c>
      <c r="G2144">
        <v>14400000</v>
      </c>
      <c r="H2144">
        <v>14.4</v>
      </c>
      <c r="I2144">
        <v>14400000</v>
      </c>
      <c r="J2144">
        <v>0</v>
      </c>
      <c r="L2144">
        <v>1</v>
      </c>
      <c r="M2144">
        <v>1</v>
      </c>
      <c r="N2144">
        <v>0</v>
      </c>
      <c r="O2144" s="11">
        <v>11</v>
      </c>
      <c r="P2144" s="11">
        <v>8</v>
      </c>
      <c r="Q2144" s="12">
        <v>72.73</v>
      </c>
      <c r="R2144" s="11">
        <v>3</v>
      </c>
      <c r="S2144" s="12">
        <v>27.27</v>
      </c>
      <c r="T2144" s="14">
        <v>0</v>
      </c>
      <c r="U2144" s="12">
        <v>0</v>
      </c>
      <c r="V2144" s="12">
        <v>43.73</v>
      </c>
      <c r="W2144" s="13">
        <v>5</v>
      </c>
      <c r="X2144" s="11">
        <v>0.15</v>
      </c>
      <c r="Y2144" s="11">
        <v>8.33</v>
      </c>
      <c r="Z2144" s="11">
        <v>5.74</v>
      </c>
      <c r="AA2144" s="11">
        <v>21201.8</v>
      </c>
      <c r="AB2144" s="13">
        <v>21201800000</v>
      </c>
      <c r="AC2144" s="5">
        <v>5.7411994649543772</v>
      </c>
      <c r="AD2144">
        <v>13.09</v>
      </c>
      <c r="AE2144">
        <v>9.9</v>
      </c>
      <c r="AF2144">
        <v>11.97</v>
      </c>
      <c r="AG2144" s="5">
        <v>7.2921752451254855</v>
      </c>
      <c r="AH2144" s="7">
        <v>0.54981985780664877</v>
      </c>
      <c r="AI2144" s="8">
        <v>0.15864202427222973</v>
      </c>
      <c r="AJ2144">
        <v>71048.55</v>
      </c>
      <c r="AK2144">
        <v>71048550000</v>
      </c>
      <c r="AL2144">
        <f>IF(AJ2144&lt;29957,1,0)</f>
        <v>0</v>
      </c>
      <c r="AM2144">
        <f>IF(AND(AJ2144&gt;29957,AJ2144&lt;96525),1,0)</f>
        <v>1</v>
      </c>
      <c r="AN2144">
        <f>IF(AJ2144&gt;96525,1,0)</f>
        <v>0</v>
      </c>
      <c r="AO2144" s="9">
        <v>64</v>
      </c>
      <c r="AP2144" s="5">
        <v>1.8061799739838869</v>
      </c>
      <c r="AQ2144">
        <v>22230000</v>
      </c>
      <c r="AR2144" s="5">
        <v>1.1000000000000001</v>
      </c>
      <c r="AT2144">
        <v>95576149</v>
      </c>
      <c r="AU2144">
        <v>117806149</v>
      </c>
      <c r="AW2144">
        <v>23953.3</v>
      </c>
      <c r="AX2144">
        <v>23953300000</v>
      </c>
      <c r="CG2144" s="13"/>
    </row>
    <row r="2145" spans="1:85" x14ac:dyDescent="0.3">
      <c r="A2145">
        <v>2018</v>
      </c>
      <c r="B2145" t="s">
        <v>56</v>
      </c>
      <c r="C2145">
        <v>0</v>
      </c>
      <c r="D2145">
        <v>5</v>
      </c>
      <c r="E2145">
        <v>5</v>
      </c>
      <c r="L2145">
        <v>1</v>
      </c>
      <c r="M2145">
        <v>1</v>
      </c>
      <c r="N2145">
        <v>0</v>
      </c>
      <c r="O2145" s="11">
        <v>19</v>
      </c>
      <c r="P2145" s="11">
        <v>3</v>
      </c>
      <c r="Q2145" s="12">
        <v>15.79</v>
      </c>
      <c r="R2145" s="11">
        <v>3</v>
      </c>
      <c r="S2145" s="12">
        <v>15.79</v>
      </c>
      <c r="T2145" s="14">
        <v>13</v>
      </c>
      <c r="U2145" s="12">
        <v>68.42</v>
      </c>
      <c r="V2145" s="12">
        <v>51</v>
      </c>
      <c r="W2145" s="13">
        <v>4</v>
      </c>
      <c r="X2145" s="11"/>
      <c r="Y2145" s="11">
        <v>15.8</v>
      </c>
      <c r="Z2145" s="11">
        <v>19.87</v>
      </c>
      <c r="AA2145" s="11"/>
      <c r="AB2145" s="13"/>
      <c r="AC2145" s="5">
        <v>19.87390917139599</v>
      </c>
      <c r="AD2145">
        <v>66.95</v>
      </c>
      <c r="AE2145">
        <v>34.5</v>
      </c>
      <c r="AF2145">
        <v>66.95</v>
      </c>
      <c r="AG2145" s="5">
        <v>0.20284073041866804</v>
      </c>
      <c r="AH2145" s="7"/>
      <c r="AI2145" s="8"/>
      <c r="AJ2145">
        <v>39252.65</v>
      </c>
      <c r="AK2145">
        <v>39252650000</v>
      </c>
      <c r="AL2145">
        <f>IF(AJ2145&lt;29957,1,0)</f>
        <v>0</v>
      </c>
      <c r="AM2145">
        <f>IF(AND(AJ2145&gt;29957,AJ2145&lt;96525),1,0)</f>
        <v>1</v>
      </c>
      <c r="AN2145">
        <f>IF(AJ2145&gt;96525,1,0)</f>
        <v>0</v>
      </c>
      <c r="AO2145" s="9">
        <v>39</v>
      </c>
      <c r="AP2145" s="5">
        <v>1.5910646070264991</v>
      </c>
      <c r="AQ2145">
        <v>102436566</v>
      </c>
      <c r="AR2145" s="5">
        <v>86.5</v>
      </c>
      <c r="AT2145">
        <v>13354758</v>
      </c>
      <c r="AU2145">
        <v>115791324</v>
      </c>
      <c r="AV2145">
        <v>51</v>
      </c>
      <c r="AW2145">
        <v>41742.800000000003</v>
      </c>
      <c r="AX2145">
        <v>41742800000</v>
      </c>
      <c r="CG2145" s="13"/>
    </row>
    <row r="2146" spans="1:85" x14ac:dyDescent="0.3">
      <c r="A2146">
        <v>2018</v>
      </c>
      <c r="B2146" t="s">
        <v>57</v>
      </c>
      <c r="C2146">
        <v>0</v>
      </c>
      <c r="D2146">
        <v>4</v>
      </c>
      <c r="E2146">
        <v>4</v>
      </c>
      <c r="F2146">
        <v>10.9</v>
      </c>
      <c r="G2146">
        <v>10900000</v>
      </c>
      <c r="H2146">
        <v>9.6</v>
      </c>
      <c r="I2146">
        <v>9600000</v>
      </c>
      <c r="J2146">
        <v>1.3000000000000007</v>
      </c>
      <c r="K2146">
        <v>1300000.0000000007</v>
      </c>
      <c r="L2146">
        <v>1</v>
      </c>
      <c r="M2146">
        <v>0</v>
      </c>
      <c r="N2146">
        <v>0</v>
      </c>
      <c r="O2146" s="11">
        <v>17</v>
      </c>
      <c r="P2146" s="11">
        <v>9</v>
      </c>
      <c r="Q2146" s="12">
        <v>52.94</v>
      </c>
      <c r="R2146" s="11">
        <v>6</v>
      </c>
      <c r="S2146" s="12">
        <v>35.29</v>
      </c>
      <c r="T2146" s="14">
        <v>2</v>
      </c>
      <c r="U2146" s="12">
        <v>11.76</v>
      </c>
      <c r="V2146" s="12">
        <v>50.76</v>
      </c>
      <c r="W2146" s="13">
        <v>6</v>
      </c>
      <c r="X2146" s="11"/>
      <c r="Y2146" s="11">
        <v>3.42</v>
      </c>
      <c r="Z2146" s="11">
        <v>2.44</v>
      </c>
      <c r="AA2146" s="11">
        <v>53210.9</v>
      </c>
      <c r="AB2146" s="13">
        <v>53210900000</v>
      </c>
      <c r="AC2146" s="5">
        <v>2.4374179380018504</v>
      </c>
      <c r="AD2146">
        <v>8.66</v>
      </c>
      <c r="AE2146">
        <v>4.22</v>
      </c>
      <c r="AF2146">
        <v>6.39</v>
      </c>
      <c r="AG2146" s="5">
        <v>-0.6461428593606835</v>
      </c>
      <c r="AH2146" s="7">
        <v>1.0219260963048153</v>
      </c>
      <c r="AI2146" s="8">
        <v>2.2926146307315367</v>
      </c>
      <c r="AJ2146">
        <v>78912.06</v>
      </c>
      <c r="AK2146">
        <v>78912060000</v>
      </c>
      <c r="AL2146">
        <f>IF(AJ2146&lt;29957,1,0)</f>
        <v>0</v>
      </c>
      <c r="AM2146">
        <f>IF(AND(AJ2146&gt;29957,AJ2146&lt;96525),1,0)</f>
        <v>1</v>
      </c>
      <c r="AN2146">
        <f>IF(AJ2146&gt;96525,1,0)</f>
        <v>0</v>
      </c>
      <c r="AO2146" s="9">
        <v>60</v>
      </c>
      <c r="AP2146" s="5">
        <v>1.7781512503836434</v>
      </c>
      <c r="AQ2146">
        <v>65221756</v>
      </c>
      <c r="AT2146">
        <v>69057595</v>
      </c>
      <c r="AU2146">
        <v>134279351</v>
      </c>
      <c r="AV2146">
        <v>4.41</v>
      </c>
      <c r="AW2146">
        <v>64523.3</v>
      </c>
      <c r="AX2146">
        <v>64523300000</v>
      </c>
      <c r="CG2146" s="13"/>
    </row>
    <row r="2147" spans="1:85" x14ac:dyDescent="0.3">
      <c r="A2147">
        <v>2018</v>
      </c>
      <c r="B2147" t="s">
        <v>58</v>
      </c>
      <c r="C2147">
        <v>0</v>
      </c>
      <c r="D2147">
        <v>4</v>
      </c>
      <c r="E2147">
        <v>5</v>
      </c>
      <c r="F2147">
        <v>4.5</v>
      </c>
      <c r="G2147">
        <v>4500000</v>
      </c>
      <c r="H2147">
        <v>3.3</v>
      </c>
      <c r="I2147">
        <v>3300000</v>
      </c>
      <c r="J2147">
        <v>1.2000000000000002</v>
      </c>
      <c r="K2147">
        <v>1200000.0000000002</v>
      </c>
      <c r="L2147">
        <v>1</v>
      </c>
      <c r="M2147">
        <v>1</v>
      </c>
      <c r="N2147">
        <v>1</v>
      </c>
      <c r="O2147" s="11">
        <v>18</v>
      </c>
      <c r="P2147" s="11">
        <v>8</v>
      </c>
      <c r="Q2147" s="12">
        <v>44.44</v>
      </c>
      <c r="R2147" s="11">
        <v>10</v>
      </c>
      <c r="S2147" s="12">
        <v>55.56</v>
      </c>
      <c r="T2147" s="14">
        <v>0</v>
      </c>
      <c r="U2147" s="12">
        <v>0</v>
      </c>
      <c r="V2147" s="12">
        <v>72</v>
      </c>
      <c r="W2147" s="13">
        <v>4</v>
      </c>
      <c r="X2147" s="11"/>
      <c r="Y2147" s="11">
        <v>8.0399999999999991</v>
      </c>
      <c r="Z2147" s="11">
        <v>8.75</v>
      </c>
      <c r="AA2147" s="11">
        <v>17343.3</v>
      </c>
      <c r="AB2147" s="13">
        <v>17343300000</v>
      </c>
      <c r="AC2147" s="5">
        <v>8.7466525602159031</v>
      </c>
      <c r="AD2147">
        <v>20.84</v>
      </c>
      <c r="AE2147">
        <v>10</v>
      </c>
      <c r="AF2147">
        <v>11.96</v>
      </c>
      <c r="AG2147" s="5">
        <v>4.2338200373869554</v>
      </c>
      <c r="AH2147" s="7"/>
      <c r="AI2147" s="8">
        <v>2.7347195967233775</v>
      </c>
      <c r="AJ2147">
        <v>75372.19</v>
      </c>
      <c r="AK2147">
        <v>75372190000</v>
      </c>
      <c r="AL2147">
        <f>IF(AJ2147&lt;29957,1,0)</f>
        <v>0</v>
      </c>
      <c r="AM2147">
        <f>IF(AND(AJ2147&gt;29957,AJ2147&lt;96525),1,0)</f>
        <v>1</v>
      </c>
      <c r="AN2147">
        <f>IF(AJ2147&gt;96525,1,0)</f>
        <v>0</v>
      </c>
      <c r="AO2147" s="9">
        <v>36</v>
      </c>
      <c r="AP2147" s="5">
        <v>1.556302500767287</v>
      </c>
      <c r="AQ2147">
        <v>72450000</v>
      </c>
      <c r="AS2147">
        <v>12000000</v>
      </c>
      <c r="AT2147">
        <v>36435576</v>
      </c>
      <c r="AU2147">
        <v>108885576</v>
      </c>
      <c r="AV2147">
        <v>0</v>
      </c>
      <c r="AW2147">
        <v>20631</v>
      </c>
      <c r="AX2147">
        <v>20631000000</v>
      </c>
      <c r="CG2147" s="13"/>
    </row>
    <row r="2148" spans="1:85" x14ac:dyDescent="0.3">
      <c r="A2148">
        <v>2018</v>
      </c>
      <c r="B2148" t="s">
        <v>59</v>
      </c>
      <c r="C2148">
        <v>0</v>
      </c>
      <c r="D2148">
        <v>5</v>
      </c>
      <c r="E2148">
        <v>4</v>
      </c>
      <c r="M2148">
        <v>0</v>
      </c>
      <c r="N2148">
        <v>0</v>
      </c>
      <c r="O2148" s="11">
        <v>11</v>
      </c>
      <c r="P2148" s="11">
        <v>4</v>
      </c>
      <c r="Q2148" s="12">
        <v>36.36</v>
      </c>
      <c r="R2148" s="11">
        <v>4</v>
      </c>
      <c r="S2148" s="12">
        <v>36.36</v>
      </c>
      <c r="T2148" s="14">
        <v>3</v>
      </c>
      <c r="U2148" s="12">
        <v>27.27</v>
      </c>
      <c r="V2148" s="12">
        <v>50.21</v>
      </c>
      <c r="W2148" s="13">
        <v>5</v>
      </c>
      <c r="X2148" s="11">
        <v>4.91</v>
      </c>
      <c r="Y2148" s="11"/>
      <c r="Z2148" s="11"/>
      <c r="AA2148" s="11"/>
      <c r="AB2148" s="13"/>
      <c r="AG2148" s="5"/>
      <c r="AH2148" s="7"/>
      <c r="AI2148" s="8"/>
      <c r="AO2148" s="9">
        <v>5</v>
      </c>
      <c r="AP2148" s="5">
        <v>0.69897000433601875</v>
      </c>
      <c r="CG2148" s="13"/>
    </row>
    <row r="2149" spans="1:85" x14ac:dyDescent="0.3">
      <c r="A2149">
        <v>2018</v>
      </c>
      <c r="B2149" t="s">
        <v>60</v>
      </c>
      <c r="C2149">
        <v>1</v>
      </c>
      <c r="D2149">
        <v>7</v>
      </c>
      <c r="E2149">
        <v>4</v>
      </c>
      <c r="F2149">
        <v>1.5</v>
      </c>
      <c r="G2149">
        <v>1500000</v>
      </c>
      <c r="H2149">
        <v>0.6</v>
      </c>
      <c r="I2149">
        <v>600000</v>
      </c>
      <c r="J2149">
        <v>0.9</v>
      </c>
      <c r="K2149">
        <v>900000</v>
      </c>
      <c r="L2149">
        <v>1</v>
      </c>
      <c r="M2149">
        <v>0</v>
      </c>
      <c r="N2149">
        <v>0</v>
      </c>
      <c r="O2149" s="11">
        <v>12</v>
      </c>
      <c r="P2149" s="11">
        <v>4</v>
      </c>
      <c r="Q2149" s="12">
        <v>33.33</v>
      </c>
      <c r="R2149" s="11">
        <v>5</v>
      </c>
      <c r="S2149" s="12">
        <v>41.67</v>
      </c>
      <c r="T2149" s="14">
        <v>3</v>
      </c>
      <c r="U2149" s="12">
        <v>25</v>
      </c>
      <c r="V2149" s="12">
        <v>54.75</v>
      </c>
      <c r="W2149" s="13">
        <v>5</v>
      </c>
      <c r="X2149" s="11"/>
      <c r="Y2149" s="11">
        <v>8.35</v>
      </c>
      <c r="Z2149" s="11">
        <v>7.57</v>
      </c>
      <c r="AA2149" s="11">
        <v>10586.7</v>
      </c>
      <c r="AB2149" s="13">
        <v>10586700000</v>
      </c>
      <c r="AC2149" s="5">
        <v>7.56667110246772</v>
      </c>
      <c r="AD2149">
        <v>17.7</v>
      </c>
      <c r="AE2149">
        <v>10.039999999999999</v>
      </c>
      <c r="AF2149">
        <v>15.08</v>
      </c>
      <c r="AG2149" s="5">
        <v>12.612223432628378</v>
      </c>
      <c r="AH2149" s="7"/>
      <c r="AI2149" s="8"/>
      <c r="AO2149" s="9">
        <v>20</v>
      </c>
      <c r="AP2149" s="5">
        <v>1.301029995663981</v>
      </c>
      <c r="AQ2149">
        <v>115865350</v>
      </c>
      <c r="AT2149">
        <v>18265613</v>
      </c>
      <c r="AU2149">
        <v>134130963</v>
      </c>
      <c r="AW2149">
        <v>11989.9</v>
      </c>
      <c r="AX2149">
        <v>11989900000</v>
      </c>
      <c r="CG2149" s="13"/>
    </row>
    <row r="2150" spans="1:85" x14ac:dyDescent="0.3">
      <c r="A2150">
        <v>2018</v>
      </c>
      <c r="B2150" t="s">
        <v>61</v>
      </c>
      <c r="C2150">
        <v>1</v>
      </c>
      <c r="D2150">
        <v>5</v>
      </c>
      <c r="E2150">
        <v>5</v>
      </c>
      <c r="L2150">
        <v>1</v>
      </c>
      <c r="M2150">
        <v>0</v>
      </c>
      <c r="N2150">
        <v>0</v>
      </c>
      <c r="O2150" s="11">
        <v>10</v>
      </c>
      <c r="P2150" s="11">
        <v>4</v>
      </c>
      <c r="Q2150" s="12">
        <v>40</v>
      </c>
      <c r="R2150" s="11">
        <v>3</v>
      </c>
      <c r="S2150" s="12">
        <v>30</v>
      </c>
      <c r="T2150" s="14">
        <v>3</v>
      </c>
      <c r="U2150" s="12">
        <v>30</v>
      </c>
      <c r="V2150" s="12">
        <v>58.36</v>
      </c>
      <c r="W2150" s="13">
        <v>5</v>
      </c>
      <c r="X2150" s="11">
        <v>1.25</v>
      </c>
      <c r="Y2150" s="11">
        <v>5.9</v>
      </c>
      <c r="Z2150" s="11">
        <v>2.31</v>
      </c>
      <c r="AA2150" s="11">
        <v>95032.9</v>
      </c>
      <c r="AB2150" s="13">
        <v>95032900000</v>
      </c>
      <c r="AC2150" s="5">
        <v>2.3105528093767602</v>
      </c>
      <c r="AD2150">
        <v>20.29</v>
      </c>
      <c r="AE2150">
        <v>5.15</v>
      </c>
      <c r="AF2150">
        <v>5.97</v>
      </c>
      <c r="AG2150" s="5">
        <v>-0.3594957557329394</v>
      </c>
      <c r="AH2150" s="7"/>
      <c r="AI2150" s="8"/>
      <c r="AJ2150">
        <v>63450.89</v>
      </c>
      <c r="AK2150">
        <v>63450890000</v>
      </c>
      <c r="AL2150">
        <f>IF(AJ2150&lt;29957,1,0)</f>
        <v>0</v>
      </c>
      <c r="AM2150">
        <f>IF(AND(AJ2150&gt;29957,AJ2150&lt;96525),1,0)</f>
        <v>1</v>
      </c>
      <c r="AN2150">
        <f>IF(AJ2150&gt;96525,1,0)</f>
        <v>0</v>
      </c>
      <c r="AO2150" s="9">
        <v>33</v>
      </c>
      <c r="AP2150" s="5">
        <v>1.5185139398778873</v>
      </c>
      <c r="AQ2150">
        <v>47391175</v>
      </c>
      <c r="AT2150">
        <v>21709834</v>
      </c>
      <c r="AU2150">
        <v>69101009</v>
      </c>
      <c r="AV2150">
        <v>0.64</v>
      </c>
      <c r="AW2150">
        <v>75500.399999999994</v>
      </c>
      <c r="AX2150">
        <v>75500400000</v>
      </c>
      <c r="CG2150" s="13"/>
    </row>
    <row r="2151" spans="1:85" x14ac:dyDescent="0.3">
      <c r="A2151">
        <v>2018</v>
      </c>
      <c r="B2151" t="s">
        <v>62</v>
      </c>
      <c r="C2151">
        <v>0</v>
      </c>
      <c r="D2151">
        <v>4</v>
      </c>
      <c r="E2151">
        <v>4</v>
      </c>
      <c r="L2151">
        <v>1</v>
      </c>
      <c r="M2151">
        <v>0</v>
      </c>
      <c r="N2151">
        <v>1</v>
      </c>
      <c r="O2151" s="11">
        <v>16</v>
      </c>
      <c r="P2151" s="11">
        <v>7</v>
      </c>
      <c r="Q2151" s="12">
        <v>43.75</v>
      </c>
      <c r="R2151" s="11">
        <v>7</v>
      </c>
      <c r="S2151" s="12">
        <v>43.75</v>
      </c>
      <c r="T2151" s="14">
        <v>2</v>
      </c>
      <c r="U2151" s="12">
        <v>12.5</v>
      </c>
      <c r="V2151" s="12">
        <v>36.71</v>
      </c>
      <c r="W2151" s="13">
        <v>7</v>
      </c>
      <c r="X2151" s="11"/>
      <c r="Y2151" s="11">
        <v>11.81</v>
      </c>
      <c r="Z2151" s="11">
        <v>3.13</v>
      </c>
      <c r="AA2151" s="11">
        <v>230266</v>
      </c>
      <c r="AB2151" s="13">
        <v>230266000000</v>
      </c>
      <c r="AC2151" s="5">
        <v>3.1268631190058733</v>
      </c>
      <c r="AD2151">
        <v>13.32</v>
      </c>
      <c r="AE2151">
        <v>8.3000000000000007</v>
      </c>
      <c r="AF2151">
        <v>10.26</v>
      </c>
      <c r="AG2151" s="5">
        <v>4.0156639519369337</v>
      </c>
      <c r="AH2151" s="7">
        <v>1.7645065227300492</v>
      </c>
      <c r="AI2151" s="8"/>
      <c r="AJ2151">
        <v>489808.84</v>
      </c>
      <c r="AK2151">
        <v>489808840000</v>
      </c>
      <c r="AL2151">
        <f>IF(AJ2151&lt;29957,1,0)</f>
        <v>0</v>
      </c>
      <c r="AM2151">
        <f>IF(AND(AJ2151&gt;29957,AJ2151&lt;96525),1,0)</f>
        <v>0</v>
      </c>
      <c r="AN2151">
        <f>IF(AJ2151&gt;96525,1,0)</f>
        <v>1</v>
      </c>
      <c r="AO2151" s="9">
        <v>83</v>
      </c>
      <c r="AP2151" s="5">
        <v>1.919078092376074</v>
      </c>
      <c r="AQ2151">
        <v>245428800</v>
      </c>
      <c r="AR2151" s="5">
        <v>86.2</v>
      </c>
      <c r="AS2151">
        <v>188528800</v>
      </c>
      <c r="AT2151">
        <v>131700000</v>
      </c>
      <c r="AU2151">
        <v>377128800</v>
      </c>
      <c r="AV2151">
        <v>22.37</v>
      </c>
      <c r="AW2151">
        <v>152252.20000000001</v>
      </c>
      <c r="AX2151">
        <v>152252200000</v>
      </c>
      <c r="CG2151" s="13"/>
    </row>
    <row r="2152" spans="1:85" x14ac:dyDescent="0.3">
      <c r="A2152">
        <v>2018</v>
      </c>
      <c r="B2152" t="s">
        <v>63</v>
      </c>
      <c r="C2152">
        <v>1</v>
      </c>
      <c r="M2152">
        <v>0</v>
      </c>
      <c r="N2152">
        <v>0</v>
      </c>
      <c r="O2152" s="11"/>
      <c r="P2152" s="11"/>
      <c r="Q2152" s="12"/>
      <c r="R2152" s="11"/>
      <c r="S2152" s="12"/>
      <c r="T2152" s="14">
        <v>0</v>
      </c>
      <c r="U2152" s="12"/>
      <c r="V2152" s="12" t="s">
        <v>366</v>
      </c>
      <c r="W2152" s="13">
        <v>7</v>
      </c>
      <c r="X2152" s="11"/>
      <c r="Y2152" s="11"/>
      <c r="Z2152" s="11"/>
      <c r="AA2152" s="11">
        <v>81846.5</v>
      </c>
      <c r="AB2152" s="13">
        <v>81846500000</v>
      </c>
      <c r="AG2152" s="5"/>
      <c r="AH2152" s="7"/>
      <c r="AI2152" s="8"/>
      <c r="AO2152" s="9">
        <v>10</v>
      </c>
      <c r="AP2152" s="5">
        <v>1</v>
      </c>
      <c r="AR2152" s="5">
        <v>94.2</v>
      </c>
      <c r="AV2152">
        <v>0</v>
      </c>
      <c r="AW2152">
        <v>35970.800000000003</v>
      </c>
      <c r="AX2152">
        <v>35970800000</v>
      </c>
      <c r="CG2152" s="13"/>
    </row>
    <row r="2153" spans="1:85" x14ac:dyDescent="0.3">
      <c r="A2153">
        <v>2018</v>
      </c>
      <c r="B2153" t="s">
        <v>64</v>
      </c>
      <c r="C2153">
        <v>0</v>
      </c>
      <c r="D2153">
        <v>6</v>
      </c>
      <c r="E2153">
        <v>4</v>
      </c>
      <c r="L2153">
        <v>1</v>
      </c>
      <c r="M2153">
        <v>0</v>
      </c>
      <c r="N2153">
        <v>0</v>
      </c>
      <c r="O2153" s="11">
        <v>13</v>
      </c>
      <c r="P2153" s="11">
        <v>6</v>
      </c>
      <c r="Q2153" s="12">
        <v>46.15</v>
      </c>
      <c r="R2153" s="11">
        <v>6</v>
      </c>
      <c r="S2153" s="12">
        <v>46.15</v>
      </c>
      <c r="T2153" s="14">
        <v>1</v>
      </c>
      <c r="U2153" s="12">
        <v>7.69</v>
      </c>
      <c r="V2153" s="12">
        <v>51</v>
      </c>
      <c r="W2153" s="13">
        <v>8</v>
      </c>
      <c r="X2153" s="11"/>
      <c r="Y2153" s="11">
        <v>14.9</v>
      </c>
      <c r="Z2153" s="11">
        <v>16.350000000000001</v>
      </c>
      <c r="AA2153" s="11"/>
      <c r="AB2153" s="13"/>
      <c r="AC2153" s="5">
        <v>16.348028037030893</v>
      </c>
      <c r="AD2153">
        <v>46.5</v>
      </c>
      <c r="AE2153">
        <v>15.35</v>
      </c>
      <c r="AF2153">
        <v>46.5</v>
      </c>
      <c r="AG2153" s="5">
        <v>-4.2410961085140384</v>
      </c>
      <c r="AH2153" s="7"/>
      <c r="AI2153" s="8"/>
      <c r="AO2153" s="9">
        <v>81</v>
      </c>
      <c r="AP2153" s="5">
        <v>1.9084850188786497</v>
      </c>
      <c r="AQ2153">
        <v>166328000</v>
      </c>
      <c r="AT2153">
        <v>16947000</v>
      </c>
      <c r="AU2153">
        <v>183275000</v>
      </c>
      <c r="AV2153">
        <v>51</v>
      </c>
      <c r="AW2153">
        <v>43303.9</v>
      </c>
      <c r="AX2153">
        <v>43303900000</v>
      </c>
      <c r="CG2153" s="13"/>
    </row>
    <row r="2154" spans="1:85" x14ac:dyDescent="0.3">
      <c r="A2154">
        <v>2018</v>
      </c>
      <c r="B2154" t="s">
        <v>65</v>
      </c>
      <c r="C2154">
        <v>0</v>
      </c>
      <c r="D2154">
        <v>4</v>
      </c>
      <c r="E2154">
        <v>7</v>
      </c>
      <c r="L2154">
        <v>1</v>
      </c>
      <c r="M2154">
        <v>1</v>
      </c>
      <c r="N2154">
        <v>0</v>
      </c>
      <c r="O2154" s="11">
        <v>11</v>
      </c>
      <c r="P2154" s="11">
        <v>5</v>
      </c>
      <c r="Q2154" s="12">
        <v>45.45</v>
      </c>
      <c r="R2154" s="11">
        <v>3</v>
      </c>
      <c r="S2154" s="12">
        <v>27.27</v>
      </c>
      <c r="T2154" s="14">
        <v>3</v>
      </c>
      <c r="U2154" s="12">
        <v>27.27</v>
      </c>
      <c r="V2154" s="12">
        <v>61.84</v>
      </c>
      <c r="W2154" s="13">
        <v>7</v>
      </c>
      <c r="X2154" s="11">
        <v>0.01</v>
      </c>
      <c r="Y2154" s="11">
        <v>6.02</v>
      </c>
      <c r="Z2154" s="11">
        <v>4.5</v>
      </c>
      <c r="AA2154" s="11">
        <v>99336.2</v>
      </c>
      <c r="AB2154" s="13">
        <v>99336200000</v>
      </c>
      <c r="AC2154" s="5">
        <v>4.5007714214273538</v>
      </c>
      <c r="AD2154">
        <v>22.09</v>
      </c>
      <c r="AE2154">
        <v>7.09</v>
      </c>
      <c r="AF2154">
        <v>12.11</v>
      </c>
      <c r="AG2154" s="5">
        <v>7.8461592831394906</v>
      </c>
      <c r="AH2154" s="7">
        <v>8.4562939768248399E-2</v>
      </c>
      <c r="AI2154" s="8"/>
      <c r="AJ2154">
        <v>169283.08</v>
      </c>
      <c r="AK2154">
        <v>169283080000</v>
      </c>
      <c r="AL2154">
        <f>IF(AJ2154&lt;29957,1,0)</f>
        <v>0</v>
      </c>
      <c r="AM2154">
        <f>IF(AND(AJ2154&gt;29957,AJ2154&lt;96525),1,0)</f>
        <v>0</v>
      </c>
      <c r="AN2154">
        <f>IF(AJ2154&gt;96525,1,0)</f>
        <v>1</v>
      </c>
      <c r="AO2154" s="9">
        <v>57</v>
      </c>
      <c r="AP2154" s="5">
        <v>1.7558748556724912</v>
      </c>
      <c r="AQ2154">
        <v>39651728</v>
      </c>
      <c r="AR2154" s="5">
        <v>86.3</v>
      </c>
      <c r="AT2154">
        <v>54970937</v>
      </c>
      <c r="AU2154">
        <v>94622665</v>
      </c>
      <c r="AV2154">
        <v>0</v>
      </c>
      <c r="AW2154">
        <v>111238.3</v>
      </c>
      <c r="AX2154">
        <v>111238300000</v>
      </c>
      <c r="CG2154" s="13"/>
    </row>
    <row r="2155" spans="1:85" x14ac:dyDescent="0.3">
      <c r="A2155">
        <v>2018</v>
      </c>
      <c r="B2155" t="s">
        <v>66</v>
      </c>
      <c r="C2155">
        <v>0</v>
      </c>
      <c r="M2155">
        <v>0</v>
      </c>
      <c r="N2155">
        <v>0</v>
      </c>
      <c r="O2155" s="11"/>
      <c r="P2155" s="11"/>
      <c r="Q2155" s="12"/>
      <c r="R2155" s="11"/>
      <c r="S2155" s="12"/>
      <c r="T2155" s="14">
        <v>0</v>
      </c>
      <c r="U2155" s="12"/>
      <c r="V2155" s="12" t="s">
        <v>366</v>
      </c>
      <c r="W2155" s="13"/>
      <c r="X2155" s="11"/>
      <c r="Y2155" s="11"/>
      <c r="Z2155" s="11"/>
      <c r="AA2155" s="11"/>
      <c r="AB2155" s="13"/>
      <c r="AG2155" s="5"/>
      <c r="AH2155" s="7"/>
      <c r="AI2155" s="8"/>
      <c r="AO2155" s="9">
        <v>3</v>
      </c>
      <c r="AP2155" s="5">
        <v>0.47712125471966244</v>
      </c>
      <c r="AR2155" s="5">
        <v>39.799999999999997</v>
      </c>
      <c r="AV2155">
        <v>34.380000000000003</v>
      </c>
      <c r="AW2155">
        <v>41051.199999999997</v>
      </c>
      <c r="AX2155">
        <v>41051200000</v>
      </c>
      <c r="CG2155" s="13"/>
    </row>
    <row r="2156" spans="1:85" x14ac:dyDescent="0.3">
      <c r="A2156">
        <v>2018</v>
      </c>
      <c r="B2156" t="s">
        <v>67</v>
      </c>
      <c r="C2156">
        <v>0</v>
      </c>
      <c r="M2156">
        <v>0</v>
      </c>
      <c r="N2156">
        <v>0</v>
      </c>
      <c r="O2156" s="11">
        <v>16</v>
      </c>
      <c r="P2156" s="11">
        <v>5</v>
      </c>
      <c r="Q2156" s="12">
        <v>31.25</v>
      </c>
      <c r="R2156" s="11">
        <v>3</v>
      </c>
      <c r="S2156" s="12">
        <v>18.75</v>
      </c>
      <c r="T2156" s="14">
        <v>8</v>
      </c>
      <c r="U2156" s="12">
        <v>50</v>
      </c>
      <c r="V2156" s="12">
        <v>51</v>
      </c>
      <c r="W2156" s="13">
        <v>4</v>
      </c>
      <c r="X2156" s="11"/>
      <c r="Y2156" s="11">
        <v>10.76</v>
      </c>
      <c r="Z2156" s="11">
        <v>4.53</v>
      </c>
      <c r="AA2156" s="11">
        <v>58212.9</v>
      </c>
      <c r="AB2156" s="13">
        <v>58212900000</v>
      </c>
      <c r="AC2156" s="5">
        <v>4.5253328163370812</v>
      </c>
      <c r="AD2156">
        <v>14.41</v>
      </c>
      <c r="AE2156">
        <v>10.33</v>
      </c>
      <c r="AF2156">
        <v>13.55</v>
      </c>
      <c r="AG2156" s="5">
        <v>-4.4724128748974277</v>
      </c>
      <c r="AH2156" s="7"/>
      <c r="AI2156" s="8"/>
      <c r="AO2156" s="9">
        <v>56</v>
      </c>
      <c r="AP2156" s="5">
        <v>1.7481880270062005</v>
      </c>
      <c r="AQ2156">
        <v>29535000</v>
      </c>
      <c r="AT2156">
        <v>48102000</v>
      </c>
      <c r="AU2156">
        <v>77637000</v>
      </c>
      <c r="AV2156">
        <v>51</v>
      </c>
      <c r="AW2156">
        <v>52736.1</v>
      </c>
      <c r="AX2156">
        <v>52736100000</v>
      </c>
      <c r="CG2156" s="13"/>
    </row>
    <row r="2157" spans="1:85" x14ac:dyDescent="0.3">
      <c r="A2157">
        <v>2018</v>
      </c>
      <c r="B2157" t="s">
        <v>68</v>
      </c>
      <c r="C2157">
        <v>1</v>
      </c>
      <c r="D2157">
        <v>3</v>
      </c>
      <c r="E2157">
        <v>4</v>
      </c>
      <c r="L2157">
        <v>1</v>
      </c>
      <c r="M2157">
        <v>0</v>
      </c>
      <c r="N2157">
        <v>1</v>
      </c>
      <c r="O2157" s="11">
        <v>13</v>
      </c>
      <c r="P2157" s="11">
        <v>6</v>
      </c>
      <c r="Q2157" s="12">
        <v>46.15</v>
      </c>
      <c r="R2157" s="11">
        <v>4</v>
      </c>
      <c r="S2157" s="12">
        <v>30.77</v>
      </c>
      <c r="T2157" s="14">
        <v>3</v>
      </c>
      <c r="U2157" s="12">
        <v>23.08</v>
      </c>
      <c r="V2157" s="12">
        <v>22.18</v>
      </c>
      <c r="W2157" s="13"/>
      <c r="X2157" s="11"/>
      <c r="Y2157" s="11">
        <v>9.66</v>
      </c>
      <c r="Z2157" s="11">
        <v>3.58</v>
      </c>
      <c r="AA2157" s="11">
        <v>42332</v>
      </c>
      <c r="AB2157" s="13">
        <v>42332000000</v>
      </c>
      <c r="AC2157" s="5">
        <v>3.5820702254297223</v>
      </c>
      <c r="AD2157">
        <v>17.54</v>
      </c>
      <c r="AE2157">
        <v>9.74</v>
      </c>
      <c r="AF2157">
        <v>15.79</v>
      </c>
      <c r="AG2157" s="5">
        <v>8.6233190073478454</v>
      </c>
      <c r="AH2157" s="7"/>
      <c r="AI2157" s="8">
        <v>2.5526483726866622E-3</v>
      </c>
      <c r="AJ2157">
        <v>65667.520000000004</v>
      </c>
      <c r="AK2157">
        <v>65667520000.000008</v>
      </c>
      <c r="AL2157">
        <f t="shared" ref="AL2157:AL2163" si="276">IF(AJ2157&lt;29957,1,0)</f>
        <v>0</v>
      </c>
      <c r="AM2157">
        <f t="shared" ref="AM2157:AM2163" si="277">IF(AND(AJ2157&gt;29957,AJ2157&lt;96525),1,0)</f>
        <v>1</v>
      </c>
      <c r="AN2157">
        <f t="shared" ref="AN2157:AN2163" si="278">IF(AJ2157&gt;96525,1,0)</f>
        <v>0</v>
      </c>
      <c r="AO2157" s="9">
        <v>27</v>
      </c>
      <c r="AP2157" s="5">
        <v>1.4313637641589871</v>
      </c>
      <c r="AQ2157">
        <v>170871535</v>
      </c>
      <c r="AR2157" s="5">
        <v>48</v>
      </c>
      <c r="AS2157">
        <v>96276665</v>
      </c>
      <c r="AT2157">
        <v>37811612</v>
      </c>
      <c r="AU2157">
        <v>208683147</v>
      </c>
      <c r="AV2157">
        <v>0</v>
      </c>
      <c r="AW2157">
        <v>39175</v>
      </c>
      <c r="AX2157">
        <v>39175000000</v>
      </c>
      <c r="CG2157" s="13"/>
    </row>
    <row r="2158" spans="1:85" x14ac:dyDescent="0.3">
      <c r="A2158">
        <v>2018</v>
      </c>
      <c r="B2158" t="s">
        <v>69</v>
      </c>
      <c r="C2158">
        <v>0</v>
      </c>
      <c r="D2158">
        <v>5</v>
      </c>
      <c r="E2158">
        <v>4</v>
      </c>
      <c r="L2158">
        <v>1</v>
      </c>
      <c r="M2158">
        <v>0</v>
      </c>
      <c r="N2158">
        <v>0</v>
      </c>
      <c r="O2158" s="11">
        <v>12</v>
      </c>
      <c r="P2158" s="11">
        <v>6</v>
      </c>
      <c r="Q2158" s="12">
        <v>50</v>
      </c>
      <c r="R2158" s="11">
        <v>4</v>
      </c>
      <c r="S2158" s="12">
        <v>33.33</v>
      </c>
      <c r="T2158" s="14">
        <v>2</v>
      </c>
      <c r="U2158" s="12">
        <v>16.670000000000002</v>
      </c>
      <c r="V2158" s="12">
        <v>69.84</v>
      </c>
      <c r="W2158" s="13">
        <v>4</v>
      </c>
      <c r="X2158" s="11">
        <v>44.19</v>
      </c>
      <c r="Y2158" s="11">
        <v>13.71</v>
      </c>
      <c r="Z2158" s="11">
        <v>3.07</v>
      </c>
      <c r="AA2158" s="11">
        <v>25488</v>
      </c>
      <c r="AB2158" s="13">
        <v>25488000000</v>
      </c>
      <c r="AC2158" s="5">
        <v>3.07248540727011</v>
      </c>
      <c r="AD2158">
        <v>18.28</v>
      </c>
      <c r="AE2158">
        <v>13.62</v>
      </c>
      <c r="AF2158">
        <v>17.649999999999999</v>
      </c>
      <c r="AG2158" s="5">
        <v>4.1872637394591452</v>
      </c>
      <c r="AH2158" s="7"/>
      <c r="AI2158" s="8">
        <v>1.4491509049142317</v>
      </c>
      <c r="AJ2158">
        <v>64258.559999999998</v>
      </c>
      <c r="AK2158">
        <v>64258560000</v>
      </c>
      <c r="AL2158">
        <f t="shared" si="276"/>
        <v>0</v>
      </c>
      <c r="AM2158">
        <f t="shared" si="277"/>
        <v>1</v>
      </c>
      <c r="AN2158">
        <f t="shared" si="278"/>
        <v>0</v>
      </c>
      <c r="AO2158" s="9">
        <v>23</v>
      </c>
      <c r="AP2158" s="5">
        <v>1.3617278360175928</v>
      </c>
      <c r="AQ2158">
        <v>15000000</v>
      </c>
      <c r="AR2158" s="5">
        <v>19.5</v>
      </c>
      <c r="AT2158">
        <v>91551959</v>
      </c>
      <c r="AU2158">
        <v>106551959</v>
      </c>
      <c r="AW2158">
        <v>23116.3</v>
      </c>
      <c r="AX2158">
        <v>23116300000</v>
      </c>
      <c r="CG2158" s="13"/>
    </row>
    <row r="2159" spans="1:85" x14ac:dyDescent="0.3">
      <c r="A2159">
        <v>2018</v>
      </c>
      <c r="B2159" t="s">
        <v>70</v>
      </c>
      <c r="C2159">
        <v>0</v>
      </c>
      <c r="D2159">
        <v>7</v>
      </c>
      <c r="E2159">
        <v>12</v>
      </c>
      <c r="L2159">
        <v>1</v>
      </c>
      <c r="M2159">
        <v>0</v>
      </c>
      <c r="N2159">
        <v>1</v>
      </c>
      <c r="O2159" s="11">
        <v>16</v>
      </c>
      <c r="P2159" s="11">
        <v>7</v>
      </c>
      <c r="Q2159" s="12">
        <v>43.75</v>
      </c>
      <c r="R2159" s="11">
        <v>6</v>
      </c>
      <c r="S2159" s="12">
        <v>37.5</v>
      </c>
      <c r="T2159" s="14">
        <v>3</v>
      </c>
      <c r="U2159" s="12">
        <v>18.75</v>
      </c>
      <c r="V2159" s="12">
        <v>74.95</v>
      </c>
      <c r="W2159" s="13">
        <v>4</v>
      </c>
      <c r="X2159" s="11"/>
      <c r="Y2159" s="11">
        <v>-54.91</v>
      </c>
      <c r="Z2159" s="11">
        <v>2.4300000000000002</v>
      </c>
      <c r="AA2159" s="11">
        <v>661054.30000000005</v>
      </c>
      <c r="AB2159" s="13">
        <v>661054300000</v>
      </c>
      <c r="AC2159" s="5">
        <v>2.4311427922773374</v>
      </c>
      <c r="AD2159">
        <v>-16.53</v>
      </c>
      <c r="AE2159">
        <v>-6.5</v>
      </c>
      <c r="AF2159">
        <v>-7.95</v>
      </c>
      <c r="AG2159" s="5">
        <v>-18.42738052190132</v>
      </c>
      <c r="AH2159" s="7"/>
      <c r="AI2159" s="8">
        <v>0.65433714781243324</v>
      </c>
      <c r="AJ2159">
        <v>462697.78</v>
      </c>
      <c r="AK2159">
        <v>462697780000</v>
      </c>
      <c r="AL2159">
        <f t="shared" si="276"/>
        <v>0</v>
      </c>
      <c r="AM2159">
        <f t="shared" si="277"/>
        <v>0</v>
      </c>
      <c r="AN2159">
        <f t="shared" si="278"/>
        <v>1</v>
      </c>
      <c r="AO2159" s="9">
        <v>55</v>
      </c>
      <c r="AP2159" s="5">
        <v>1.7403626894942439</v>
      </c>
      <c r="AQ2159">
        <v>536141000</v>
      </c>
      <c r="AR2159" s="5">
        <v>20.100000000000001</v>
      </c>
      <c r="AS2159">
        <f>272640000+62429000</f>
        <v>335069000</v>
      </c>
      <c r="AT2159">
        <v>71185000</v>
      </c>
      <c r="AU2159">
        <v>607326000</v>
      </c>
      <c r="AV2159">
        <v>0</v>
      </c>
      <c r="AW2159">
        <v>66999.100000000006</v>
      </c>
      <c r="AX2159">
        <v>66999100000.000008</v>
      </c>
      <c r="CG2159" s="13"/>
    </row>
    <row r="2160" spans="1:85" x14ac:dyDescent="0.3">
      <c r="A2160">
        <v>2018</v>
      </c>
      <c r="B2160" t="s">
        <v>71</v>
      </c>
      <c r="C2160">
        <v>0</v>
      </c>
      <c r="D2160">
        <v>5</v>
      </c>
      <c r="E2160">
        <v>4</v>
      </c>
      <c r="L2160">
        <v>1</v>
      </c>
      <c r="M2160">
        <v>0</v>
      </c>
      <c r="N2160">
        <v>1</v>
      </c>
      <c r="O2160" s="11">
        <v>14</v>
      </c>
      <c r="P2160" s="11">
        <v>6</v>
      </c>
      <c r="Q2160" s="12">
        <v>42.86</v>
      </c>
      <c r="R2160" s="11">
        <v>4</v>
      </c>
      <c r="S2160" s="12">
        <v>28.57</v>
      </c>
      <c r="T2160" s="14">
        <v>4</v>
      </c>
      <c r="U2160" s="12">
        <v>28.57</v>
      </c>
      <c r="V2160" s="12">
        <v>68.05</v>
      </c>
      <c r="W2160" s="13">
        <v>5</v>
      </c>
      <c r="X2160" s="11"/>
      <c r="Y2160" s="11">
        <v>16.87</v>
      </c>
      <c r="Z2160" s="11">
        <v>13.22</v>
      </c>
      <c r="AA2160" s="11">
        <v>87533.6</v>
      </c>
      <c r="AB2160" s="13">
        <v>87533600000</v>
      </c>
      <c r="AC2160" s="5">
        <v>13.220612019472393</v>
      </c>
      <c r="AD2160">
        <v>25.62</v>
      </c>
      <c r="AE2160">
        <v>16.43</v>
      </c>
      <c r="AF2160">
        <v>21.7</v>
      </c>
      <c r="AG2160" s="5">
        <v>0.10707692945884832</v>
      </c>
      <c r="AH2160" s="7">
        <v>0.41490014684668114</v>
      </c>
      <c r="AI2160" s="8">
        <v>5.9819950947510732</v>
      </c>
      <c r="AJ2160">
        <v>616003.72</v>
      </c>
      <c r="AK2160">
        <v>616003720000</v>
      </c>
      <c r="AL2160">
        <f t="shared" si="276"/>
        <v>0</v>
      </c>
      <c r="AM2160">
        <f t="shared" si="277"/>
        <v>0</v>
      </c>
      <c r="AN2160">
        <f t="shared" si="278"/>
        <v>1</v>
      </c>
      <c r="AO2160" s="9">
        <v>43</v>
      </c>
      <c r="AP2160" s="5">
        <v>1.6334684555795864</v>
      </c>
      <c r="AQ2160">
        <v>197335294</v>
      </c>
      <c r="AR2160" s="5">
        <v>35.1</v>
      </c>
      <c r="AS2160">
        <v>99367773</v>
      </c>
      <c r="AT2160">
        <v>35865000</v>
      </c>
      <c r="AU2160">
        <v>233200294</v>
      </c>
      <c r="AV2160">
        <v>0.02</v>
      </c>
      <c r="AW2160">
        <v>77223.399999999994</v>
      </c>
      <c r="AX2160">
        <v>77223400000</v>
      </c>
      <c r="CG2160" s="13"/>
    </row>
    <row r="2161" spans="1:85" x14ac:dyDescent="0.3">
      <c r="A2161">
        <v>2018</v>
      </c>
      <c r="B2161" t="s">
        <v>72</v>
      </c>
      <c r="C2161">
        <v>1</v>
      </c>
      <c r="D2161">
        <v>6</v>
      </c>
      <c r="E2161">
        <v>12</v>
      </c>
      <c r="F2161">
        <v>8.9</v>
      </c>
      <c r="G2161">
        <v>8900000</v>
      </c>
      <c r="H2161">
        <v>6.9</v>
      </c>
      <c r="I2161">
        <v>6900000</v>
      </c>
      <c r="J2161">
        <v>2</v>
      </c>
      <c r="K2161">
        <v>2000000</v>
      </c>
      <c r="L2161">
        <v>1</v>
      </c>
      <c r="M2161">
        <v>0</v>
      </c>
      <c r="N2161">
        <v>0</v>
      </c>
      <c r="O2161" s="11">
        <v>15</v>
      </c>
      <c r="P2161" s="11">
        <v>7</v>
      </c>
      <c r="Q2161" s="12">
        <v>46.67</v>
      </c>
      <c r="R2161" s="11">
        <v>4</v>
      </c>
      <c r="S2161" s="12">
        <v>26.67</v>
      </c>
      <c r="T2161" s="14">
        <v>4</v>
      </c>
      <c r="U2161" s="12">
        <v>26.67</v>
      </c>
      <c r="V2161" s="12">
        <v>51.07</v>
      </c>
      <c r="W2161" s="13">
        <v>5</v>
      </c>
      <c r="X2161" s="11"/>
      <c r="Y2161" s="11">
        <v>2.62</v>
      </c>
      <c r="Z2161" s="11">
        <v>1.57</v>
      </c>
      <c r="AA2161" s="11">
        <v>74819.7</v>
      </c>
      <c r="AB2161" s="13">
        <v>74819700000</v>
      </c>
      <c r="AC2161" s="5">
        <v>1.5664877272070152</v>
      </c>
      <c r="AD2161">
        <v>7.77</v>
      </c>
      <c r="AE2161">
        <v>2.46</v>
      </c>
      <c r="AF2161">
        <v>3.31</v>
      </c>
      <c r="AG2161" s="5">
        <v>38.447096442642604</v>
      </c>
      <c r="AH2161" s="7"/>
      <c r="AI2161" s="8"/>
      <c r="AJ2161">
        <v>37632.639999999999</v>
      </c>
      <c r="AK2161">
        <v>37632640000</v>
      </c>
      <c r="AL2161">
        <f t="shared" si="276"/>
        <v>0</v>
      </c>
      <c r="AM2161">
        <f t="shared" si="277"/>
        <v>1</v>
      </c>
      <c r="AN2161">
        <f t="shared" si="278"/>
        <v>0</v>
      </c>
      <c r="AO2161" s="9">
        <v>39</v>
      </c>
      <c r="AP2161" s="5">
        <v>1.5910646070264991</v>
      </c>
      <c r="AQ2161">
        <v>121714660</v>
      </c>
      <c r="AR2161" s="5">
        <v>60</v>
      </c>
      <c r="AT2161">
        <v>41717364</v>
      </c>
      <c r="AU2161">
        <v>163432024</v>
      </c>
      <c r="CG2161" s="13"/>
    </row>
    <row r="2162" spans="1:85" x14ac:dyDescent="0.3">
      <c r="A2162">
        <v>2018</v>
      </c>
      <c r="B2162" t="s">
        <v>73</v>
      </c>
      <c r="C2162">
        <v>1</v>
      </c>
      <c r="D2162">
        <v>5</v>
      </c>
      <c r="F2162">
        <v>8.1999999999999993</v>
      </c>
      <c r="G2162">
        <v>8199999.9999999991</v>
      </c>
      <c r="H2162">
        <v>6.9</v>
      </c>
      <c r="I2162">
        <v>6900000</v>
      </c>
      <c r="J2162">
        <v>1.2999999999999989</v>
      </c>
      <c r="K2162">
        <v>1299999.9999999988</v>
      </c>
      <c r="L2162">
        <v>1</v>
      </c>
      <c r="M2162">
        <v>0</v>
      </c>
      <c r="N2162">
        <v>0</v>
      </c>
      <c r="O2162" s="11">
        <v>10</v>
      </c>
      <c r="P2162" s="11">
        <v>4</v>
      </c>
      <c r="Q2162" s="12">
        <v>40</v>
      </c>
      <c r="R2162" s="11">
        <v>3</v>
      </c>
      <c r="S2162" s="12">
        <v>30</v>
      </c>
      <c r="T2162" s="14">
        <v>3</v>
      </c>
      <c r="U2162" s="12">
        <v>30</v>
      </c>
      <c r="V2162" s="12">
        <v>33.86</v>
      </c>
      <c r="W2162" s="13">
        <v>6</v>
      </c>
      <c r="X2162" s="11">
        <v>5.37</v>
      </c>
      <c r="Y2162" s="11">
        <v>20.73</v>
      </c>
      <c r="Z2162" s="11">
        <v>4.24</v>
      </c>
      <c r="AA2162" s="11">
        <v>20714.400000000001</v>
      </c>
      <c r="AB2162" s="13">
        <v>20714400000</v>
      </c>
      <c r="AC2162" s="5">
        <v>4.2393699943178618</v>
      </c>
      <c r="AD2162">
        <v>11.81</v>
      </c>
      <c r="AE2162">
        <v>9.2100000000000009</v>
      </c>
      <c r="AF2162">
        <v>10.75</v>
      </c>
      <c r="AG2162" s="5">
        <v>58.238205212801063</v>
      </c>
      <c r="AH2162" s="7"/>
      <c r="AI2162" s="8">
        <v>1.027202090543903</v>
      </c>
      <c r="AJ2162">
        <v>82471.39</v>
      </c>
      <c r="AK2162">
        <v>82471390000</v>
      </c>
      <c r="AL2162">
        <f t="shared" si="276"/>
        <v>0</v>
      </c>
      <c r="AM2162">
        <f t="shared" si="277"/>
        <v>1</v>
      </c>
      <c r="AN2162">
        <f t="shared" si="278"/>
        <v>0</v>
      </c>
      <c r="AO2162" s="9">
        <v>28</v>
      </c>
      <c r="AP2162" s="5">
        <v>1.447158031342219</v>
      </c>
      <c r="AQ2162">
        <v>59300000</v>
      </c>
      <c r="AT2162">
        <v>20259000</v>
      </c>
      <c r="AU2162">
        <v>79559000</v>
      </c>
      <c r="AW2162">
        <v>7194.4</v>
      </c>
      <c r="AX2162">
        <v>7194400000</v>
      </c>
      <c r="CG2162" s="13"/>
    </row>
    <row r="2163" spans="1:85" x14ac:dyDescent="0.3">
      <c r="A2163">
        <v>2018</v>
      </c>
      <c r="B2163" t="s">
        <v>74</v>
      </c>
      <c r="C2163">
        <v>1</v>
      </c>
      <c r="M2163">
        <v>0</v>
      </c>
      <c r="N2163">
        <v>0</v>
      </c>
      <c r="O2163" s="11">
        <v>12</v>
      </c>
      <c r="P2163" s="11">
        <v>3</v>
      </c>
      <c r="Q2163" s="12">
        <v>25</v>
      </c>
      <c r="R2163" s="11">
        <v>6</v>
      </c>
      <c r="S2163" s="12">
        <v>50</v>
      </c>
      <c r="T2163" s="14">
        <v>3</v>
      </c>
      <c r="U2163" s="12">
        <v>25</v>
      </c>
      <c r="V2163" s="12">
        <v>36.450000000000003</v>
      </c>
      <c r="W2163" s="13">
        <v>8</v>
      </c>
      <c r="X2163" s="11">
        <v>12.19</v>
      </c>
      <c r="Y2163" s="11">
        <v>-6.73</v>
      </c>
      <c r="Z2163" s="11">
        <v>2.48</v>
      </c>
      <c r="AA2163" s="11">
        <v>28329.9</v>
      </c>
      <c r="AB2163" s="13">
        <v>28329900000</v>
      </c>
      <c r="AC2163" s="5">
        <v>2.4791670770812648</v>
      </c>
      <c r="AD2163">
        <v>-9.64</v>
      </c>
      <c r="AE2163">
        <v>-3.06</v>
      </c>
      <c r="AF2163">
        <v>-6.05</v>
      </c>
      <c r="AG2163" s="5">
        <v>10.758802816901415</v>
      </c>
      <c r="AH2163" s="7"/>
      <c r="AI2163" s="8">
        <v>0.10570488467835513</v>
      </c>
      <c r="AJ2163">
        <v>20732.66</v>
      </c>
      <c r="AK2163">
        <v>20732660000</v>
      </c>
      <c r="AL2163">
        <f t="shared" si="276"/>
        <v>1</v>
      </c>
      <c r="AM2163">
        <f t="shared" si="277"/>
        <v>0</v>
      </c>
      <c r="AN2163">
        <f t="shared" si="278"/>
        <v>0</v>
      </c>
      <c r="AO2163" s="9">
        <v>11</v>
      </c>
      <c r="AP2163" s="5">
        <v>1.0413926851582249</v>
      </c>
      <c r="AV2163">
        <v>0</v>
      </c>
      <c r="AW2163">
        <v>12582.2</v>
      </c>
      <c r="AX2163">
        <v>12582200000</v>
      </c>
      <c r="CG2163" s="13"/>
    </row>
    <row r="2164" spans="1:85" x14ac:dyDescent="0.3">
      <c r="A2164">
        <v>2018</v>
      </c>
      <c r="B2164" t="s">
        <v>75</v>
      </c>
      <c r="C2164">
        <v>0</v>
      </c>
      <c r="D2164">
        <v>6</v>
      </c>
      <c r="E2164">
        <v>6</v>
      </c>
      <c r="M2164">
        <v>0</v>
      </c>
      <c r="N2164">
        <v>0</v>
      </c>
      <c r="O2164" s="11"/>
      <c r="P2164" s="11"/>
      <c r="Q2164" s="12"/>
      <c r="R2164" s="11"/>
      <c r="S2164" s="12"/>
      <c r="T2164" s="14">
        <v>0</v>
      </c>
      <c r="U2164" s="12"/>
      <c r="V2164" s="12" t="s">
        <v>366</v>
      </c>
      <c r="W2164" s="13"/>
      <c r="X2164" s="11"/>
      <c r="Y2164" s="11">
        <v>6.86</v>
      </c>
      <c r="Z2164" s="11"/>
      <c r="AA2164" s="11">
        <v>81836.3</v>
      </c>
      <c r="AB2164" s="13">
        <v>81836300000</v>
      </c>
      <c r="AD2164">
        <v>27.24</v>
      </c>
      <c r="AE2164">
        <v>5.47</v>
      </c>
      <c r="AF2164">
        <v>8.27</v>
      </c>
      <c r="AG2164" s="5">
        <v>52.982819549018025</v>
      </c>
      <c r="AH2164" s="7"/>
      <c r="AI2164" s="8"/>
      <c r="AO2164" s="9">
        <v>12</v>
      </c>
      <c r="AP2164" s="5">
        <v>1.0791812460476247</v>
      </c>
      <c r="AV2164">
        <v>0</v>
      </c>
      <c r="AW2164">
        <v>78875.8</v>
      </c>
      <c r="AX2164">
        <v>78875800000</v>
      </c>
      <c r="CG2164" s="13"/>
    </row>
    <row r="2165" spans="1:85" x14ac:dyDescent="0.3">
      <c r="A2165">
        <v>2018</v>
      </c>
      <c r="B2165" t="s">
        <v>76</v>
      </c>
      <c r="C2165">
        <v>1</v>
      </c>
      <c r="D2165">
        <v>4</v>
      </c>
      <c r="E2165">
        <v>5</v>
      </c>
      <c r="F2165">
        <v>13.4</v>
      </c>
      <c r="G2165">
        <v>13400000</v>
      </c>
      <c r="H2165">
        <v>12.7</v>
      </c>
      <c r="I2165">
        <v>12700000</v>
      </c>
      <c r="J2165">
        <v>0.70000000000000107</v>
      </c>
      <c r="K2165">
        <v>700000.00000000105</v>
      </c>
      <c r="L2165">
        <v>1</v>
      </c>
      <c r="M2165">
        <v>0</v>
      </c>
      <c r="N2165">
        <v>0</v>
      </c>
      <c r="O2165" s="11">
        <v>12</v>
      </c>
      <c r="P2165" s="11">
        <v>6</v>
      </c>
      <c r="Q2165" s="12">
        <v>50</v>
      </c>
      <c r="R2165" s="11">
        <v>5</v>
      </c>
      <c r="S2165" s="12">
        <v>41.67</v>
      </c>
      <c r="T2165" s="14">
        <v>1</v>
      </c>
      <c r="U2165" s="12">
        <v>8.33</v>
      </c>
      <c r="V2165" s="12">
        <v>64.430000000000007</v>
      </c>
      <c r="W2165" s="13">
        <v>7</v>
      </c>
      <c r="X2165" s="11">
        <v>60.25</v>
      </c>
      <c r="Y2165" s="11">
        <v>-1.53</v>
      </c>
      <c r="Z2165" s="11">
        <v>21.75</v>
      </c>
      <c r="AA2165" s="11">
        <v>153846.79999999999</v>
      </c>
      <c r="AB2165" s="13">
        <v>153846800000</v>
      </c>
      <c r="AC2165" s="5">
        <v>21.722561236812627</v>
      </c>
      <c r="AD2165">
        <v>-2.0099999999999998</v>
      </c>
      <c r="AE2165">
        <v>-0.73</v>
      </c>
      <c r="AF2165">
        <v>-1.23</v>
      </c>
      <c r="AG2165" s="5">
        <v>53.73509643774176</v>
      </c>
      <c r="AH2165" s="7"/>
      <c r="AI2165" s="8">
        <v>1.9090838469107672</v>
      </c>
      <c r="AJ2165">
        <v>87413.17</v>
      </c>
      <c r="AK2165">
        <v>87413170000</v>
      </c>
      <c r="AL2165">
        <f>IF(AJ2165&lt;29957,1,0)</f>
        <v>0</v>
      </c>
      <c r="AM2165">
        <f>IF(AND(AJ2165&gt;29957,AJ2165&lt;96525),1,0)</f>
        <v>1</v>
      </c>
      <c r="AN2165">
        <f>IF(AJ2165&gt;96525,1,0)</f>
        <v>0</v>
      </c>
      <c r="AO2165" s="9">
        <v>30</v>
      </c>
      <c r="AP2165" s="5">
        <v>1.4771212547196624</v>
      </c>
      <c r="AQ2165">
        <v>84618000</v>
      </c>
      <c r="AT2165">
        <v>27775000</v>
      </c>
      <c r="AU2165">
        <v>112393000</v>
      </c>
      <c r="AV2165">
        <v>1.91</v>
      </c>
      <c r="AW2165">
        <v>46341.599999999999</v>
      </c>
      <c r="AX2165">
        <v>46341600000</v>
      </c>
      <c r="CG2165" s="13"/>
    </row>
    <row r="2166" spans="1:85" x14ac:dyDescent="0.3">
      <c r="A2166">
        <v>2018</v>
      </c>
      <c r="B2166" t="s">
        <v>77</v>
      </c>
      <c r="C2166">
        <v>0</v>
      </c>
      <c r="M2166">
        <v>0</v>
      </c>
      <c r="N2166">
        <v>0</v>
      </c>
      <c r="O2166" s="11"/>
      <c r="P2166" s="11"/>
      <c r="Q2166" s="12"/>
      <c r="R2166" s="11"/>
      <c r="S2166" s="12"/>
      <c r="T2166" s="14">
        <v>0</v>
      </c>
      <c r="U2166" s="12"/>
      <c r="V2166" s="12" t="s">
        <v>366</v>
      </c>
      <c r="W2166" s="13"/>
      <c r="X2166" s="11"/>
      <c r="Y2166" s="11">
        <v>8.3800000000000008</v>
      </c>
      <c r="Z2166" s="11"/>
      <c r="AA2166" s="11">
        <v>74058.100000000006</v>
      </c>
      <c r="AB2166" s="13">
        <v>74058100000</v>
      </c>
      <c r="AD2166">
        <v>2.94</v>
      </c>
      <c r="AE2166">
        <v>2.0499999999999998</v>
      </c>
      <c r="AF2166">
        <v>2.44</v>
      </c>
      <c r="AG2166" s="5">
        <v>1.140099532498869</v>
      </c>
      <c r="AH2166" s="7"/>
      <c r="AI2166" s="8"/>
      <c r="AO2166" s="9">
        <v>11</v>
      </c>
      <c r="AP2166" s="5">
        <v>1.0413926851582249</v>
      </c>
      <c r="AV2166">
        <v>0</v>
      </c>
      <c r="AW2166">
        <v>16766.5</v>
      </c>
      <c r="AX2166">
        <v>16766500000</v>
      </c>
      <c r="CG2166" s="13"/>
    </row>
    <row r="2167" spans="1:85" x14ac:dyDescent="0.3">
      <c r="A2167">
        <v>2018</v>
      </c>
      <c r="B2167" t="s">
        <v>78</v>
      </c>
      <c r="C2167">
        <v>0</v>
      </c>
      <c r="D2167">
        <v>3</v>
      </c>
      <c r="E2167">
        <v>5</v>
      </c>
      <c r="F2167">
        <v>4.3</v>
      </c>
      <c r="G2167">
        <v>4300000</v>
      </c>
      <c r="H2167">
        <v>4.2</v>
      </c>
      <c r="I2167">
        <v>4200000</v>
      </c>
      <c r="J2167">
        <v>9.9999999999999645E-2</v>
      </c>
      <c r="K2167">
        <v>99999.999999999651</v>
      </c>
      <c r="L2167">
        <v>1</v>
      </c>
      <c r="M2167">
        <v>1</v>
      </c>
      <c r="N2167">
        <v>0</v>
      </c>
      <c r="O2167" s="11">
        <v>10</v>
      </c>
      <c r="P2167" s="11">
        <v>4</v>
      </c>
      <c r="Q2167" s="12">
        <v>40</v>
      </c>
      <c r="R2167" s="11">
        <v>6</v>
      </c>
      <c r="S2167" s="12">
        <v>60</v>
      </c>
      <c r="T2167" s="14">
        <v>0</v>
      </c>
      <c r="U2167" s="12">
        <v>0</v>
      </c>
      <c r="V2167" s="12">
        <v>52.07</v>
      </c>
      <c r="W2167" s="13">
        <v>4</v>
      </c>
      <c r="X2167" s="11"/>
      <c r="Y2167" s="11">
        <v>21.94</v>
      </c>
      <c r="Z2167" s="11">
        <v>4.8099999999999996</v>
      </c>
      <c r="AA2167" s="11">
        <v>67981.899999999994</v>
      </c>
      <c r="AB2167" s="13">
        <v>67981899999.999992</v>
      </c>
      <c r="AC2167" s="5">
        <v>4.8100596310792767</v>
      </c>
      <c r="AD2167">
        <v>15.66</v>
      </c>
      <c r="AE2167">
        <v>13.59</v>
      </c>
      <c r="AF2167">
        <v>15.52</v>
      </c>
      <c r="AG2167" s="5">
        <v>-4.679252449309522</v>
      </c>
      <c r="AH2167" s="7">
        <v>1.0697072097959435</v>
      </c>
      <c r="AI2167" s="8">
        <v>5.3638613671716361E-3</v>
      </c>
      <c r="AJ2167">
        <v>291577.40999999997</v>
      </c>
      <c r="AK2167">
        <v>291577410000</v>
      </c>
      <c r="AL2167">
        <f>IF(AJ2167&lt;29957,1,0)</f>
        <v>0</v>
      </c>
      <c r="AM2167">
        <f>IF(AND(AJ2167&gt;29957,AJ2167&lt;96525),1,0)</f>
        <v>0</v>
      </c>
      <c r="AN2167">
        <f>IF(AJ2167&gt;96525,1,0)</f>
        <v>1</v>
      </c>
      <c r="AO2167" s="9">
        <v>28</v>
      </c>
      <c r="AP2167" s="5">
        <v>1.447158031342219</v>
      </c>
      <c r="AQ2167">
        <v>763100000</v>
      </c>
      <c r="AT2167">
        <v>135100000</v>
      </c>
      <c r="AU2167">
        <v>898200000</v>
      </c>
      <c r="AV2167">
        <v>0</v>
      </c>
      <c r="AW2167">
        <v>39150.9</v>
      </c>
      <c r="AX2167">
        <v>39150900000</v>
      </c>
      <c r="CG2167" s="13"/>
    </row>
    <row r="2168" spans="1:85" x14ac:dyDescent="0.3">
      <c r="A2168">
        <v>2018</v>
      </c>
      <c r="B2168" t="s">
        <v>79</v>
      </c>
      <c r="C2168">
        <v>0</v>
      </c>
      <c r="M2168">
        <v>0</v>
      </c>
      <c r="N2168">
        <v>0</v>
      </c>
      <c r="O2168" s="11"/>
      <c r="P2168" s="11"/>
      <c r="Q2168" s="12"/>
      <c r="R2168" s="11"/>
      <c r="S2168" s="12"/>
      <c r="T2168" s="14">
        <v>0</v>
      </c>
      <c r="U2168" s="12"/>
      <c r="V2168" s="12" t="s">
        <v>366</v>
      </c>
      <c r="W2168" s="13"/>
      <c r="X2168" s="11"/>
      <c r="Y2168" s="11">
        <v>2.12</v>
      </c>
      <c r="Z2168" s="11"/>
      <c r="AA2168" s="11">
        <v>10036</v>
      </c>
      <c r="AB2168" s="13">
        <v>10036000000</v>
      </c>
      <c r="AD2168">
        <v>23.68</v>
      </c>
      <c r="AE2168">
        <v>6.7</v>
      </c>
      <c r="AF2168">
        <v>20.100000000000001</v>
      </c>
      <c r="AG2168" s="5">
        <v>14.194067362489598</v>
      </c>
      <c r="AH2168" s="7"/>
      <c r="AI2168" s="8"/>
      <c r="AO2168" s="9">
        <v>25</v>
      </c>
      <c r="AP2168" s="5">
        <v>1.3979400086720375</v>
      </c>
      <c r="AV2168">
        <v>0</v>
      </c>
      <c r="AW2168">
        <v>28533.9</v>
      </c>
      <c r="AX2168">
        <v>28533900000</v>
      </c>
      <c r="CG2168" s="13"/>
    </row>
    <row r="2169" spans="1:85" x14ac:dyDescent="0.3">
      <c r="A2169">
        <v>2018</v>
      </c>
      <c r="B2169" t="s">
        <v>80</v>
      </c>
      <c r="C2169">
        <v>1</v>
      </c>
      <c r="M2169">
        <v>0</v>
      </c>
      <c r="N2169">
        <v>0</v>
      </c>
      <c r="O2169" s="11"/>
      <c r="P2169" s="11"/>
      <c r="Q2169" s="12"/>
      <c r="R2169" s="11"/>
      <c r="S2169" s="12"/>
      <c r="T2169" s="14">
        <v>0</v>
      </c>
      <c r="U2169" s="12"/>
      <c r="V2169" s="12" t="s">
        <v>366</v>
      </c>
      <c r="W2169" s="13"/>
      <c r="X2169" s="11"/>
      <c r="Y2169" s="11"/>
      <c r="Z2169" s="11"/>
      <c r="AA2169" s="11">
        <v>9301.7000000000007</v>
      </c>
      <c r="AB2169" s="13">
        <v>9301700000</v>
      </c>
      <c r="AG2169" s="5"/>
      <c r="AH2169" s="7"/>
      <c r="AI2169" s="8"/>
      <c r="AO2169" s="9">
        <v>23</v>
      </c>
      <c r="AP2169" s="5">
        <v>1.3617278360175928</v>
      </c>
      <c r="AR2169" s="5">
        <v>100</v>
      </c>
      <c r="AV2169">
        <v>0</v>
      </c>
      <c r="AW2169">
        <v>10569.2</v>
      </c>
      <c r="AX2169">
        <v>10569200000</v>
      </c>
      <c r="CG2169" s="13"/>
    </row>
    <row r="2170" spans="1:85" x14ac:dyDescent="0.3">
      <c r="A2170">
        <v>2018</v>
      </c>
      <c r="B2170" t="s">
        <v>81</v>
      </c>
      <c r="C2170">
        <v>0</v>
      </c>
      <c r="D2170">
        <v>4</v>
      </c>
      <c r="E2170">
        <v>6</v>
      </c>
      <c r="L2170">
        <v>1</v>
      </c>
      <c r="M2170">
        <v>0</v>
      </c>
      <c r="N2170">
        <v>0</v>
      </c>
      <c r="O2170" s="11">
        <v>13</v>
      </c>
      <c r="P2170" s="11">
        <v>9</v>
      </c>
      <c r="Q2170" s="12">
        <v>69.23</v>
      </c>
      <c r="R2170" s="11">
        <v>4</v>
      </c>
      <c r="S2170" s="12">
        <v>30.77</v>
      </c>
      <c r="T2170" s="14">
        <v>0</v>
      </c>
      <c r="U2170" s="12">
        <v>0</v>
      </c>
      <c r="V2170" s="12">
        <v>26.76</v>
      </c>
      <c r="W2170" s="13">
        <v>4</v>
      </c>
      <c r="X2170" s="11">
        <v>0.71</v>
      </c>
      <c r="Y2170" s="11">
        <v>6.32</v>
      </c>
      <c r="Z2170" s="11">
        <v>2.88</v>
      </c>
      <c r="AA2170" s="11">
        <v>225529</v>
      </c>
      <c r="AB2170" s="13">
        <v>225529000000</v>
      </c>
      <c r="AC2170" s="5">
        <v>2.8787375848707257</v>
      </c>
      <c r="AD2170">
        <v>7.35</v>
      </c>
      <c r="AE2170">
        <v>4.1100000000000003</v>
      </c>
      <c r="AF2170">
        <v>5.24</v>
      </c>
      <c r="AG2170" s="5">
        <v>0.59805157754594573</v>
      </c>
      <c r="AH2170" s="7">
        <v>12.178418878229817</v>
      </c>
      <c r="AI2170" s="8">
        <v>0.10293396820950913</v>
      </c>
      <c r="AJ2170">
        <v>400500.15</v>
      </c>
      <c r="AK2170">
        <v>400500150000</v>
      </c>
      <c r="AL2170">
        <f t="shared" ref="AL2170:AL2176" si="279">IF(AJ2170&lt;29957,1,0)</f>
        <v>0</v>
      </c>
      <c r="AM2170">
        <f t="shared" ref="AM2170:AM2176" si="280">IF(AND(AJ2170&gt;29957,AJ2170&lt;96525),1,0)</f>
        <v>0</v>
      </c>
      <c r="AN2170">
        <f t="shared" ref="AN2170:AN2176" si="281">IF(AJ2170&gt;96525,1,0)</f>
        <v>1</v>
      </c>
      <c r="AO2170" s="9">
        <v>34</v>
      </c>
      <c r="AP2170" s="5">
        <v>1.5314789170422551</v>
      </c>
      <c r="AQ2170">
        <v>134947000</v>
      </c>
      <c r="AR2170" s="5">
        <v>100</v>
      </c>
      <c r="AT2170">
        <v>161692000</v>
      </c>
      <c r="AU2170">
        <v>296639000</v>
      </c>
      <c r="AV2170">
        <v>0</v>
      </c>
      <c r="AW2170">
        <v>142810</v>
      </c>
      <c r="AX2170">
        <v>142810000000</v>
      </c>
      <c r="CG2170" s="13"/>
    </row>
    <row r="2171" spans="1:85" x14ac:dyDescent="0.3">
      <c r="A2171">
        <v>2018</v>
      </c>
      <c r="B2171" t="s">
        <v>82</v>
      </c>
      <c r="C2171">
        <v>0</v>
      </c>
      <c r="D2171">
        <v>6</v>
      </c>
      <c r="E2171">
        <v>6</v>
      </c>
      <c r="F2171">
        <v>5.2</v>
      </c>
      <c r="G2171">
        <v>5200000</v>
      </c>
      <c r="H2171">
        <v>5.2</v>
      </c>
      <c r="I2171">
        <v>5200000</v>
      </c>
      <c r="J2171">
        <v>0</v>
      </c>
      <c r="L2171">
        <v>1</v>
      </c>
      <c r="M2171">
        <v>1</v>
      </c>
      <c r="N2171">
        <v>0</v>
      </c>
      <c r="O2171" s="11">
        <v>10</v>
      </c>
      <c r="P2171" s="11">
        <v>4</v>
      </c>
      <c r="Q2171" s="12">
        <v>40</v>
      </c>
      <c r="R2171" s="11">
        <v>4</v>
      </c>
      <c r="S2171" s="12">
        <v>40</v>
      </c>
      <c r="T2171" s="14">
        <v>2</v>
      </c>
      <c r="U2171" s="12">
        <v>20</v>
      </c>
      <c r="V2171" s="12">
        <v>44.98</v>
      </c>
      <c r="W2171" s="13">
        <v>9</v>
      </c>
      <c r="X2171" s="11">
        <v>0.1</v>
      </c>
      <c r="Y2171" s="11">
        <v>3.62</v>
      </c>
      <c r="Z2171" s="11">
        <v>3.33</v>
      </c>
      <c r="AA2171" s="11">
        <v>151424.79999999999</v>
      </c>
      <c r="AB2171" s="13">
        <v>151424800000</v>
      </c>
      <c r="AC2171" s="5">
        <v>3.3272552991276747</v>
      </c>
      <c r="AD2171">
        <v>13.95</v>
      </c>
      <c r="AE2171">
        <v>3.9</v>
      </c>
      <c r="AF2171">
        <v>6.86</v>
      </c>
      <c r="AG2171" s="5">
        <v>5.1879139546868904</v>
      </c>
      <c r="AH2171" s="7">
        <v>0.10388502785388957</v>
      </c>
      <c r="AI2171" s="8"/>
      <c r="AJ2171">
        <v>65682.84</v>
      </c>
      <c r="AK2171">
        <v>65682840000</v>
      </c>
      <c r="AL2171">
        <f t="shared" si="279"/>
        <v>0</v>
      </c>
      <c r="AM2171">
        <f t="shared" si="280"/>
        <v>1</v>
      </c>
      <c r="AN2171">
        <f t="shared" si="281"/>
        <v>0</v>
      </c>
      <c r="AO2171" s="9">
        <v>43</v>
      </c>
      <c r="AP2171" s="5">
        <v>1.6334684555795864</v>
      </c>
      <c r="AQ2171">
        <v>29202000</v>
      </c>
      <c r="AR2171" s="5">
        <v>100</v>
      </c>
      <c r="AT2171">
        <v>68991542</v>
      </c>
      <c r="AU2171">
        <v>98193542</v>
      </c>
      <c r="AV2171">
        <v>0</v>
      </c>
      <c r="AW2171">
        <v>154305.20000000001</v>
      </c>
      <c r="AX2171">
        <v>154305200000</v>
      </c>
      <c r="CG2171" s="13"/>
    </row>
    <row r="2172" spans="1:85" x14ac:dyDescent="0.3">
      <c r="A2172">
        <v>2018</v>
      </c>
      <c r="B2172" t="s">
        <v>83</v>
      </c>
      <c r="C2172">
        <v>1</v>
      </c>
      <c r="D2172">
        <v>6</v>
      </c>
      <c r="E2172">
        <v>4</v>
      </c>
      <c r="L2172">
        <v>1</v>
      </c>
      <c r="M2172">
        <v>0</v>
      </c>
      <c r="N2172">
        <v>1</v>
      </c>
      <c r="O2172" s="11">
        <v>14</v>
      </c>
      <c r="P2172" s="11">
        <v>6</v>
      </c>
      <c r="Q2172" s="12">
        <v>42.86</v>
      </c>
      <c r="R2172" s="11">
        <v>6</v>
      </c>
      <c r="S2172" s="12">
        <v>42.86</v>
      </c>
      <c r="T2172" s="14">
        <v>2</v>
      </c>
      <c r="U2172" s="12">
        <v>14.29</v>
      </c>
      <c r="V2172" s="12">
        <v>35.25</v>
      </c>
      <c r="W2172" s="13">
        <v>6</v>
      </c>
      <c r="X2172" s="11"/>
      <c r="Y2172" s="11">
        <v>8.92</v>
      </c>
      <c r="Z2172" s="11">
        <v>3.48</v>
      </c>
      <c r="AA2172" s="11">
        <v>41476.1</v>
      </c>
      <c r="AB2172" s="13">
        <v>41476100000</v>
      </c>
      <c r="AC2172" s="5">
        <v>3.4768355202944625</v>
      </c>
      <c r="AD2172">
        <v>5.36</v>
      </c>
      <c r="AE2172">
        <v>3.89</v>
      </c>
      <c r="AF2172">
        <v>4.6399999999999997</v>
      </c>
      <c r="AG2172" s="5">
        <v>3.4851715694028713</v>
      </c>
      <c r="AH2172" s="7"/>
      <c r="AI2172" s="8">
        <v>1.6612758255935529</v>
      </c>
      <c r="AJ2172">
        <v>82934.720000000001</v>
      </c>
      <c r="AK2172">
        <v>82934720000</v>
      </c>
      <c r="AL2172">
        <f t="shared" si="279"/>
        <v>0</v>
      </c>
      <c r="AM2172">
        <f t="shared" si="280"/>
        <v>1</v>
      </c>
      <c r="AN2172">
        <f t="shared" si="281"/>
        <v>0</v>
      </c>
      <c r="AO2172" s="9">
        <v>69</v>
      </c>
      <c r="AP2172" s="5">
        <v>1.8388490907372552</v>
      </c>
      <c r="AQ2172">
        <v>163800000</v>
      </c>
      <c r="AR2172" s="5">
        <v>68.599999999999994</v>
      </c>
      <c r="AS2172">
        <v>44700000</v>
      </c>
      <c r="AT2172">
        <v>27040000</v>
      </c>
      <c r="AU2172">
        <v>190840000</v>
      </c>
      <c r="AV2172">
        <v>0</v>
      </c>
      <c r="AW2172">
        <v>16354.9</v>
      </c>
      <c r="AX2172">
        <v>16354900000</v>
      </c>
      <c r="CG2172" s="13"/>
    </row>
    <row r="2173" spans="1:85" x14ac:dyDescent="0.3">
      <c r="A2173">
        <v>2018</v>
      </c>
      <c r="B2173" t="s">
        <v>84</v>
      </c>
      <c r="C2173">
        <v>1</v>
      </c>
      <c r="D2173">
        <v>5</v>
      </c>
      <c r="E2173">
        <v>5</v>
      </c>
      <c r="L2173">
        <v>1</v>
      </c>
      <c r="M2173">
        <v>0</v>
      </c>
      <c r="N2173">
        <v>0</v>
      </c>
      <c r="O2173" s="11">
        <v>12</v>
      </c>
      <c r="P2173" s="11">
        <v>6</v>
      </c>
      <c r="Q2173" s="12">
        <v>50</v>
      </c>
      <c r="R2173" s="11">
        <v>3</v>
      </c>
      <c r="S2173" s="12">
        <v>25</v>
      </c>
      <c r="T2173" s="14">
        <v>3</v>
      </c>
      <c r="U2173" s="12">
        <v>25</v>
      </c>
      <c r="V2173" s="12">
        <v>50.11</v>
      </c>
      <c r="W2173" s="13">
        <v>6</v>
      </c>
      <c r="X2173" s="11"/>
      <c r="Y2173" s="11">
        <v>18.95</v>
      </c>
      <c r="Z2173" s="11">
        <v>4.3600000000000003</v>
      </c>
      <c r="AA2173" s="11">
        <v>14303.9</v>
      </c>
      <c r="AB2173" s="13">
        <v>14303900000</v>
      </c>
      <c r="AC2173" s="5">
        <v>4.3589462619000514</v>
      </c>
      <c r="AD2173">
        <v>22</v>
      </c>
      <c r="AE2173">
        <v>18.77</v>
      </c>
      <c r="AF2173">
        <v>21.94</v>
      </c>
      <c r="AG2173" s="5">
        <v>2.6345270407434529</v>
      </c>
      <c r="AH2173" s="7">
        <v>0.62267869047008573</v>
      </c>
      <c r="AI2173" s="8"/>
      <c r="AJ2173">
        <v>62736.83</v>
      </c>
      <c r="AK2173">
        <v>62736830000</v>
      </c>
      <c r="AL2173">
        <f t="shared" si="279"/>
        <v>0</v>
      </c>
      <c r="AM2173">
        <f t="shared" si="280"/>
        <v>1</v>
      </c>
      <c r="AN2173">
        <f t="shared" si="281"/>
        <v>0</v>
      </c>
      <c r="AO2173" s="9">
        <v>18</v>
      </c>
      <c r="AP2173" s="5">
        <v>1.2552725051033058</v>
      </c>
      <c r="AQ2173">
        <v>24150000</v>
      </c>
      <c r="AT2173">
        <v>36230000</v>
      </c>
      <c r="AU2173">
        <v>60380000</v>
      </c>
      <c r="AV2173">
        <v>25.08</v>
      </c>
      <c r="AW2173">
        <v>13863.3</v>
      </c>
      <c r="AX2173">
        <v>13863300000</v>
      </c>
      <c r="CG2173" s="13"/>
    </row>
    <row r="2174" spans="1:85" x14ac:dyDescent="0.3">
      <c r="A2174">
        <v>2018</v>
      </c>
      <c r="B2174" t="s">
        <v>85</v>
      </c>
      <c r="C2174">
        <v>0</v>
      </c>
      <c r="D2174">
        <v>4</v>
      </c>
      <c r="E2174">
        <v>4</v>
      </c>
      <c r="M2174">
        <v>0</v>
      </c>
      <c r="N2174">
        <v>1</v>
      </c>
      <c r="O2174" s="11"/>
      <c r="P2174" s="11"/>
      <c r="Q2174" s="12"/>
      <c r="R2174" s="11"/>
      <c r="S2174" s="12"/>
      <c r="T2174" s="14">
        <v>0</v>
      </c>
      <c r="U2174" s="12"/>
      <c r="V2174" s="12">
        <v>50.53</v>
      </c>
      <c r="W2174" s="13"/>
      <c r="X2174" s="11"/>
      <c r="Y2174" s="11">
        <v>20.13</v>
      </c>
      <c r="Z2174" s="11">
        <v>14.39</v>
      </c>
      <c r="AA2174" s="11">
        <v>95439.5</v>
      </c>
      <c r="AB2174" s="13">
        <v>95439500000</v>
      </c>
      <c r="AC2174" s="5">
        <v>14.386075617111024</v>
      </c>
      <c r="AD2174">
        <v>31.09</v>
      </c>
      <c r="AE2174">
        <v>23.22</v>
      </c>
      <c r="AF2174">
        <v>30.81</v>
      </c>
      <c r="AG2174" s="5">
        <v>16.531607997549109</v>
      </c>
      <c r="AH2174" s="7"/>
      <c r="AI2174" s="8">
        <v>0.1275712227766351</v>
      </c>
      <c r="AJ2174">
        <v>826384.87</v>
      </c>
      <c r="AK2174">
        <v>826384870000</v>
      </c>
      <c r="AL2174">
        <f t="shared" si="279"/>
        <v>0</v>
      </c>
      <c r="AM2174">
        <f t="shared" si="280"/>
        <v>0</v>
      </c>
      <c r="AN2174">
        <f t="shared" si="281"/>
        <v>1</v>
      </c>
      <c r="AO2174" s="9">
        <v>36</v>
      </c>
      <c r="AP2174" s="5">
        <v>1.556302500767287</v>
      </c>
      <c r="AQ2174">
        <v>95176634</v>
      </c>
      <c r="AS2174">
        <v>95176634</v>
      </c>
      <c r="AT2174">
        <v>40057837</v>
      </c>
      <c r="AU2174">
        <v>135234471</v>
      </c>
      <c r="AV2174">
        <v>2.2400000000000002</v>
      </c>
      <c r="AW2174">
        <v>92810.9</v>
      </c>
      <c r="AX2174">
        <v>92810900000</v>
      </c>
      <c r="CG2174" s="13"/>
    </row>
    <row r="2175" spans="1:85" x14ac:dyDescent="0.3">
      <c r="A2175">
        <v>2018</v>
      </c>
      <c r="B2175" t="s">
        <v>86</v>
      </c>
      <c r="C2175">
        <v>0</v>
      </c>
      <c r="D2175">
        <v>4</v>
      </c>
      <c r="E2175">
        <v>4</v>
      </c>
      <c r="L2175">
        <v>1</v>
      </c>
      <c r="M2175">
        <v>1</v>
      </c>
      <c r="N2175">
        <v>0</v>
      </c>
      <c r="O2175" s="11">
        <v>11</v>
      </c>
      <c r="P2175" s="11">
        <v>5</v>
      </c>
      <c r="Q2175" s="12">
        <v>45.45</v>
      </c>
      <c r="R2175" s="11">
        <v>3</v>
      </c>
      <c r="S2175" s="12">
        <v>27.27</v>
      </c>
      <c r="T2175" s="14">
        <v>3</v>
      </c>
      <c r="U2175" s="12">
        <v>27.27</v>
      </c>
      <c r="V2175" s="12">
        <v>31.9</v>
      </c>
      <c r="W2175" s="13">
        <v>4</v>
      </c>
      <c r="X2175" s="11"/>
      <c r="Y2175" s="11">
        <v>5.71</v>
      </c>
      <c r="Z2175" s="11">
        <v>6.73</v>
      </c>
      <c r="AA2175" s="11">
        <v>12759.4</v>
      </c>
      <c r="AB2175" s="13">
        <v>12759400000</v>
      </c>
      <c r="AC2175" s="5">
        <v>6.7319999083480369</v>
      </c>
      <c r="AD2175">
        <v>14.4</v>
      </c>
      <c r="AE2175">
        <v>7.75</v>
      </c>
      <c r="AF2175">
        <v>10.29</v>
      </c>
      <c r="AG2175" s="5">
        <v>12.840053352599559</v>
      </c>
      <c r="AH2175" s="7">
        <v>1.9318972363649793</v>
      </c>
      <c r="AI2175" s="8">
        <v>0.2912005713195141</v>
      </c>
      <c r="AJ2175">
        <v>48978.29</v>
      </c>
      <c r="AK2175">
        <v>48978290000</v>
      </c>
      <c r="AL2175">
        <f t="shared" si="279"/>
        <v>0</v>
      </c>
      <c r="AM2175">
        <f t="shared" si="280"/>
        <v>1</v>
      </c>
      <c r="AN2175">
        <f t="shared" si="281"/>
        <v>0</v>
      </c>
      <c r="AO2175" s="9">
        <v>5</v>
      </c>
      <c r="AP2175" s="5">
        <v>0.69897000433601875</v>
      </c>
      <c r="AQ2175">
        <v>63820000</v>
      </c>
      <c r="AT2175">
        <v>25890000</v>
      </c>
      <c r="AU2175">
        <v>89710000</v>
      </c>
      <c r="AW2175">
        <v>16243.1</v>
      </c>
      <c r="AX2175">
        <v>16243100000</v>
      </c>
      <c r="CG2175" s="13"/>
    </row>
    <row r="2176" spans="1:85" x14ac:dyDescent="0.3">
      <c r="A2176">
        <v>2018</v>
      </c>
      <c r="B2176" t="s">
        <v>87</v>
      </c>
      <c r="C2176">
        <v>0</v>
      </c>
      <c r="D2176">
        <v>5</v>
      </c>
      <c r="E2176">
        <v>4</v>
      </c>
      <c r="L2176">
        <v>1</v>
      </c>
      <c r="M2176">
        <v>0</v>
      </c>
      <c r="N2176">
        <v>0</v>
      </c>
      <c r="O2176" s="11">
        <v>18</v>
      </c>
      <c r="P2176" s="11">
        <v>8</v>
      </c>
      <c r="Q2176" s="12">
        <v>44.44</v>
      </c>
      <c r="R2176" s="11">
        <v>8</v>
      </c>
      <c r="S2176" s="12">
        <v>44.44</v>
      </c>
      <c r="T2176" s="14">
        <v>2</v>
      </c>
      <c r="U2176" s="12">
        <v>11.11</v>
      </c>
      <c r="V2176" s="12">
        <v>72.739999999999995</v>
      </c>
      <c r="W2176" s="13">
        <v>5</v>
      </c>
      <c r="X2176" s="11">
        <v>29.06</v>
      </c>
      <c r="Y2176" s="11">
        <v>11.67</v>
      </c>
      <c r="Z2176" s="11">
        <v>12.3</v>
      </c>
      <c r="AA2176" s="11">
        <v>28162.799999999999</v>
      </c>
      <c r="AB2176" s="13">
        <v>28162800000</v>
      </c>
      <c r="AC2176" s="5">
        <v>12.302601311034698</v>
      </c>
      <c r="AD2176">
        <v>16.309999999999999</v>
      </c>
      <c r="AE2176">
        <v>11.28</v>
      </c>
      <c r="AF2176">
        <v>13.46</v>
      </c>
      <c r="AG2176" s="5">
        <v>0.53515007898894151</v>
      </c>
      <c r="AH2176" s="7">
        <v>0.25299051285576796</v>
      </c>
      <c r="AI2176" s="8">
        <v>15.906189232189508</v>
      </c>
      <c r="AJ2176">
        <v>301912.33</v>
      </c>
      <c r="AK2176">
        <v>301912330000</v>
      </c>
      <c r="AL2176">
        <f t="shared" si="279"/>
        <v>0</v>
      </c>
      <c r="AM2176">
        <f t="shared" si="280"/>
        <v>0</v>
      </c>
      <c r="AN2176">
        <f t="shared" si="281"/>
        <v>1</v>
      </c>
      <c r="AO2176" s="9">
        <v>35</v>
      </c>
      <c r="AP2176" s="5">
        <v>1.5440680443502754</v>
      </c>
      <c r="AQ2176">
        <v>155206000</v>
      </c>
      <c r="AT2176">
        <v>40663000</v>
      </c>
      <c r="AU2176">
        <v>195869000</v>
      </c>
      <c r="AV2176">
        <v>2.06</v>
      </c>
      <c r="AW2176">
        <v>25455.599999999999</v>
      </c>
      <c r="AX2176">
        <v>25455600000</v>
      </c>
      <c r="CG2176" s="13"/>
    </row>
    <row r="2177" spans="1:85" x14ac:dyDescent="0.3">
      <c r="A2177">
        <v>2018</v>
      </c>
      <c r="B2177" t="s">
        <v>88</v>
      </c>
      <c r="C2177">
        <v>0</v>
      </c>
      <c r="M2177">
        <v>0</v>
      </c>
      <c r="N2177">
        <v>0</v>
      </c>
      <c r="O2177" s="11"/>
      <c r="P2177" s="11"/>
      <c r="Q2177" s="12"/>
      <c r="R2177" s="11"/>
      <c r="S2177" s="12"/>
      <c r="T2177" s="14">
        <v>0</v>
      </c>
      <c r="U2177" s="12"/>
      <c r="V2177" s="12" t="s">
        <v>366</v>
      </c>
      <c r="W2177" s="13"/>
      <c r="X2177" s="11"/>
      <c r="Y2177" s="11">
        <v>5.65</v>
      </c>
      <c r="Z2177" s="11"/>
      <c r="AA2177" s="11">
        <v>43449.7</v>
      </c>
      <c r="AB2177" s="13">
        <v>43449700000</v>
      </c>
      <c r="AD2177">
        <v>19.350000000000001</v>
      </c>
      <c r="AE2177">
        <v>9.61</v>
      </c>
      <c r="AF2177">
        <v>13.96</v>
      </c>
      <c r="AG2177" s="5">
        <v>11.264020563493123</v>
      </c>
      <c r="AH2177" s="7"/>
      <c r="AI2177" s="8"/>
      <c r="AO2177" s="9">
        <v>19</v>
      </c>
      <c r="AP2177" s="5">
        <v>1.2787536009528289</v>
      </c>
      <c r="AV2177">
        <v>0</v>
      </c>
      <c r="AW2177">
        <v>64792.9</v>
      </c>
      <c r="AX2177">
        <v>64792900000</v>
      </c>
      <c r="CG2177" s="13"/>
    </row>
    <row r="2178" spans="1:85" x14ac:dyDescent="0.3">
      <c r="A2178">
        <v>2018</v>
      </c>
      <c r="B2178" t="s">
        <v>89</v>
      </c>
      <c r="C2178">
        <v>0</v>
      </c>
      <c r="M2178">
        <v>0</v>
      </c>
      <c r="N2178">
        <v>0</v>
      </c>
      <c r="O2178" s="11"/>
      <c r="P2178" s="11"/>
      <c r="Q2178" s="12"/>
      <c r="R2178" s="11"/>
      <c r="S2178" s="12"/>
      <c r="T2178" s="14">
        <v>0</v>
      </c>
      <c r="U2178" s="12"/>
      <c r="V2178" s="12" t="s">
        <v>366</v>
      </c>
      <c r="W2178" s="13"/>
      <c r="X2178" s="11"/>
      <c r="Y2178" s="11">
        <v>31.27</v>
      </c>
      <c r="Z2178" s="11"/>
      <c r="AA2178" s="11">
        <v>14874</v>
      </c>
      <c r="AB2178" s="13">
        <v>14874000000</v>
      </c>
      <c r="AD2178">
        <v>36.17</v>
      </c>
      <c r="AE2178">
        <v>24.04</v>
      </c>
      <c r="AF2178">
        <v>28.69</v>
      </c>
      <c r="AG2178" s="5">
        <v>13.336802179896207</v>
      </c>
      <c r="AH2178" s="7"/>
      <c r="AI2178" s="8"/>
      <c r="AO2178" s="9">
        <v>11</v>
      </c>
      <c r="AP2178" s="5">
        <v>1.0413926851582249</v>
      </c>
      <c r="AV2178">
        <v>0</v>
      </c>
      <c r="AW2178">
        <v>8277.1</v>
      </c>
      <c r="AX2178">
        <v>8277100000</v>
      </c>
      <c r="CG2178" s="13"/>
    </row>
    <row r="2179" spans="1:85" x14ac:dyDescent="0.3">
      <c r="A2179">
        <v>2018</v>
      </c>
      <c r="B2179" t="s">
        <v>90</v>
      </c>
      <c r="C2179">
        <v>1</v>
      </c>
      <c r="M2179">
        <v>0</v>
      </c>
      <c r="N2179">
        <v>0</v>
      </c>
      <c r="O2179" s="11">
        <v>8</v>
      </c>
      <c r="P2179" s="11">
        <v>3</v>
      </c>
      <c r="Q2179" s="12">
        <v>37.5</v>
      </c>
      <c r="R2179" s="11">
        <v>5</v>
      </c>
      <c r="S2179" s="12">
        <v>62.5</v>
      </c>
      <c r="T2179" s="14">
        <v>0</v>
      </c>
      <c r="U2179" s="12">
        <v>0</v>
      </c>
      <c r="V2179" s="12">
        <v>60.36</v>
      </c>
      <c r="W2179" s="13">
        <v>5</v>
      </c>
      <c r="X2179" s="11">
        <v>30.5</v>
      </c>
      <c r="Y2179" s="11">
        <v>20.8</v>
      </c>
      <c r="Z2179" s="11">
        <v>1.1299999999999999</v>
      </c>
      <c r="AA2179" s="11">
        <v>38641.599999999999</v>
      </c>
      <c r="AB2179" s="13">
        <v>38641600000</v>
      </c>
      <c r="AC2179" s="5">
        <v>1.1331563548529706</v>
      </c>
      <c r="AD2179">
        <v>9.64</v>
      </c>
      <c r="AE2179">
        <v>5.34</v>
      </c>
      <c r="AF2179">
        <v>7.33</v>
      </c>
      <c r="AG2179" s="5">
        <v>-31.862953816458027</v>
      </c>
      <c r="AH2179" s="7">
        <v>1.377895350774871</v>
      </c>
      <c r="AI2179" s="8"/>
      <c r="AJ2179">
        <v>18831.05</v>
      </c>
      <c r="AK2179">
        <v>18831050000</v>
      </c>
      <c r="AL2179">
        <f t="shared" ref="AL2179:AL2184" si="282">IF(AJ2179&lt;29957,1,0)</f>
        <v>1</v>
      </c>
      <c r="AM2179">
        <f t="shared" ref="AM2179:AM2184" si="283">IF(AND(AJ2179&gt;29957,AJ2179&lt;96525),1,0)</f>
        <v>0</v>
      </c>
      <c r="AN2179">
        <f t="shared" ref="AN2179:AN2184" si="284">IF(AJ2179&gt;96525,1,0)</f>
        <v>0</v>
      </c>
      <c r="AO2179" s="9">
        <v>24</v>
      </c>
      <c r="AP2179" s="5">
        <v>1.3802112417116059</v>
      </c>
      <c r="CG2179" s="13"/>
    </row>
    <row r="2180" spans="1:85" x14ac:dyDescent="0.3">
      <c r="A2180">
        <v>2018</v>
      </c>
      <c r="B2180" t="s">
        <v>91</v>
      </c>
      <c r="C2180">
        <v>0</v>
      </c>
      <c r="D2180">
        <v>5</v>
      </c>
      <c r="E2180">
        <v>6</v>
      </c>
      <c r="L2180">
        <v>1</v>
      </c>
      <c r="M2180">
        <v>0</v>
      </c>
      <c r="N2180">
        <v>0</v>
      </c>
      <c r="O2180" s="11"/>
      <c r="P2180" s="11"/>
      <c r="Q2180" s="12"/>
      <c r="R2180" s="11"/>
      <c r="S2180" s="12"/>
      <c r="T2180" s="14">
        <v>0</v>
      </c>
      <c r="U2180" s="12"/>
      <c r="V2180" s="12">
        <v>40.04</v>
      </c>
      <c r="W2180" s="13"/>
      <c r="X2180" s="11"/>
      <c r="Y2180" s="11">
        <v>6.64</v>
      </c>
      <c r="Z2180" s="11">
        <v>4.51</v>
      </c>
      <c r="AA2180" s="11">
        <v>40781.699999999997</v>
      </c>
      <c r="AB2180" s="13">
        <v>40781700000</v>
      </c>
      <c r="AC2180" s="5">
        <v>4.5104199374249063</v>
      </c>
      <c r="AD2180">
        <v>17.77</v>
      </c>
      <c r="AE2180">
        <v>9.1300000000000008</v>
      </c>
      <c r="AF2180">
        <v>16.420000000000002</v>
      </c>
      <c r="AG2180" s="5">
        <v>20.398233861721987</v>
      </c>
      <c r="AH2180" s="7"/>
      <c r="AI2180" s="8">
        <v>0.98056575338692598</v>
      </c>
      <c r="AJ2180">
        <v>96523.16</v>
      </c>
      <c r="AK2180">
        <v>96523160000</v>
      </c>
      <c r="AL2180">
        <f t="shared" si="282"/>
        <v>0</v>
      </c>
      <c r="AM2180">
        <f t="shared" si="283"/>
        <v>1</v>
      </c>
      <c r="AN2180">
        <f t="shared" si="284"/>
        <v>0</v>
      </c>
      <c r="AO2180" s="9">
        <v>74</v>
      </c>
      <c r="AP2180" s="5">
        <v>1.8692317197309762</v>
      </c>
      <c r="AQ2180">
        <v>228206737</v>
      </c>
      <c r="AT2180">
        <v>42100000</v>
      </c>
      <c r="AU2180">
        <v>270306737</v>
      </c>
      <c r="AV2180">
        <v>0</v>
      </c>
      <c r="AW2180">
        <v>50827.8</v>
      </c>
      <c r="AX2180">
        <v>50827800000</v>
      </c>
      <c r="CG2180" s="13"/>
    </row>
    <row r="2181" spans="1:85" x14ac:dyDescent="0.3">
      <c r="A2181">
        <v>2018</v>
      </c>
      <c r="B2181" t="s">
        <v>92</v>
      </c>
      <c r="C2181">
        <v>0</v>
      </c>
      <c r="M2181">
        <v>0</v>
      </c>
      <c r="N2181">
        <v>0</v>
      </c>
      <c r="O2181" s="11">
        <v>10</v>
      </c>
      <c r="P2181" s="11">
        <v>5</v>
      </c>
      <c r="Q2181" s="12">
        <v>50</v>
      </c>
      <c r="R2181" s="11">
        <v>3</v>
      </c>
      <c r="S2181" s="12">
        <v>30</v>
      </c>
      <c r="T2181" s="14">
        <v>2</v>
      </c>
      <c r="U2181" s="12">
        <v>20</v>
      </c>
      <c r="V2181" s="12">
        <v>44.05</v>
      </c>
      <c r="W2181" s="13">
        <v>5</v>
      </c>
      <c r="X2181" s="11">
        <v>36.97</v>
      </c>
      <c r="Y2181" s="11">
        <v>3.24</v>
      </c>
      <c r="Z2181" s="11">
        <v>7.56</v>
      </c>
      <c r="AA2181" s="11">
        <v>11148.6</v>
      </c>
      <c r="AB2181" s="13">
        <v>11148600000</v>
      </c>
      <c r="AC2181" s="5">
        <v>7.558491137072715</v>
      </c>
      <c r="AD2181">
        <v>15.28</v>
      </c>
      <c r="AE2181">
        <v>4.8600000000000003</v>
      </c>
      <c r="AF2181">
        <v>8.68</v>
      </c>
      <c r="AG2181" s="5">
        <v>3.8359751119119343</v>
      </c>
      <c r="AH2181" s="7">
        <v>6.8055800333500533</v>
      </c>
      <c r="AI2181" s="8">
        <v>4.4419288803329575</v>
      </c>
      <c r="AJ2181">
        <v>31920.61</v>
      </c>
      <c r="AK2181">
        <v>31920610000</v>
      </c>
      <c r="AL2181">
        <f t="shared" si="282"/>
        <v>0</v>
      </c>
      <c r="AM2181">
        <f t="shared" si="283"/>
        <v>1</v>
      </c>
      <c r="AN2181">
        <f t="shared" si="284"/>
        <v>0</v>
      </c>
      <c r="AO2181" s="9">
        <v>84</v>
      </c>
      <c r="AP2181" s="5">
        <v>1.9242792860618814</v>
      </c>
      <c r="CG2181" s="13"/>
    </row>
    <row r="2182" spans="1:85" x14ac:dyDescent="0.3">
      <c r="A2182">
        <v>2018</v>
      </c>
      <c r="B2182" t="s">
        <v>93</v>
      </c>
      <c r="C2182">
        <v>0</v>
      </c>
      <c r="M2182">
        <v>0</v>
      </c>
      <c r="N2182">
        <v>0</v>
      </c>
      <c r="O2182" s="11">
        <v>20</v>
      </c>
      <c r="P2182" s="11">
        <v>9</v>
      </c>
      <c r="Q2182" s="12">
        <v>45</v>
      </c>
      <c r="R2182" s="11">
        <v>5</v>
      </c>
      <c r="S2182" s="12">
        <v>25</v>
      </c>
      <c r="T2182" s="14">
        <v>6</v>
      </c>
      <c r="U2182" s="12">
        <v>30</v>
      </c>
      <c r="V2182" s="12">
        <v>64.97</v>
      </c>
      <c r="W2182" s="13">
        <v>9</v>
      </c>
      <c r="X2182" s="11"/>
      <c r="Y2182" s="11">
        <v>6.56</v>
      </c>
      <c r="Z2182" s="11">
        <v>6.42</v>
      </c>
      <c r="AA2182" s="11">
        <v>9332.5</v>
      </c>
      <c r="AB2182" s="13">
        <v>9332500000</v>
      </c>
      <c r="AC2182" s="5">
        <v>6.4180073593565092</v>
      </c>
      <c r="AD2182">
        <v>15.89</v>
      </c>
      <c r="AE2182">
        <v>9.26</v>
      </c>
      <c r="AF2182">
        <v>15.73</v>
      </c>
      <c r="AG2182" s="5">
        <v>13.20763700423749</v>
      </c>
      <c r="AH2182" s="7">
        <v>0.45337931614585525</v>
      </c>
      <c r="AI2182" s="8"/>
      <c r="AJ2182">
        <v>22124.07</v>
      </c>
      <c r="AK2182">
        <v>22124070000</v>
      </c>
      <c r="AL2182">
        <f t="shared" si="282"/>
        <v>1</v>
      </c>
      <c r="AM2182">
        <f t="shared" si="283"/>
        <v>0</v>
      </c>
      <c r="AN2182">
        <f t="shared" si="284"/>
        <v>0</v>
      </c>
      <c r="AO2182" s="9">
        <v>5</v>
      </c>
      <c r="AP2182" s="5">
        <v>0.69897000433601875</v>
      </c>
      <c r="CG2182" s="13"/>
    </row>
    <row r="2183" spans="1:85" x14ac:dyDescent="0.3">
      <c r="A2183">
        <v>2018</v>
      </c>
      <c r="B2183" t="s">
        <v>94</v>
      </c>
      <c r="C2183">
        <v>0</v>
      </c>
      <c r="D2183">
        <v>5</v>
      </c>
      <c r="E2183">
        <v>6</v>
      </c>
      <c r="L2183">
        <v>1</v>
      </c>
      <c r="M2183">
        <v>0</v>
      </c>
      <c r="N2183">
        <v>1</v>
      </c>
      <c r="O2183" s="11">
        <v>14</v>
      </c>
      <c r="P2183" s="11">
        <v>6</v>
      </c>
      <c r="Q2183" s="12">
        <v>42.86</v>
      </c>
      <c r="R2183" s="11">
        <v>7</v>
      </c>
      <c r="S2183" s="12">
        <v>50</v>
      </c>
      <c r="T2183" s="14">
        <v>1</v>
      </c>
      <c r="U2183" s="12">
        <v>7.14</v>
      </c>
      <c r="V2183" s="12">
        <v>45.99</v>
      </c>
      <c r="W2183" s="13">
        <v>4</v>
      </c>
      <c r="X2183" s="11"/>
      <c r="Y2183" s="11">
        <v>5.53</v>
      </c>
      <c r="Z2183" s="11">
        <v>3.48</v>
      </c>
      <c r="AA2183" s="11">
        <v>199387.8</v>
      </c>
      <c r="AB2183" s="13">
        <v>199387800000</v>
      </c>
      <c r="AC2183" s="5">
        <v>3.4803998125878493</v>
      </c>
      <c r="AD2183">
        <v>13.93</v>
      </c>
      <c r="AE2183">
        <v>3.87</v>
      </c>
      <c r="AF2183">
        <v>13.61</v>
      </c>
      <c r="AG2183" s="5">
        <v>10.390172284398453</v>
      </c>
      <c r="AH2183" s="7">
        <v>8.8882201826682494E-2</v>
      </c>
      <c r="AI2183" s="8"/>
      <c r="AJ2183">
        <v>189847.5</v>
      </c>
      <c r="AK2183">
        <v>189847500000</v>
      </c>
      <c r="AL2183">
        <f t="shared" si="282"/>
        <v>0</v>
      </c>
      <c r="AM2183">
        <f t="shared" si="283"/>
        <v>0</v>
      </c>
      <c r="AN2183">
        <f t="shared" si="284"/>
        <v>1</v>
      </c>
      <c r="AO2183" s="9">
        <v>71</v>
      </c>
      <c r="AP2183" s="5">
        <v>1.851258348719075</v>
      </c>
      <c r="AQ2183">
        <v>93703855</v>
      </c>
      <c r="AS2183">
        <v>41173152</v>
      </c>
      <c r="AT2183">
        <v>21967643</v>
      </c>
      <c r="AU2183">
        <v>115671498</v>
      </c>
      <c r="AV2183">
        <v>45.99</v>
      </c>
      <c r="AW2183">
        <v>107670.6</v>
      </c>
      <c r="AX2183">
        <v>107670600000</v>
      </c>
      <c r="CG2183" s="13"/>
    </row>
    <row r="2184" spans="1:85" x14ac:dyDescent="0.3">
      <c r="A2184">
        <v>2018</v>
      </c>
      <c r="B2184" t="s">
        <v>95</v>
      </c>
      <c r="C2184">
        <v>0</v>
      </c>
      <c r="D2184">
        <v>7</v>
      </c>
      <c r="E2184">
        <v>4</v>
      </c>
      <c r="L2184">
        <v>1</v>
      </c>
      <c r="M2184">
        <v>0</v>
      </c>
      <c r="N2184">
        <v>0</v>
      </c>
      <c r="O2184" s="11">
        <v>13</v>
      </c>
      <c r="P2184" s="11">
        <v>6</v>
      </c>
      <c r="Q2184" s="12">
        <v>46.15</v>
      </c>
      <c r="R2184" s="11">
        <v>7</v>
      </c>
      <c r="S2184" s="12">
        <v>53.85</v>
      </c>
      <c r="T2184" s="14">
        <v>0</v>
      </c>
      <c r="U2184" s="12">
        <v>0</v>
      </c>
      <c r="V2184" s="12">
        <v>68.89</v>
      </c>
      <c r="W2184" s="13">
        <v>4</v>
      </c>
      <c r="X2184" s="11"/>
      <c r="Y2184" s="11">
        <v>15.3</v>
      </c>
      <c r="Z2184" s="11">
        <v>3.39</v>
      </c>
      <c r="AA2184" s="11">
        <v>19763</v>
      </c>
      <c r="AB2184" s="13">
        <v>19763000000</v>
      </c>
      <c r="AC2184" s="5">
        <v>3.3907654620995209</v>
      </c>
      <c r="AD2184">
        <v>13.62</v>
      </c>
      <c r="AE2184">
        <v>8.98</v>
      </c>
      <c r="AF2184">
        <v>13.58</v>
      </c>
      <c r="AG2184" s="5">
        <v>3.0532825880114141</v>
      </c>
      <c r="AH2184" s="7">
        <v>2.0136830734288012</v>
      </c>
      <c r="AI2184" s="8">
        <v>1.0534673942147006</v>
      </c>
      <c r="AJ2184">
        <v>44902.85</v>
      </c>
      <c r="AK2184">
        <v>44902850000</v>
      </c>
      <c r="AL2184">
        <f t="shared" si="282"/>
        <v>0</v>
      </c>
      <c r="AM2184">
        <f t="shared" si="283"/>
        <v>1</v>
      </c>
      <c r="AN2184">
        <f t="shared" si="284"/>
        <v>0</v>
      </c>
      <c r="AO2184" s="9">
        <v>5</v>
      </c>
      <c r="AP2184" s="5">
        <v>0.69897000433601875</v>
      </c>
      <c r="AQ2184">
        <v>71589229</v>
      </c>
      <c r="AT2184">
        <v>10016000</v>
      </c>
      <c r="AU2184">
        <v>81605229</v>
      </c>
      <c r="AV2184">
        <v>0</v>
      </c>
      <c r="AW2184">
        <v>10830.9</v>
      </c>
      <c r="AX2184">
        <v>10830900000</v>
      </c>
      <c r="CG2184" s="13"/>
    </row>
    <row r="2185" spans="1:85" x14ac:dyDescent="0.3">
      <c r="A2185">
        <v>2018</v>
      </c>
      <c r="B2185" t="s">
        <v>96</v>
      </c>
      <c r="C2185">
        <v>0</v>
      </c>
      <c r="D2185">
        <v>5</v>
      </c>
      <c r="E2185">
        <v>5</v>
      </c>
      <c r="F2185">
        <v>7</v>
      </c>
      <c r="G2185">
        <v>7000000</v>
      </c>
      <c r="H2185">
        <v>5.0999999999999996</v>
      </c>
      <c r="I2185">
        <v>5100000</v>
      </c>
      <c r="J2185">
        <v>1.9000000000000004</v>
      </c>
      <c r="K2185">
        <v>1900000.0000000005</v>
      </c>
      <c r="L2185">
        <v>1</v>
      </c>
      <c r="M2185">
        <v>1</v>
      </c>
      <c r="N2185">
        <v>0</v>
      </c>
      <c r="O2185" s="11">
        <v>13</v>
      </c>
      <c r="P2185" s="11">
        <v>7</v>
      </c>
      <c r="Q2185" s="12">
        <v>53.85</v>
      </c>
      <c r="R2185" s="11">
        <v>4</v>
      </c>
      <c r="S2185" s="12">
        <v>30.77</v>
      </c>
      <c r="T2185" s="14">
        <v>2</v>
      </c>
      <c r="U2185" s="12">
        <v>15.38</v>
      </c>
      <c r="V2185" s="12">
        <v>35.86</v>
      </c>
      <c r="W2185" s="13">
        <v>4</v>
      </c>
      <c r="X2185" s="11"/>
      <c r="Y2185" s="11">
        <v>8.56</v>
      </c>
      <c r="Z2185" s="11">
        <v>4.79</v>
      </c>
      <c r="AA2185" s="11">
        <v>28022.7</v>
      </c>
      <c r="AB2185" s="13">
        <v>28022700000</v>
      </c>
      <c r="AC2185" s="5">
        <v>4.7919478789357761</v>
      </c>
      <c r="AD2185">
        <v>11.11</v>
      </c>
      <c r="AE2185">
        <v>9.65</v>
      </c>
      <c r="AF2185">
        <v>11.11</v>
      </c>
      <c r="AG2185" s="5">
        <v>7.9932603201347918</v>
      </c>
      <c r="AH2185" s="7"/>
      <c r="AI2185" s="8"/>
      <c r="AO2185" s="9">
        <v>51</v>
      </c>
      <c r="AP2185" s="5">
        <v>1.7075701760979363</v>
      </c>
      <c r="AQ2185">
        <v>142811149</v>
      </c>
      <c r="AT2185">
        <v>15355000</v>
      </c>
      <c r="AU2185">
        <v>158166149</v>
      </c>
      <c r="AV2185">
        <v>0</v>
      </c>
      <c r="AW2185">
        <v>28842.3</v>
      </c>
      <c r="AX2185">
        <v>28842300000</v>
      </c>
      <c r="CG2185" s="13"/>
    </row>
    <row r="2186" spans="1:85" x14ac:dyDescent="0.3">
      <c r="A2186">
        <v>2018</v>
      </c>
      <c r="B2186" t="s">
        <v>97</v>
      </c>
      <c r="C2186">
        <v>0</v>
      </c>
      <c r="D2186">
        <v>6</v>
      </c>
      <c r="E2186">
        <v>4</v>
      </c>
      <c r="F2186">
        <v>4</v>
      </c>
      <c r="G2186">
        <v>4000000</v>
      </c>
      <c r="H2186">
        <v>3.7</v>
      </c>
      <c r="I2186">
        <v>3700000</v>
      </c>
      <c r="J2186">
        <v>0.29999999999999982</v>
      </c>
      <c r="K2186">
        <v>299999.99999999983</v>
      </c>
      <c r="L2186">
        <v>1</v>
      </c>
      <c r="M2186">
        <v>0</v>
      </c>
      <c r="N2186">
        <v>0</v>
      </c>
      <c r="O2186" s="11">
        <v>13</v>
      </c>
      <c r="P2186" s="11">
        <v>6</v>
      </c>
      <c r="Q2186" s="12">
        <v>46.15</v>
      </c>
      <c r="R2186" s="11">
        <v>6</v>
      </c>
      <c r="S2186" s="12">
        <v>46.15</v>
      </c>
      <c r="T2186" s="14">
        <v>1</v>
      </c>
      <c r="U2186" s="12">
        <v>7.69</v>
      </c>
      <c r="V2186" s="12">
        <v>52.47</v>
      </c>
      <c r="W2186" s="13">
        <v>5</v>
      </c>
      <c r="X2186" s="11">
        <v>0.02</v>
      </c>
      <c r="Y2186" s="11">
        <v>9.73</v>
      </c>
      <c r="Z2186" s="11">
        <v>3.32</v>
      </c>
      <c r="AA2186" s="11">
        <v>35656.5</v>
      </c>
      <c r="AB2186" s="13">
        <v>35656500000</v>
      </c>
      <c r="AC2186" s="5">
        <v>3.315993261063038</v>
      </c>
      <c r="AD2186">
        <v>10.86</v>
      </c>
      <c r="AE2186">
        <v>8.41</v>
      </c>
      <c r="AF2186">
        <v>10.46</v>
      </c>
      <c r="AG2186" s="5">
        <v>-5.2509740849657875</v>
      </c>
      <c r="AH2186" s="7"/>
      <c r="AI2186" s="8"/>
      <c r="AO2186" s="9">
        <v>37</v>
      </c>
      <c r="AP2186" s="5">
        <v>1.5682017240669948</v>
      </c>
      <c r="AQ2186">
        <v>138077547</v>
      </c>
      <c r="AT2186">
        <v>15153526</v>
      </c>
      <c r="AU2186">
        <v>153231073</v>
      </c>
      <c r="AV2186">
        <v>0</v>
      </c>
      <c r="AW2186">
        <v>28159.599999999999</v>
      </c>
      <c r="AX2186">
        <v>28159600000</v>
      </c>
      <c r="CG2186" s="13"/>
    </row>
    <row r="2187" spans="1:85" x14ac:dyDescent="0.3">
      <c r="A2187">
        <v>2018</v>
      </c>
      <c r="B2187" t="s">
        <v>98</v>
      </c>
      <c r="C2187">
        <v>1</v>
      </c>
      <c r="D2187">
        <v>4</v>
      </c>
      <c r="E2187">
        <v>4</v>
      </c>
      <c r="F2187">
        <v>19.3</v>
      </c>
      <c r="G2187">
        <v>19300000</v>
      </c>
      <c r="H2187">
        <v>14.5</v>
      </c>
      <c r="I2187">
        <v>14500000</v>
      </c>
      <c r="J2187">
        <v>4.8000000000000007</v>
      </c>
      <c r="K2187">
        <v>4800000.0000000009</v>
      </c>
      <c r="L2187">
        <v>1</v>
      </c>
      <c r="M2187">
        <v>1</v>
      </c>
      <c r="N2187">
        <v>1</v>
      </c>
      <c r="O2187" s="11">
        <v>14</v>
      </c>
      <c r="P2187" s="11">
        <v>6</v>
      </c>
      <c r="Q2187" s="12">
        <v>42.86</v>
      </c>
      <c r="R2187" s="11">
        <v>4</v>
      </c>
      <c r="S2187" s="12">
        <v>28.57</v>
      </c>
      <c r="T2187" s="14">
        <v>4</v>
      </c>
      <c r="U2187" s="12">
        <v>28.57</v>
      </c>
      <c r="V2187" s="12">
        <v>54.57</v>
      </c>
      <c r="W2187" s="13">
        <v>4</v>
      </c>
      <c r="X2187" s="11"/>
      <c r="Y2187" s="11">
        <v>21.87</v>
      </c>
      <c r="Z2187" s="11">
        <v>1.69</v>
      </c>
      <c r="AA2187" s="11">
        <v>35736</v>
      </c>
      <c r="AB2187" s="13">
        <v>35736000000</v>
      </c>
      <c r="AC2187" s="5">
        <v>1.6922094784091053</v>
      </c>
      <c r="AD2187">
        <v>15.19</v>
      </c>
      <c r="AE2187">
        <v>8.3800000000000008</v>
      </c>
      <c r="AF2187">
        <v>10.07</v>
      </c>
      <c r="AG2187" s="5"/>
      <c r="AH2187" s="7"/>
      <c r="AI2187" s="8"/>
      <c r="AJ2187">
        <v>27992.89</v>
      </c>
      <c r="AK2187">
        <v>27992890000</v>
      </c>
      <c r="AL2187">
        <f>IF(AJ2187&lt;29957,1,0)</f>
        <v>1</v>
      </c>
      <c r="AM2187">
        <f>IF(AND(AJ2187&gt;29957,AJ2187&lt;96525),1,0)</f>
        <v>0</v>
      </c>
      <c r="AN2187">
        <f>IF(AJ2187&gt;96525,1,0)</f>
        <v>0</v>
      </c>
      <c r="AO2187" s="9">
        <v>17</v>
      </c>
      <c r="AP2187" s="5">
        <v>1.2304489213782739</v>
      </c>
      <c r="AQ2187">
        <v>136089659</v>
      </c>
      <c r="AS2187">
        <v>136089659</v>
      </c>
      <c r="AT2187">
        <v>35311808</v>
      </c>
      <c r="AU2187">
        <v>171401467</v>
      </c>
      <c r="AV2187">
        <v>0</v>
      </c>
      <c r="AW2187">
        <v>35352.5</v>
      </c>
      <c r="AX2187">
        <v>35352500000</v>
      </c>
      <c r="CG2187" s="13"/>
    </row>
    <row r="2188" spans="1:85" x14ac:dyDescent="0.3">
      <c r="A2188">
        <v>2018</v>
      </c>
      <c r="B2188" t="s">
        <v>99</v>
      </c>
      <c r="C2188">
        <v>1</v>
      </c>
      <c r="D2188">
        <v>4</v>
      </c>
      <c r="E2188">
        <v>5</v>
      </c>
      <c r="F2188">
        <v>12.2</v>
      </c>
      <c r="G2188">
        <v>12200000</v>
      </c>
      <c r="H2188">
        <v>12.2</v>
      </c>
      <c r="I2188">
        <v>12200000</v>
      </c>
      <c r="J2188">
        <v>0</v>
      </c>
      <c r="M2188">
        <v>0</v>
      </c>
      <c r="N2188">
        <v>0</v>
      </c>
      <c r="O2188" s="11">
        <v>12</v>
      </c>
      <c r="P2188" s="11">
        <v>3</v>
      </c>
      <c r="Q2188" s="12">
        <v>25</v>
      </c>
      <c r="R2188" s="11">
        <v>5</v>
      </c>
      <c r="S2188" s="12">
        <v>41.67</v>
      </c>
      <c r="T2188" s="14">
        <v>4</v>
      </c>
      <c r="U2188" s="12">
        <v>33.33</v>
      </c>
      <c r="V2188" s="12">
        <v>43.14</v>
      </c>
      <c r="W2188" s="13">
        <v>6</v>
      </c>
      <c r="X2188" s="11">
        <v>46.88</v>
      </c>
      <c r="Y2188" s="11">
        <v>-0.31</v>
      </c>
      <c r="Z2188" s="11"/>
      <c r="AA2188" s="11">
        <v>20264.599999999999</v>
      </c>
      <c r="AB2188" s="13">
        <v>20264600000</v>
      </c>
      <c r="AD2188">
        <v>-0.99</v>
      </c>
      <c r="AE2188">
        <v>-0.5</v>
      </c>
      <c r="AF2188">
        <v>-0.63</v>
      </c>
      <c r="AG2188" s="5">
        <v>41.943915004434707</v>
      </c>
      <c r="AH2188" s="7"/>
      <c r="AI2188" s="8">
        <v>0.70495562867683714</v>
      </c>
      <c r="AJ2188">
        <v>139035.32999999999</v>
      </c>
      <c r="AK2188">
        <v>139035330000</v>
      </c>
      <c r="AL2188">
        <f>IF(AJ2188&lt;29957,1,0)</f>
        <v>0</v>
      </c>
      <c r="AM2188">
        <f>IF(AND(AJ2188&gt;29957,AJ2188&lt;96525),1,0)</f>
        <v>0</v>
      </c>
      <c r="AN2188">
        <f>IF(AJ2188&gt;96525,1,0)</f>
        <v>1</v>
      </c>
      <c r="AO2188" s="9">
        <v>22</v>
      </c>
      <c r="AP2188" s="5">
        <v>1.3424226808222062</v>
      </c>
      <c r="AR2188" s="5">
        <v>100</v>
      </c>
      <c r="AV2188">
        <v>0</v>
      </c>
      <c r="AW2188">
        <v>30105.3</v>
      </c>
      <c r="AX2188">
        <v>30105300000</v>
      </c>
      <c r="CG2188" s="13"/>
    </row>
    <row r="2189" spans="1:85" x14ac:dyDescent="0.3">
      <c r="A2189">
        <v>2018</v>
      </c>
      <c r="B2189" t="s">
        <v>100</v>
      </c>
      <c r="C2189">
        <v>1</v>
      </c>
      <c r="M2189">
        <v>0</v>
      </c>
      <c r="N2189">
        <v>0</v>
      </c>
      <c r="O2189" s="11">
        <v>10</v>
      </c>
      <c r="P2189" s="11">
        <v>4</v>
      </c>
      <c r="Q2189" s="12">
        <v>40</v>
      </c>
      <c r="R2189" s="11">
        <v>4</v>
      </c>
      <c r="S2189" s="12">
        <v>40</v>
      </c>
      <c r="T2189" s="14">
        <v>2</v>
      </c>
      <c r="U2189" s="12">
        <v>20</v>
      </c>
      <c r="V2189" s="12">
        <v>60.53</v>
      </c>
      <c r="W2189" s="13"/>
      <c r="X2189" s="11">
        <v>12.13</v>
      </c>
      <c r="Y2189" s="11"/>
      <c r="Z2189" s="11"/>
      <c r="AA2189" s="11">
        <v>38796.699999999997</v>
      </c>
      <c r="AB2189" s="13">
        <v>38796700000</v>
      </c>
      <c r="AD2189">
        <v>11.76</v>
      </c>
      <c r="AE2189">
        <v>3.94</v>
      </c>
      <c r="AF2189">
        <v>6.7</v>
      </c>
      <c r="AG2189" s="5">
        <v>19.104523205155242</v>
      </c>
      <c r="AH2189" s="7"/>
      <c r="AI2189" s="8"/>
      <c r="AO2189" s="9">
        <v>6</v>
      </c>
      <c r="AP2189" s="5">
        <v>0.77815125038364352</v>
      </c>
      <c r="AR2189" s="5">
        <v>51.3</v>
      </c>
      <c r="AV2189">
        <v>0</v>
      </c>
      <c r="AW2189">
        <v>49127.4</v>
      </c>
      <c r="AX2189">
        <v>49127400000</v>
      </c>
      <c r="CG2189" s="13"/>
    </row>
    <row r="2190" spans="1:85" x14ac:dyDescent="0.3">
      <c r="A2190">
        <v>2018</v>
      </c>
      <c r="B2190" t="s">
        <v>101</v>
      </c>
      <c r="C2190">
        <v>1</v>
      </c>
      <c r="E2190">
        <v>8</v>
      </c>
      <c r="M2190">
        <v>0</v>
      </c>
      <c r="N2190">
        <v>0</v>
      </c>
      <c r="O2190" s="11"/>
      <c r="P2190" s="11"/>
      <c r="Q2190" s="12"/>
      <c r="R2190" s="11"/>
      <c r="S2190" s="12"/>
      <c r="T2190" s="14">
        <v>0</v>
      </c>
      <c r="U2190" s="12"/>
      <c r="V2190" s="12" t="s">
        <v>366</v>
      </c>
      <c r="W2190" s="13"/>
      <c r="X2190" s="11"/>
      <c r="Y2190" s="11">
        <v>0.06</v>
      </c>
      <c r="Z2190" s="11"/>
      <c r="AA2190" s="11"/>
      <c r="AB2190" s="13"/>
      <c r="AD2190">
        <v>0.45</v>
      </c>
      <c r="AE2190">
        <v>0.17</v>
      </c>
      <c r="AF2190">
        <v>0.31</v>
      </c>
      <c r="AG2190" s="5">
        <v>11.822166952347152</v>
      </c>
      <c r="AH2190" s="7"/>
      <c r="AI2190" s="8"/>
      <c r="AO2190" s="9">
        <v>11</v>
      </c>
      <c r="AP2190" s="5">
        <v>1.0413926851582249</v>
      </c>
      <c r="AV2190">
        <v>0</v>
      </c>
      <c r="AW2190">
        <v>201061.4</v>
      </c>
      <c r="AX2190">
        <v>201061400000</v>
      </c>
      <c r="CG2190" s="13"/>
    </row>
    <row r="2191" spans="1:85" x14ac:dyDescent="0.3">
      <c r="A2191">
        <v>2018</v>
      </c>
      <c r="B2191" t="s">
        <v>102</v>
      </c>
      <c r="C2191">
        <v>0</v>
      </c>
      <c r="D2191">
        <v>5</v>
      </c>
      <c r="E2191">
        <v>6</v>
      </c>
      <c r="L2191">
        <v>1</v>
      </c>
      <c r="M2191">
        <v>0</v>
      </c>
      <c r="N2191">
        <v>0</v>
      </c>
      <c r="O2191" s="11">
        <v>9</v>
      </c>
      <c r="P2191" s="11">
        <v>4</v>
      </c>
      <c r="Q2191" s="12">
        <v>44.44</v>
      </c>
      <c r="R2191" s="11">
        <v>3</v>
      </c>
      <c r="S2191" s="12">
        <v>77.78</v>
      </c>
      <c r="T2191" s="14">
        <v>2</v>
      </c>
      <c r="U2191" s="12">
        <v>22.22</v>
      </c>
      <c r="V2191" s="12">
        <v>68.58</v>
      </c>
      <c r="W2191" s="13">
        <v>10</v>
      </c>
      <c r="X2191" s="11"/>
      <c r="Y2191" s="11">
        <v>10.89</v>
      </c>
      <c r="Z2191" s="11">
        <v>7.81</v>
      </c>
      <c r="AA2191" s="11">
        <v>47995.9</v>
      </c>
      <c r="AB2191" s="13">
        <v>47995900000</v>
      </c>
      <c r="AC2191" s="5">
        <v>7.8081964200187768</v>
      </c>
      <c r="AD2191">
        <v>19.25</v>
      </c>
      <c r="AE2191">
        <v>3.34</v>
      </c>
      <c r="AF2191">
        <v>19.239999999999998</v>
      </c>
      <c r="AG2191" s="5">
        <v>-34.188699950520025</v>
      </c>
      <c r="AH2191" s="7">
        <v>1.2833492139113862</v>
      </c>
      <c r="AI2191" s="8"/>
      <c r="AJ2191">
        <v>48907.99</v>
      </c>
      <c r="AK2191">
        <v>48907990000</v>
      </c>
      <c r="AL2191">
        <f>IF(AJ2191&lt;29957,1,0)</f>
        <v>0</v>
      </c>
      <c r="AM2191">
        <f>IF(AND(AJ2191&gt;29957,AJ2191&lt;96525),1,0)</f>
        <v>1</v>
      </c>
      <c r="AN2191">
        <f>IF(AJ2191&gt;96525,1,0)</f>
        <v>0</v>
      </c>
      <c r="AO2191" s="9">
        <v>26</v>
      </c>
      <c r="AP2191" s="5">
        <v>1.414973347970818</v>
      </c>
      <c r="AQ2191">
        <v>10710000</v>
      </c>
      <c r="AR2191" s="5">
        <v>5.2</v>
      </c>
      <c r="AT2191">
        <v>64675622</v>
      </c>
      <c r="AU2191">
        <v>75385622</v>
      </c>
      <c r="AV2191">
        <v>68.58</v>
      </c>
      <c r="AW2191">
        <v>13433.6</v>
      </c>
      <c r="AX2191">
        <v>13433600000</v>
      </c>
      <c r="CG2191" s="13"/>
    </row>
    <row r="2192" spans="1:85" x14ac:dyDescent="0.3">
      <c r="A2192">
        <v>2018</v>
      </c>
      <c r="B2192" t="s">
        <v>103</v>
      </c>
      <c r="C2192">
        <v>0</v>
      </c>
      <c r="M2192">
        <v>0</v>
      </c>
      <c r="N2192">
        <v>0</v>
      </c>
      <c r="O2192" s="11">
        <v>15</v>
      </c>
      <c r="P2192" s="11">
        <v>6</v>
      </c>
      <c r="Q2192" s="12">
        <v>40</v>
      </c>
      <c r="R2192" s="11">
        <v>1</v>
      </c>
      <c r="S2192" s="12">
        <v>6.67</v>
      </c>
      <c r="T2192" s="14">
        <v>8</v>
      </c>
      <c r="U2192" s="12">
        <v>53.33</v>
      </c>
      <c r="V2192" s="12">
        <v>75</v>
      </c>
      <c r="W2192" s="13">
        <v>11</v>
      </c>
      <c r="X2192" s="11"/>
      <c r="Y2192" s="11">
        <v>3.59</v>
      </c>
      <c r="Z2192" s="11">
        <v>8.6</v>
      </c>
      <c r="AA2192" s="11"/>
      <c r="AB2192" s="13"/>
      <c r="AC2192" s="5">
        <v>8.5970461652860877</v>
      </c>
      <c r="AD2192">
        <v>14.78</v>
      </c>
      <c r="AE2192">
        <v>2.7</v>
      </c>
      <c r="AF2192">
        <v>11.57</v>
      </c>
      <c r="AG2192" s="5">
        <v>2.9631890318339682</v>
      </c>
      <c r="AH2192" s="7"/>
      <c r="AI2192" s="8"/>
      <c r="AJ2192">
        <v>113441.42</v>
      </c>
      <c r="AK2192">
        <v>113441420000</v>
      </c>
      <c r="AL2192">
        <f>IF(AJ2192&lt;29957,1,0)</f>
        <v>0</v>
      </c>
      <c r="AM2192">
        <f>IF(AND(AJ2192&gt;29957,AJ2192&lt;96525),1,0)</f>
        <v>0</v>
      </c>
      <c r="AN2192">
        <f>IF(AJ2192&gt;96525,1,0)</f>
        <v>1</v>
      </c>
      <c r="AO2192" s="9">
        <v>61</v>
      </c>
      <c r="AP2192" s="5">
        <v>1.7853298350107669</v>
      </c>
      <c r="AQ2192">
        <v>61669360</v>
      </c>
      <c r="AT2192">
        <v>10844872</v>
      </c>
      <c r="AU2192">
        <v>72514232</v>
      </c>
      <c r="AV2192">
        <v>6.46</v>
      </c>
      <c r="AW2192">
        <v>43858.2</v>
      </c>
      <c r="AX2192">
        <v>43858200000</v>
      </c>
      <c r="CG2192" s="13"/>
    </row>
    <row r="2193" spans="1:85" x14ac:dyDescent="0.3">
      <c r="A2193">
        <v>2018</v>
      </c>
      <c r="B2193" t="s">
        <v>104</v>
      </c>
      <c r="C2193">
        <v>0</v>
      </c>
      <c r="D2193">
        <v>5</v>
      </c>
      <c r="E2193">
        <v>4</v>
      </c>
      <c r="F2193">
        <v>9.5</v>
      </c>
      <c r="G2193">
        <v>9500000</v>
      </c>
      <c r="H2193">
        <v>7.5</v>
      </c>
      <c r="I2193">
        <v>7500000</v>
      </c>
      <c r="J2193">
        <v>2</v>
      </c>
      <c r="K2193">
        <v>2000000</v>
      </c>
      <c r="L2193">
        <v>1</v>
      </c>
      <c r="M2193">
        <v>0</v>
      </c>
      <c r="N2193">
        <v>0</v>
      </c>
      <c r="O2193" s="11">
        <v>14</v>
      </c>
      <c r="P2193" s="11">
        <v>7</v>
      </c>
      <c r="Q2193" s="12">
        <v>50</v>
      </c>
      <c r="R2193" s="11">
        <v>3</v>
      </c>
      <c r="S2193" s="12">
        <v>21.43</v>
      </c>
      <c r="T2193" s="14">
        <v>4</v>
      </c>
      <c r="U2193" s="12">
        <v>28.57</v>
      </c>
      <c r="V2193" s="12">
        <v>18.98</v>
      </c>
      <c r="W2193" s="13">
        <v>4</v>
      </c>
      <c r="X2193" s="11"/>
      <c r="Y2193" s="11">
        <v>8.7899999999999991</v>
      </c>
      <c r="Z2193" s="11">
        <v>1.6</v>
      </c>
      <c r="AA2193" s="11">
        <v>38183.300000000003</v>
      </c>
      <c r="AB2193" s="13">
        <v>38183300000</v>
      </c>
      <c r="AC2193" s="5">
        <v>1.6040840230352182</v>
      </c>
      <c r="AD2193">
        <v>18.05</v>
      </c>
      <c r="AE2193">
        <v>7.17</v>
      </c>
      <c r="AF2193">
        <v>9.3000000000000007</v>
      </c>
      <c r="AG2193" s="5">
        <v>0.63056902065691323</v>
      </c>
      <c r="AH2193" s="7">
        <v>4.6305087230122964E-2</v>
      </c>
      <c r="AI2193" s="8">
        <v>0.23452360726623428</v>
      </c>
      <c r="AJ2193">
        <v>30970.86</v>
      </c>
      <c r="AK2193">
        <v>30970860000</v>
      </c>
      <c r="AL2193">
        <f>IF(AJ2193&lt;29957,1,0)</f>
        <v>0</v>
      </c>
      <c r="AM2193">
        <f>IF(AND(AJ2193&gt;29957,AJ2193&lt;96525),1,0)</f>
        <v>1</v>
      </c>
      <c r="AN2193">
        <f>IF(AJ2193&gt;96525,1,0)</f>
        <v>0</v>
      </c>
      <c r="AO2193" s="9">
        <v>35</v>
      </c>
      <c r="AP2193" s="5">
        <v>1.5440680443502754</v>
      </c>
      <c r="AQ2193">
        <v>130426407</v>
      </c>
      <c r="AR2193" s="5">
        <v>35.1</v>
      </c>
      <c r="AT2193">
        <v>37433000</v>
      </c>
      <c r="AU2193">
        <v>167859407</v>
      </c>
      <c r="AV2193">
        <v>5.65</v>
      </c>
      <c r="AW2193">
        <v>29782.6</v>
      </c>
      <c r="AX2193">
        <v>29782600000</v>
      </c>
      <c r="CG2193" s="13"/>
    </row>
    <row r="2194" spans="1:85" x14ac:dyDescent="0.3">
      <c r="A2194">
        <v>2018</v>
      </c>
      <c r="B2194" t="s">
        <v>105</v>
      </c>
      <c r="C2194">
        <v>0</v>
      </c>
      <c r="D2194">
        <v>4</v>
      </c>
      <c r="E2194">
        <v>6</v>
      </c>
      <c r="L2194">
        <v>1</v>
      </c>
      <c r="M2194">
        <v>0</v>
      </c>
      <c r="N2194">
        <v>0</v>
      </c>
      <c r="O2194" s="11">
        <v>16</v>
      </c>
      <c r="P2194" s="11">
        <v>8</v>
      </c>
      <c r="Q2194" s="12">
        <v>50</v>
      </c>
      <c r="R2194" s="11">
        <v>4</v>
      </c>
      <c r="S2194" s="12">
        <v>25</v>
      </c>
      <c r="T2194" s="14">
        <v>4</v>
      </c>
      <c r="U2194" s="12">
        <v>25</v>
      </c>
      <c r="V2194" s="12">
        <v>61.66</v>
      </c>
      <c r="W2194" s="13">
        <v>6</v>
      </c>
      <c r="X2194" s="11">
        <v>73.92</v>
      </c>
      <c r="Y2194" s="11">
        <v>-11.83</v>
      </c>
      <c r="Z2194" s="11">
        <v>1.93</v>
      </c>
      <c r="AA2194" s="11">
        <v>385361</v>
      </c>
      <c r="AB2194" s="13">
        <v>385361000000</v>
      </c>
      <c r="AC2194" s="5">
        <v>1.93012604245222</v>
      </c>
      <c r="AD2194">
        <v>-18.55</v>
      </c>
      <c r="AE2194">
        <v>-2.89</v>
      </c>
      <c r="AF2194">
        <v>-3.83</v>
      </c>
      <c r="AG2194" s="5">
        <v>-8.2624032515828638</v>
      </c>
      <c r="AH2194" s="7"/>
      <c r="AI2194" s="8"/>
      <c r="AJ2194">
        <v>135506.97</v>
      </c>
      <c r="AK2194">
        <v>135506970000</v>
      </c>
      <c r="AL2194">
        <f>IF(AJ2194&lt;29957,1,0)</f>
        <v>0</v>
      </c>
      <c r="AM2194">
        <f>IF(AND(AJ2194&gt;29957,AJ2194&lt;96525),1,0)</f>
        <v>0</v>
      </c>
      <c r="AN2194">
        <f>IF(AJ2194&gt;96525,1,0)</f>
        <v>1</v>
      </c>
      <c r="AO2194" s="9">
        <v>22</v>
      </c>
      <c r="AP2194" s="5">
        <v>1.3424226808222062</v>
      </c>
      <c r="AQ2194">
        <v>7778912</v>
      </c>
      <c r="AR2194" s="5">
        <v>27.1</v>
      </c>
      <c r="AT2194">
        <v>2300000</v>
      </c>
      <c r="AU2194">
        <v>10078912</v>
      </c>
      <c r="AW2194">
        <v>85890.3</v>
      </c>
      <c r="AX2194">
        <v>85890300000</v>
      </c>
      <c r="CG2194" s="13"/>
    </row>
    <row r="2195" spans="1:85" x14ac:dyDescent="0.3">
      <c r="A2195">
        <v>2018</v>
      </c>
      <c r="B2195" t="s">
        <v>106</v>
      </c>
      <c r="C2195">
        <v>0</v>
      </c>
      <c r="D2195">
        <v>4</v>
      </c>
      <c r="E2195">
        <v>5</v>
      </c>
      <c r="M2195">
        <v>0</v>
      </c>
      <c r="N2195">
        <v>0</v>
      </c>
      <c r="O2195" s="11"/>
      <c r="P2195" s="11"/>
      <c r="Q2195" s="12"/>
      <c r="R2195" s="11"/>
      <c r="S2195" s="12"/>
      <c r="T2195" s="14">
        <v>0</v>
      </c>
      <c r="U2195" s="12"/>
      <c r="V2195" s="12" t="s">
        <v>366</v>
      </c>
      <c r="W2195" s="13"/>
      <c r="X2195" s="11"/>
      <c r="Y2195" s="11">
        <v>6.12</v>
      </c>
      <c r="Z2195" s="11"/>
      <c r="AA2195" s="11">
        <v>14571.8</v>
      </c>
      <c r="AB2195" s="13">
        <v>14571800000</v>
      </c>
      <c r="AD2195">
        <v>23.38</v>
      </c>
      <c r="AE2195">
        <v>11.01</v>
      </c>
      <c r="AF2195">
        <v>14.87</v>
      </c>
      <c r="AG2195" s="5">
        <v>9.3829243921394436</v>
      </c>
      <c r="AH2195" s="7"/>
      <c r="AI2195" s="8"/>
      <c r="AO2195" s="9">
        <v>5</v>
      </c>
      <c r="AP2195" s="5">
        <v>0.69897000433601875</v>
      </c>
      <c r="AV2195">
        <v>0</v>
      </c>
      <c r="AW2195">
        <v>24433</v>
      </c>
      <c r="AX2195">
        <v>24433000000</v>
      </c>
      <c r="CG2195" s="13"/>
    </row>
    <row r="2196" spans="1:85" x14ac:dyDescent="0.3">
      <c r="A2196">
        <v>2018</v>
      </c>
      <c r="B2196" t="s">
        <v>107</v>
      </c>
      <c r="C2196">
        <v>1</v>
      </c>
      <c r="D2196">
        <v>4</v>
      </c>
      <c r="E2196">
        <v>6</v>
      </c>
      <c r="F2196">
        <v>3.5</v>
      </c>
      <c r="G2196">
        <v>3500000</v>
      </c>
      <c r="H2196">
        <v>3.1</v>
      </c>
      <c r="I2196">
        <v>3100000</v>
      </c>
      <c r="J2196">
        <v>0.39999999999999991</v>
      </c>
      <c r="K2196">
        <v>399999.99999999988</v>
      </c>
      <c r="L2196">
        <v>1</v>
      </c>
      <c r="M2196">
        <v>0</v>
      </c>
      <c r="N2196">
        <v>0</v>
      </c>
      <c r="O2196" s="11">
        <v>10</v>
      </c>
      <c r="P2196" s="11">
        <v>5</v>
      </c>
      <c r="Q2196" s="12">
        <v>50</v>
      </c>
      <c r="R2196" s="11">
        <v>3</v>
      </c>
      <c r="S2196" s="12">
        <v>30</v>
      </c>
      <c r="T2196" s="14">
        <v>2</v>
      </c>
      <c r="U2196" s="12">
        <v>20</v>
      </c>
      <c r="V2196" s="12">
        <v>26.01</v>
      </c>
      <c r="W2196" s="13">
        <v>4</v>
      </c>
      <c r="X2196" s="11">
        <v>26.52</v>
      </c>
      <c r="Y2196" s="11">
        <v>10.17</v>
      </c>
      <c r="Z2196" s="11">
        <v>2.38</v>
      </c>
      <c r="AA2196" s="11">
        <v>12424.7</v>
      </c>
      <c r="AB2196" s="13">
        <v>12424700000</v>
      </c>
      <c r="AC2196" s="5">
        <v>2.3840386304676349</v>
      </c>
      <c r="AD2196">
        <v>4.0599999999999996</v>
      </c>
      <c r="AE2196">
        <v>3.37</v>
      </c>
      <c r="AF2196">
        <v>3.57</v>
      </c>
      <c r="AG2196" s="5">
        <v>0.53380782918149472</v>
      </c>
      <c r="AH2196" s="7"/>
      <c r="AI2196" s="8">
        <v>2.0227560050568902E-2</v>
      </c>
      <c r="AJ2196">
        <v>25621.759999999998</v>
      </c>
      <c r="AK2196">
        <v>25621760000</v>
      </c>
      <c r="AL2196">
        <f>IF(AJ2196&lt;29957,1,0)</f>
        <v>1</v>
      </c>
      <c r="AM2196">
        <f>IF(AND(AJ2196&gt;29957,AJ2196&lt;96525),1,0)</f>
        <v>0</v>
      </c>
      <c r="AN2196">
        <f>IF(AJ2196&gt;96525,1,0)</f>
        <v>0</v>
      </c>
      <c r="AO2196" s="9">
        <v>24</v>
      </c>
      <c r="AP2196" s="5">
        <v>1.3802112417116059</v>
      </c>
      <c r="AQ2196">
        <v>65943000</v>
      </c>
      <c r="AT2196">
        <v>6200000</v>
      </c>
      <c r="AU2196">
        <v>72143000</v>
      </c>
      <c r="CG2196" s="13"/>
    </row>
    <row r="2197" spans="1:85" x14ac:dyDescent="0.3">
      <c r="A2197">
        <v>2018</v>
      </c>
      <c r="B2197" t="s">
        <v>108</v>
      </c>
      <c r="C2197">
        <v>0</v>
      </c>
      <c r="D2197">
        <v>4</v>
      </c>
      <c r="E2197">
        <v>5</v>
      </c>
      <c r="F2197">
        <v>6.5</v>
      </c>
      <c r="G2197">
        <v>6500000</v>
      </c>
      <c r="H2197">
        <v>6.5</v>
      </c>
      <c r="I2197">
        <v>6500000</v>
      </c>
      <c r="J2197">
        <v>0</v>
      </c>
      <c r="M2197">
        <v>0</v>
      </c>
      <c r="N2197">
        <v>0</v>
      </c>
      <c r="O2197" s="11">
        <v>10</v>
      </c>
      <c r="P2197" s="11">
        <v>4</v>
      </c>
      <c r="Q2197" s="12">
        <v>40</v>
      </c>
      <c r="R2197" s="11">
        <v>4</v>
      </c>
      <c r="S2197" s="12">
        <v>40</v>
      </c>
      <c r="T2197" s="14">
        <v>2</v>
      </c>
      <c r="U2197" s="12">
        <v>20</v>
      </c>
      <c r="V2197" s="12">
        <v>47.48</v>
      </c>
      <c r="W2197" s="13">
        <v>8</v>
      </c>
      <c r="X2197" s="11">
        <v>93.64</v>
      </c>
      <c r="Y2197" s="11">
        <v>-0.04</v>
      </c>
      <c r="Z2197" s="11"/>
      <c r="AA2197" s="11">
        <v>52803.6</v>
      </c>
      <c r="AB2197" s="13">
        <v>52803600000</v>
      </c>
      <c r="AD2197">
        <v>-0.16</v>
      </c>
      <c r="AE2197">
        <v>-0.02</v>
      </c>
      <c r="AF2197">
        <v>-0.04</v>
      </c>
      <c r="AG2197" s="5">
        <v>37.639634103103496</v>
      </c>
      <c r="AH2197" s="7"/>
      <c r="AI2197" s="8">
        <v>3.4689307450301556E-2</v>
      </c>
      <c r="AJ2197">
        <v>40085.519999999997</v>
      </c>
      <c r="AK2197">
        <v>40085520000</v>
      </c>
      <c r="AL2197">
        <f>IF(AJ2197&lt;29957,1,0)</f>
        <v>0</v>
      </c>
      <c r="AM2197">
        <f>IF(AND(AJ2197&gt;29957,AJ2197&lt;96525),1,0)</f>
        <v>1</v>
      </c>
      <c r="AN2197">
        <f>IF(AJ2197&gt;96525,1,0)</f>
        <v>0</v>
      </c>
      <c r="AO2197" s="9">
        <v>5</v>
      </c>
      <c r="AP2197" s="5">
        <v>0.69897000433601875</v>
      </c>
      <c r="AV2197">
        <v>0</v>
      </c>
      <c r="AW2197">
        <v>29115.599999999999</v>
      </c>
      <c r="AX2197">
        <v>29115600000</v>
      </c>
      <c r="CG2197" s="13"/>
    </row>
    <row r="2198" spans="1:85" x14ac:dyDescent="0.3">
      <c r="A2198">
        <v>2018</v>
      </c>
      <c r="B2198" t="s">
        <v>109</v>
      </c>
      <c r="C2198">
        <v>0</v>
      </c>
      <c r="D2198">
        <v>6</v>
      </c>
      <c r="E2198">
        <v>4</v>
      </c>
      <c r="L2198">
        <v>1</v>
      </c>
      <c r="M2198">
        <v>0</v>
      </c>
      <c r="N2198">
        <v>0</v>
      </c>
      <c r="O2198" s="11">
        <v>12</v>
      </c>
      <c r="P2198" s="11">
        <v>5</v>
      </c>
      <c r="Q2198" s="12">
        <v>41.67</v>
      </c>
      <c r="R2198" s="11">
        <v>5</v>
      </c>
      <c r="S2198" s="12">
        <v>41.67</v>
      </c>
      <c r="T2198" s="14">
        <v>2</v>
      </c>
      <c r="U2198" s="12">
        <v>16.670000000000002</v>
      </c>
      <c r="V2198" s="12">
        <v>75</v>
      </c>
      <c r="W2198" s="13">
        <v>5</v>
      </c>
      <c r="X2198" s="11"/>
      <c r="Y2198" s="11">
        <v>13.5</v>
      </c>
      <c r="Z2198" s="11">
        <v>34.26</v>
      </c>
      <c r="AA2198" s="11"/>
      <c r="AB2198" s="13"/>
      <c r="AC2198" s="5">
        <v>34.259181902877145</v>
      </c>
      <c r="AD2198">
        <v>38.03</v>
      </c>
      <c r="AE2198">
        <v>20.440000000000001</v>
      </c>
      <c r="AF2198">
        <v>38.03</v>
      </c>
      <c r="AG2198" s="5">
        <v>-6.2290296604482691</v>
      </c>
      <c r="AH2198" s="7"/>
      <c r="AI2198" s="8"/>
      <c r="AO2198" s="9">
        <v>34</v>
      </c>
      <c r="AP2198" s="5">
        <v>1.5314789170422551</v>
      </c>
      <c r="AQ2198">
        <v>38422000</v>
      </c>
      <c r="AT2198">
        <v>9659000</v>
      </c>
      <c r="AU2198">
        <v>48081000</v>
      </c>
      <c r="AV2198">
        <v>40.119999999999997</v>
      </c>
      <c r="AW2198">
        <v>16768.5</v>
      </c>
      <c r="AX2198">
        <v>16768500000</v>
      </c>
      <c r="CG2198" s="13"/>
    </row>
    <row r="2199" spans="1:85" x14ac:dyDescent="0.3">
      <c r="A2199">
        <v>2018</v>
      </c>
      <c r="B2199" t="s">
        <v>110</v>
      </c>
      <c r="C2199">
        <v>0</v>
      </c>
      <c r="D2199">
        <v>7</v>
      </c>
      <c r="E2199">
        <v>5</v>
      </c>
      <c r="L2199">
        <v>0</v>
      </c>
      <c r="M2199">
        <v>0</v>
      </c>
      <c r="N2199">
        <v>0</v>
      </c>
      <c r="O2199" s="11"/>
      <c r="P2199" s="11"/>
      <c r="Q2199" s="12"/>
      <c r="R2199" s="11"/>
      <c r="S2199" s="12"/>
      <c r="T2199" s="14">
        <v>0</v>
      </c>
      <c r="U2199" s="12"/>
      <c r="V2199" s="12">
        <v>72.459999999999994</v>
      </c>
      <c r="W2199" s="13"/>
      <c r="X2199" s="11"/>
      <c r="Y2199" s="11">
        <v>14.88</v>
      </c>
      <c r="Z2199" s="11">
        <v>7.1</v>
      </c>
      <c r="AA2199" s="11"/>
      <c r="AB2199" s="13"/>
      <c r="AC2199" s="5">
        <v>7.1045399162860852</v>
      </c>
      <c r="AD2199">
        <v>20.85</v>
      </c>
      <c r="AE2199">
        <v>8.7100000000000009</v>
      </c>
      <c r="AF2199">
        <v>20.82</v>
      </c>
      <c r="AG2199" s="5">
        <v>-1.1052794490773998</v>
      </c>
      <c r="AH2199" s="7"/>
      <c r="AI2199" s="8"/>
      <c r="AO2199" s="9">
        <v>60</v>
      </c>
      <c r="AP2199" s="5">
        <v>1.7781512503836434</v>
      </c>
      <c r="AQ2199">
        <v>170891676</v>
      </c>
      <c r="AR2199" s="5">
        <v>90.6</v>
      </c>
      <c r="AT2199">
        <v>20874000</v>
      </c>
      <c r="AU2199">
        <v>191765676</v>
      </c>
      <c r="CG2199" s="13"/>
    </row>
    <row r="2200" spans="1:85" x14ac:dyDescent="0.3">
      <c r="A2200">
        <v>2018</v>
      </c>
      <c r="B2200" t="s">
        <v>111</v>
      </c>
      <c r="C2200">
        <v>0</v>
      </c>
      <c r="D2200">
        <v>5</v>
      </c>
      <c r="E2200">
        <v>7</v>
      </c>
      <c r="L2200">
        <v>1</v>
      </c>
      <c r="M2200">
        <v>0</v>
      </c>
      <c r="N2200">
        <v>0</v>
      </c>
      <c r="O2200" s="11"/>
      <c r="P2200" s="11"/>
      <c r="Q2200" s="12"/>
      <c r="R2200" s="11"/>
      <c r="S2200" s="12"/>
      <c r="T2200" s="14">
        <v>0</v>
      </c>
      <c r="U2200" s="12"/>
      <c r="V2200" s="12">
        <v>75</v>
      </c>
      <c r="W2200" s="13"/>
      <c r="X2200" s="11"/>
      <c r="Y2200" s="11">
        <v>11.39</v>
      </c>
      <c r="Z2200" s="11">
        <v>7.77</v>
      </c>
      <c r="AA2200" s="11">
        <v>77781.5</v>
      </c>
      <c r="AB2200" s="13">
        <v>77781500000</v>
      </c>
      <c r="AC2200" s="5">
        <v>7.7744468452560813</v>
      </c>
      <c r="AD2200">
        <v>16.54</v>
      </c>
      <c r="AE2200">
        <v>4.6399999999999997</v>
      </c>
      <c r="AF2200">
        <v>16.53</v>
      </c>
      <c r="AG2200" s="5">
        <v>-3.3936204755353345</v>
      </c>
      <c r="AH2200" s="7"/>
      <c r="AI2200" s="8"/>
      <c r="AJ2200">
        <v>210851.22</v>
      </c>
      <c r="AK2200">
        <v>210851220000</v>
      </c>
      <c r="AL2200">
        <f>IF(AJ2200&lt;29957,1,0)</f>
        <v>0</v>
      </c>
      <c r="AM2200">
        <f>IF(AND(AJ2200&gt;29957,AJ2200&lt;96525),1,0)</f>
        <v>0</v>
      </c>
      <c r="AN2200">
        <f>IF(AJ2200&gt;96525,1,0)</f>
        <v>1</v>
      </c>
      <c r="AO2200" s="9">
        <v>94</v>
      </c>
      <c r="AP2200" s="5">
        <v>1.9731278535996983</v>
      </c>
      <c r="AQ2200">
        <v>120728000</v>
      </c>
      <c r="AT2200">
        <v>21961000</v>
      </c>
      <c r="AU2200">
        <v>142689000</v>
      </c>
      <c r="AV2200">
        <v>75</v>
      </c>
      <c r="AW2200">
        <v>28859.9</v>
      </c>
      <c r="AX2200">
        <v>28859900000</v>
      </c>
      <c r="CG2200" s="13"/>
    </row>
    <row r="2201" spans="1:85" x14ac:dyDescent="0.3">
      <c r="A2201">
        <v>2018</v>
      </c>
      <c r="B2201" t="s">
        <v>112</v>
      </c>
      <c r="C2201">
        <v>0</v>
      </c>
      <c r="D2201">
        <v>3</v>
      </c>
      <c r="E2201">
        <v>4</v>
      </c>
      <c r="F2201">
        <v>65.2</v>
      </c>
      <c r="G2201">
        <v>65200000</v>
      </c>
      <c r="H2201">
        <v>62.6</v>
      </c>
      <c r="I2201">
        <v>62600000</v>
      </c>
      <c r="J2201">
        <v>2.6000000000000014</v>
      </c>
      <c r="K2201">
        <v>2600000.0000000014</v>
      </c>
      <c r="L2201">
        <v>1</v>
      </c>
      <c r="M2201">
        <v>0</v>
      </c>
      <c r="N2201">
        <v>0</v>
      </c>
      <c r="O2201" s="11">
        <v>13</v>
      </c>
      <c r="P2201" s="11">
        <v>6</v>
      </c>
      <c r="Q2201" s="12">
        <v>46.15</v>
      </c>
      <c r="R2201" s="11">
        <v>6</v>
      </c>
      <c r="S2201" s="12">
        <v>46.15</v>
      </c>
      <c r="T2201" s="14">
        <v>1</v>
      </c>
      <c r="U2201" s="12">
        <v>7.69</v>
      </c>
      <c r="V2201" s="12">
        <v>46.54</v>
      </c>
      <c r="W2201" s="13">
        <v>4</v>
      </c>
      <c r="X2201" s="11"/>
      <c r="Y2201" s="11">
        <v>8.77</v>
      </c>
      <c r="Z2201" s="11">
        <v>1.45</v>
      </c>
      <c r="AA2201" s="11">
        <v>130790.3</v>
      </c>
      <c r="AB2201" s="13">
        <v>130790300000</v>
      </c>
      <c r="AC2201" s="5">
        <v>1.4517419198909989</v>
      </c>
      <c r="AD2201">
        <v>16.690000000000001</v>
      </c>
      <c r="AE2201">
        <v>6.41</v>
      </c>
      <c r="AF2201">
        <v>8.48</v>
      </c>
      <c r="AG2201" s="5">
        <v>-0.89933461649002122</v>
      </c>
      <c r="AH2201" s="7">
        <v>2.4716936154506118E-2</v>
      </c>
      <c r="AI2201" s="8"/>
      <c r="AJ2201">
        <v>167819.51</v>
      </c>
      <c r="AK2201">
        <v>167819510000</v>
      </c>
      <c r="AL2201">
        <f>IF(AJ2201&lt;29957,1,0)</f>
        <v>0</v>
      </c>
      <c r="AM2201">
        <f>IF(AND(AJ2201&gt;29957,AJ2201&lt;96525),1,0)</f>
        <v>0</v>
      </c>
      <c r="AN2201">
        <f>IF(AJ2201&gt;96525,1,0)</f>
        <v>1</v>
      </c>
      <c r="AO2201" s="9">
        <v>41</v>
      </c>
      <c r="AP2201" s="5">
        <v>1.6127838567197355</v>
      </c>
      <c r="AQ2201">
        <v>238070000</v>
      </c>
      <c r="AT2201">
        <v>52450000</v>
      </c>
      <c r="AU2201">
        <v>290520000</v>
      </c>
      <c r="AW2201">
        <v>91030.7</v>
      </c>
      <c r="AX2201">
        <v>91030700000</v>
      </c>
      <c r="CG2201" s="13"/>
    </row>
    <row r="2202" spans="1:85" x14ac:dyDescent="0.3">
      <c r="A2202">
        <v>2018</v>
      </c>
      <c r="B2202" t="s">
        <v>113</v>
      </c>
      <c r="C2202">
        <v>0</v>
      </c>
      <c r="D2202">
        <v>4</v>
      </c>
      <c r="E2202">
        <v>4</v>
      </c>
      <c r="F2202">
        <v>22.5</v>
      </c>
      <c r="G2202">
        <v>22500000</v>
      </c>
      <c r="H2202">
        <v>19.3</v>
      </c>
      <c r="I2202">
        <v>19300000</v>
      </c>
      <c r="J2202">
        <v>3.1999999999999993</v>
      </c>
      <c r="K2202">
        <v>3199999.9999999991</v>
      </c>
      <c r="L2202">
        <v>1</v>
      </c>
      <c r="M2202">
        <v>0</v>
      </c>
      <c r="N2202">
        <v>0</v>
      </c>
      <c r="O2202" s="11">
        <v>11</v>
      </c>
      <c r="P2202" s="11">
        <v>3</v>
      </c>
      <c r="Q2202" s="12">
        <v>27.27</v>
      </c>
      <c r="R2202" s="11">
        <v>5</v>
      </c>
      <c r="S2202" s="12">
        <v>45.45</v>
      </c>
      <c r="T2202" s="14">
        <v>3</v>
      </c>
      <c r="U2202" s="12">
        <v>27.27</v>
      </c>
      <c r="V2202" s="12">
        <v>72.19</v>
      </c>
      <c r="W2202" s="13">
        <v>5</v>
      </c>
      <c r="X2202" s="11"/>
      <c r="Y2202" s="11">
        <v>2.2799999999999998</v>
      </c>
      <c r="Z2202" s="11">
        <v>2.5</v>
      </c>
      <c r="AA2202" s="11">
        <v>24731.8</v>
      </c>
      <c r="AB2202" s="13">
        <v>24731800000</v>
      </c>
      <c r="AC2202" s="5">
        <v>2.4978711039164723</v>
      </c>
      <c r="AD2202">
        <v>7.62</v>
      </c>
      <c r="AE2202">
        <v>5.74</v>
      </c>
      <c r="AF2202">
        <v>7.4</v>
      </c>
      <c r="AG2202" s="5">
        <v>7.4658710918675526</v>
      </c>
      <c r="AH2202" s="7">
        <v>20.968774389659465</v>
      </c>
      <c r="AI2202" s="8">
        <v>2.2489833363000287</v>
      </c>
      <c r="AJ2202">
        <v>51318</v>
      </c>
      <c r="AK2202">
        <v>51318000000</v>
      </c>
      <c r="AL2202">
        <f>IF(AJ2202&lt;29957,1,0)</f>
        <v>0</v>
      </c>
      <c r="AM2202">
        <f>IF(AND(AJ2202&gt;29957,AJ2202&lt;96525),1,0)</f>
        <v>1</v>
      </c>
      <c r="AN2202">
        <f>IF(AJ2202&gt;96525,1,0)</f>
        <v>0</v>
      </c>
      <c r="AO2202" s="9">
        <v>82</v>
      </c>
      <c r="AP2202" s="5">
        <v>1.9138138523837167</v>
      </c>
      <c r="AQ2202">
        <v>121149957</v>
      </c>
      <c r="AR2202" s="5">
        <v>26.3</v>
      </c>
      <c r="AT2202">
        <v>48377000</v>
      </c>
      <c r="AU2202">
        <v>169526957</v>
      </c>
      <c r="AV2202">
        <v>25.1</v>
      </c>
      <c r="AW2202">
        <v>58426.400000000001</v>
      </c>
      <c r="AX2202">
        <v>58426400000</v>
      </c>
      <c r="CG2202" s="13"/>
    </row>
    <row r="2203" spans="1:85" x14ac:dyDescent="0.3">
      <c r="A2203">
        <v>2018</v>
      </c>
      <c r="B2203" t="s">
        <v>114</v>
      </c>
      <c r="C2203">
        <v>0</v>
      </c>
      <c r="M2203">
        <v>0</v>
      </c>
      <c r="N2203">
        <v>0</v>
      </c>
      <c r="O2203" s="11"/>
      <c r="P2203" s="11"/>
      <c r="Q2203" s="12"/>
      <c r="R2203" s="11"/>
      <c r="S2203" s="12"/>
      <c r="T2203" s="14">
        <v>0</v>
      </c>
      <c r="U2203" s="12"/>
      <c r="V2203" s="12" t="s">
        <v>366</v>
      </c>
      <c r="W2203" s="13"/>
      <c r="X2203" s="11"/>
      <c r="Y2203" s="11">
        <v>4.13</v>
      </c>
      <c r="Z2203" s="11"/>
      <c r="AA2203" s="11">
        <v>35779.5</v>
      </c>
      <c r="AB2203" s="13">
        <v>35779500000</v>
      </c>
      <c r="AD2203">
        <v>14.68</v>
      </c>
      <c r="AE2203">
        <v>6.34</v>
      </c>
      <c r="AF2203">
        <v>10.76</v>
      </c>
      <c r="AG2203" s="5">
        <v>5.5338426908013671</v>
      </c>
      <c r="AH2203" s="7"/>
      <c r="AI2203" s="8"/>
      <c r="AO2203" s="9">
        <v>27</v>
      </c>
      <c r="AP2203" s="5">
        <v>1.4313637641589871</v>
      </c>
      <c r="AV2203">
        <v>0</v>
      </c>
      <c r="AW2203">
        <v>52087.6</v>
      </c>
      <c r="AX2203">
        <v>52087600000</v>
      </c>
      <c r="CG2203" s="13"/>
    </row>
    <row r="2204" spans="1:85" x14ac:dyDescent="0.3">
      <c r="A2204">
        <v>2018</v>
      </c>
      <c r="B2204" t="s">
        <v>115</v>
      </c>
      <c r="C2204">
        <v>0</v>
      </c>
      <c r="D2204">
        <v>8</v>
      </c>
      <c r="E2204">
        <v>4</v>
      </c>
      <c r="L2204">
        <v>1</v>
      </c>
      <c r="M2204">
        <v>0</v>
      </c>
      <c r="N2204">
        <v>1</v>
      </c>
      <c r="O2204" s="11">
        <v>13</v>
      </c>
      <c r="P2204" s="11">
        <v>6</v>
      </c>
      <c r="Q2204" s="12">
        <v>46.15</v>
      </c>
      <c r="R2204" s="11">
        <v>4</v>
      </c>
      <c r="S2204" s="12">
        <v>30.77</v>
      </c>
      <c r="T2204" s="14">
        <v>3</v>
      </c>
      <c r="U2204" s="12">
        <v>23.08</v>
      </c>
      <c r="V2204" s="12">
        <v>63.26</v>
      </c>
      <c r="W2204" s="13">
        <v>4</v>
      </c>
      <c r="X2204" s="11"/>
      <c r="Y2204" s="11">
        <v>14.42</v>
      </c>
      <c r="Z2204" s="11">
        <v>14.67</v>
      </c>
      <c r="AA2204" s="11">
        <v>141008.6</v>
      </c>
      <c r="AB2204" s="13">
        <v>141008600000</v>
      </c>
      <c r="AC2204" s="5">
        <v>14.671988246226853</v>
      </c>
      <c r="AD2204">
        <v>25.07</v>
      </c>
      <c r="AE2204">
        <v>10.64</v>
      </c>
      <c r="AF2204">
        <v>15.21</v>
      </c>
      <c r="AG2204" s="5">
        <v>3.4123802235826459</v>
      </c>
      <c r="AH2204" s="7">
        <v>9.7123300342244007E-2</v>
      </c>
      <c r="AI2204" s="8">
        <v>6.1639111532939479</v>
      </c>
      <c r="AJ2204">
        <v>680954.79</v>
      </c>
      <c r="AK2204">
        <v>680954790000</v>
      </c>
      <c r="AL2204">
        <f t="shared" ref="AL2204:AL2214" si="285">IF(AJ2204&lt;29957,1,0)</f>
        <v>0</v>
      </c>
      <c r="AM2204">
        <f t="shared" ref="AM2204:AM2214" si="286">IF(AND(AJ2204&gt;29957,AJ2204&lt;96525),1,0)</f>
        <v>0</v>
      </c>
      <c r="AN2204">
        <f t="shared" ref="AN2204:AN2214" si="287">IF(AJ2204&gt;96525,1,0)</f>
        <v>1</v>
      </c>
      <c r="AO2204" s="9">
        <v>18</v>
      </c>
      <c r="AP2204" s="5">
        <v>1.2552725051033058</v>
      </c>
      <c r="AQ2204">
        <v>337200000</v>
      </c>
      <c r="AR2204" s="5">
        <v>87.1</v>
      </c>
      <c r="AS2204">
        <v>196900000</v>
      </c>
      <c r="AT2204">
        <v>163249395</v>
      </c>
      <c r="AU2204">
        <v>500449395</v>
      </c>
      <c r="AV2204">
        <v>0.28000000000000003</v>
      </c>
      <c r="AW2204">
        <v>99411.5</v>
      </c>
      <c r="AX2204">
        <v>99411500000</v>
      </c>
      <c r="CG2204" s="13"/>
    </row>
    <row r="2205" spans="1:85" x14ac:dyDescent="0.3">
      <c r="A2205">
        <v>2018</v>
      </c>
      <c r="B2205" t="s">
        <v>116</v>
      </c>
      <c r="C2205">
        <v>0</v>
      </c>
      <c r="D2205">
        <v>4</v>
      </c>
      <c r="E2205">
        <v>5</v>
      </c>
      <c r="L2205">
        <v>1</v>
      </c>
      <c r="M2205">
        <v>0</v>
      </c>
      <c r="N2205">
        <v>0</v>
      </c>
      <c r="O2205" s="11">
        <v>15</v>
      </c>
      <c r="P2205" s="11">
        <v>6</v>
      </c>
      <c r="Q2205" s="12">
        <v>40</v>
      </c>
      <c r="R2205" s="11">
        <v>6</v>
      </c>
      <c r="S2205" s="12">
        <v>40</v>
      </c>
      <c r="T2205" s="14">
        <v>3</v>
      </c>
      <c r="U2205" s="12">
        <v>20</v>
      </c>
      <c r="V2205" s="12">
        <v>74.739999999999995</v>
      </c>
      <c r="W2205" s="13">
        <v>4</v>
      </c>
      <c r="X2205" s="11"/>
      <c r="Y2205" s="11">
        <v>2.36</v>
      </c>
      <c r="Z2205" s="11">
        <v>9.7100000000000009</v>
      </c>
      <c r="AA2205" s="11">
        <v>159931.9</v>
      </c>
      <c r="AB2205" s="13">
        <v>159931900000</v>
      </c>
      <c r="AC2205" s="5">
        <v>9.7069723882535985</v>
      </c>
      <c r="AD2205">
        <v>4.83</v>
      </c>
      <c r="AE2205">
        <v>1.6</v>
      </c>
      <c r="AF2205">
        <v>2.02</v>
      </c>
      <c r="AG2205" s="5">
        <v>10.8503169449871</v>
      </c>
      <c r="AH2205" s="7">
        <v>0.15839089300169332</v>
      </c>
      <c r="AI2205" s="8">
        <v>1.9121636982095774E-2</v>
      </c>
      <c r="AJ2205">
        <v>203930.51</v>
      </c>
      <c r="AK2205">
        <v>203930510000</v>
      </c>
      <c r="AL2205">
        <f t="shared" si="285"/>
        <v>0</v>
      </c>
      <c r="AM2205">
        <f t="shared" si="286"/>
        <v>0</v>
      </c>
      <c r="AN2205">
        <f t="shared" si="287"/>
        <v>1</v>
      </c>
      <c r="AO2205" s="9">
        <v>30</v>
      </c>
      <c r="AP2205" s="5">
        <v>1.4771212547196624</v>
      </c>
      <c r="AQ2205">
        <v>154310883</v>
      </c>
      <c r="AR2205" s="5">
        <v>91.2</v>
      </c>
      <c r="AT2205">
        <v>19760000</v>
      </c>
      <c r="AU2205">
        <v>174070883</v>
      </c>
      <c r="AV2205">
        <v>0.12</v>
      </c>
      <c r="AW2205">
        <v>91326</v>
      </c>
      <c r="AX2205">
        <v>91326000000</v>
      </c>
      <c r="CG2205" s="13"/>
    </row>
    <row r="2206" spans="1:85" x14ac:dyDescent="0.3">
      <c r="A2206">
        <v>2018</v>
      </c>
      <c r="B2206" t="s">
        <v>117</v>
      </c>
      <c r="C2206">
        <v>0</v>
      </c>
      <c r="D2206">
        <v>7</v>
      </c>
      <c r="E2206">
        <v>4</v>
      </c>
      <c r="F2206">
        <v>7.9</v>
      </c>
      <c r="G2206">
        <v>7900000</v>
      </c>
      <c r="H2206">
        <v>7.8</v>
      </c>
      <c r="I2206">
        <v>7800000</v>
      </c>
      <c r="J2206">
        <v>0.10000000000000053</v>
      </c>
      <c r="K2206">
        <v>100000.00000000054</v>
      </c>
      <c r="L2206">
        <v>1</v>
      </c>
      <c r="M2206">
        <v>0</v>
      </c>
      <c r="N2206">
        <v>1</v>
      </c>
      <c r="O2206" s="11">
        <v>15</v>
      </c>
      <c r="P2206" s="11">
        <v>7</v>
      </c>
      <c r="Q2206" s="12">
        <v>46.67</v>
      </c>
      <c r="R2206" s="11">
        <v>4</v>
      </c>
      <c r="S2206" s="12">
        <v>26.67</v>
      </c>
      <c r="T2206" s="14">
        <v>4</v>
      </c>
      <c r="U2206" s="12">
        <v>26.67</v>
      </c>
      <c r="V2206" s="12">
        <v>74.87</v>
      </c>
      <c r="W2206" s="13">
        <v>4</v>
      </c>
      <c r="X2206" s="11"/>
      <c r="Y2206" s="11">
        <v>9.56</v>
      </c>
      <c r="Z2206" s="11">
        <v>7.59</v>
      </c>
      <c r="AA2206" s="11">
        <v>71629.7</v>
      </c>
      <c r="AB2206" s="13">
        <v>71629700000</v>
      </c>
      <c r="AC2206" s="5">
        <v>7.5918922397474118</v>
      </c>
      <c r="AD2206">
        <v>10.8</v>
      </c>
      <c r="AE2206">
        <v>3.19</v>
      </c>
      <c r="AF2206">
        <v>3.84</v>
      </c>
      <c r="AG2206" s="5">
        <v>17.414820930550043</v>
      </c>
      <c r="AH2206" s="7">
        <v>0.12956021504780996</v>
      </c>
      <c r="AI2206" s="8">
        <v>2.8519857594498679</v>
      </c>
      <c r="AJ2206">
        <v>149922.07999999999</v>
      </c>
      <c r="AK2206">
        <v>149922080000</v>
      </c>
      <c r="AL2206">
        <f t="shared" si="285"/>
        <v>0</v>
      </c>
      <c r="AM2206">
        <f t="shared" si="286"/>
        <v>0</v>
      </c>
      <c r="AN2206">
        <f t="shared" si="287"/>
        <v>1</v>
      </c>
      <c r="AO2206" s="9">
        <v>33</v>
      </c>
      <c r="AP2206" s="5">
        <v>1.5185139398778873</v>
      </c>
      <c r="AQ2206">
        <v>155510000</v>
      </c>
      <c r="AR2206" s="5">
        <v>39.9</v>
      </c>
      <c r="AS2206">
        <v>79868000</v>
      </c>
      <c r="AT2206">
        <v>76671000</v>
      </c>
      <c r="AU2206">
        <v>232181000</v>
      </c>
      <c r="AV2206">
        <v>0.28000000000000003</v>
      </c>
      <c r="AW2206">
        <v>16037.2</v>
      </c>
      <c r="AX2206">
        <v>16037200000</v>
      </c>
      <c r="CG2206" s="13"/>
    </row>
    <row r="2207" spans="1:85" x14ac:dyDescent="0.3">
      <c r="A2207">
        <v>2018</v>
      </c>
      <c r="B2207" t="s">
        <v>118</v>
      </c>
      <c r="C2207">
        <v>0</v>
      </c>
      <c r="D2207">
        <v>5</v>
      </c>
      <c r="E2207">
        <v>5</v>
      </c>
      <c r="L2207">
        <v>1</v>
      </c>
      <c r="M2207">
        <v>0</v>
      </c>
      <c r="N2207">
        <v>0</v>
      </c>
      <c r="O2207" s="11">
        <v>12</v>
      </c>
      <c r="P2207" s="11">
        <v>5</v>
      </c>
      <c r="Q2207" s="12">
        <v>41.67</v>
      </c>
      <c r="R2207" s="11">
        <v>5</v>
      </c>
      <c r="S2207" s="12">
        <v>41.67</v>
      </c>
      <c r="T2207" s="14">
        <v>2</v>
      </c>
      <c r="U2207" s="12">
        <v>16.670000000000002</v>
      </c>
      <c r="V2207" s="12">
        <v>44.94</v>
      </c>
      <c r="W2207" s="13">
        <v>6</v>
      </c>
      <c r="X2207" s="11">
        <v>31.55</v>
      </c>
      <c r="Y2207" s="11">
        <v>6.85</v>
      </c>
      <c r="Z2207" s="11">
        <v>2.0299999999999998</v>
      </c>
      <c r="AA2207" s="11">
        <v>26685.3</v>
      </c>
      <c r="AB2207" s="13">
        <v>26685300000</v>
      </c>
      <c r="AC2207" s="5">
        <v>2.0324804486176236</v>
      </c>
      <c r="AD2207">
        <v>10.57</v>
      </c>
      <c r="AE2207">
        <v>5.1100000000000003</v>
      </c>
      <c r="AF2207">
        <v>6.07</v>
      </c>
      <c r="AG2207" s="5">
        <v>17.87759709042264</v>
      </c>
      <c r="AH2207" s="7"/>
      <c r="AI2207" s="8">
        <v>8.8660342228921007E-3</v>
      </c>
      <c r="AJ2207">
        <v>34887.22</v>
      </c>
      <c r="AK2207">
        <v>34887220000</v>
      </c>
      <c r="AL2207">
        <f t="shared" si="285"/>
        <v>0</v>
      </c>
      <c r="AM2207">
        <f t="shared" si="286"/>
        <v>1</v>
      </c>
      <c r="AN2207">
        <f t="shared" si="287"/>
        <v>0</v>
      </c>
      <c r="AO2207" s="9">
        <v>27</v>
      </c>
      <c r="AP2207" s="5">
        <v>1.4313637641589871</v>
      </c>
      <c r="AQ2207">
        <v>224226000</v>
      </c>
      <c r="AR2207" s="5">
        <v>29.6</v>
      </c>
      <c r="AT2207">
        <v>24076000</v>
      </c>
      <c r="AU2207">
        <v>248302000</v>
      </c>
      <c r="AV2207">
        <v>0.37</v>
      </c>
      <c r="AW2207">
        <v>16918.5</v>
      </c>
      <c r="AX2207">
        <v>16918500000</v>
      </c>
      <c r="CG2207" s="13"/>
    </row>
    <row r="2208" spans="1:85" x14ac:dyDescent="0.3">
      <c r="A2208">
        <v>2018</v>
      </c>
      <c r="B2208" t="s">
        <v>119</v>
      </c>
      <c r="C2208">
        <v>0</v>
      </c>
      <c r="D2208">
        <v>5</v>
      </c>
      <c r="E2208">
        <v>4</v>
      </c>
      <c r="L2208">
        <v>1</v>
      </c>
      <c r="M2208">
        <v>0</v>
      </c>
      <c r="N2208">
        <v>0</v>
      </c>
      <c r="O2208" s="11">
        <v>12</v>
      </c>
      <c r="P2208" s="11">
        <v>7</v>
      </c>
      <c r="Q2208" s="12">
        <v>58.33</v>
      </c>
      <c r="R2208" s="11">
        <v>3</v>
      </c>
      <c r="S2208" s="12">
        <v>25</v>
      </c>
      <c r="T2208" s="14">
        <v>2</v>
      </c>
      <c r="U2208" s="12">
        <v>16.670000000000002</v>
      </c>
      <c r="V2208" s="12">
        <v>65.22</v>
      </c>
      <c r="W2208" s="13">
        <v>4</v>
      </c>
      <c r="X2208" s="11"/>
      <c r="Y2208" s="11">
        <v>30.04</v>
      </c>
      <c r="Z2208" s="11">
        <v>6.13</v>
      </c>
      <c r="AA2208" s="11">
        <v>38169.1</v>
      </c>
      <c r="AB2208" s="13">
        <v>38169100000</v>
      </c>
      <c r="AC2208" s="5">
        <v>6.1346739280552001</v>
      </c>
      <c r="AD2208">
        <v>43.99</v>
      </c>
      <c r="AE2208">
        <v>31.37</v>
      </c>
      <c r="AF2208">
        <v>39.42</v>
      </c>
      <c r="AG2208" s="5">
        <v>112.31668526965734</v>
      </c>
      <c r="AH2208" s="7">
        <v>1.5947683817719918</v>
      </c>
      <c r="AI2208" s="8"/>
      <c r="AJ2208">
        <v>138755.75</v>
      </c>
      <c r="AK2208">
        <v>138755750000</v>
      </c>
      <c r="AL2208">
        <f t="shared" si="285"/>
        <v>0</v>
      </c>
      <c r="AM2208">
        <f t="shared" si="286"/>
        <v>0</v>
      </c>
      <c r="AN2208">
        <f t="shared" si="287"/>
        <v>1</v>
      </c>
      <c r="AO2208" s="9">
        <v>44</v>
      </c>
      <c r="AP2208" s="5">
        <v>1.6434526764861872</v>
      </c>
      <c r="AQ2208">
        <v>40200000</v>
      </c>
      <c r="AR2208" s="5">
        <v>100</v>
      </c>
      <c r="AT2208">
        <v>117620000</v>
      </c>
      <c r="AU2208">
        <v>157820000</v>
      </c>
      <c r="AV2208">
        <v>0.94</v>
      </c>
      <c r="AW2208">
        <v>32907.599999999999</v>
      </c>
      <c r="AX2208">
        <v>32907600000</v>
      </c>
      <c r="CG2208" s="13"/>
    </row>
    <row r="2209" spans="1:85" x14ac:dyDescent="0.3">
      <c r="A2209">
        <v>2018</v>
      </c>
      <c r="B2209" t="s">
        <v>120</v>
      </c>
      <c r="C2209">
        <v>0</v>
      </c>
      <c r="D2209">
        <v>4</v>
      </c>
      <c r="E2209">
        <v>6</v>
      </c>
      <c r="L2209">
        <v>1</v>
      </c>
      <c r="M2209">
        <v>0</v>
      </c>
      <c r="N2209">
        <v>0</v>
      </c>
      <c r="O2209" s="11">
        <v>16</v>
      </c>
      <c r="P2209" s="11">
        <v>7</v>
      </c>
      <c r="Q2209" s="12">
        <v>43.75</v>
      </c>
      <c r="R2209" s="11">
        <v>4</v>
      </c>
      <c r="S2209" s="12">
        <v>25</v>
      </c>
      <c r="T2209" s="14">
        <v>5</v>
      </c>
      <c r="U2209" s="12">
        <v>31.25</v>
      </c>
      <c r="V2209" s="12">
        <v>40.1</v>
      </c>
      <c r="W2209" s="13">
        <v>5</v>
      </c>
      <c r="X2209" s="11">
        <v>0.45</v>
      </c>
      <c r="Y2209" s="11">
        <v>8.06</v>
      </c>
      <c r="Z2209" s="11">
        <v>3.91</v>
      </c>
      <c r="AA2209" s="11">
        <v>644592.69999999995</v>
      </c>
      <c r="AB2209" s="13">
        <v>644592700000</v>
      </c>
      <c r="AC2209" s="5">
        <v>3.910762125690904</v>
      </c>
      <c r="AD2209">
        <v>7.56</v>
      </c>
      <c r="AE2209">
        <v>3.43</v>
      </c>
      <c r="AF2209">
        <v>4.6900000000000004</v>
      </c>
      <c r="AG2209" s="5">
        <v>20.432074011511656</v>
      </c>
      <c r="AH2209" s="7">
        <v>3.5137448397039935E-4</v>
      </c>
      <c r="AI2209" s="8">
        <v>0.12453125093656803</v>
      </c>
      <c r="AJ2209">
        <v>766286.58</v>
      </c>
      <c r="AK2209">
        <v>766286580000</v>
      </c>
      <c r="AL2209">
        <f t="shared" si="285"/>
        <v>0</v>
      </c>
      <c r="AM2209">
        <f t="shared" si="286"/>
        <v>0</v>
      </c>
      <c r="AN2209">
        <f t="shared" si="287"/>
        <v>1</v>
      </c>
      <c r="AO2209" s="9">
        <v>71</v>
      </c>
      <c r="AP2209" s="5">
        <v>1.851258348719075</v>
      </c>
      <c r="AQ2209">
        <v>111250000</v>
      </c>
      <c r="AT2209">
        <v>153525000</v>
      </c>
      <c r="AU2209">
        <v>264775000</v>
      </c>
      <c r="AV2209">
        <v>3.65</v>
      </c>
      <c r="AW2209">
        <v>475958.9</v>
      </c>
      <c r="AX2209">
        <v>475958900000</v>
      </c>
      <c r="CG2209" s="13"/>
    </row>
    <row r="2210" spans="1:85" x14ac:dyDescent="0.3">
      <c r="A2210">
        <v>2018</v>
      </c>
      <c r="B2210" t="s">
        <v>121</v>
      </c>
      <c r="C2210">
        <v>1</v>
      </c>
      <c r="D2210">
        <v>4</v>
      </c>
      <c r="E2210">
        <v>6</v>
      </c>
      <c r="L2210">
        <v>1</v>
      </c>
      <c r="M2210">
        <v>0</v>
      </c>
      <c r="N2210">
        <v>0</v>
      </c>
      <c r="O2210" s="11">
        <v>12</v>
      </c>
      <c r="P2210" s="11">
        <v>6</v>
      </c>
      <c r="Q2210" s="12">
        <v>50</v>
      </c>
      <c r="R2210" s="11">
        <v>4</v>
      </c>
      <c r="S2210" s="12">
        <v>33.33</v>
      </c>
      <c r="T2210" s="14">
        <v>2</v>
      </c>
      <c r="U2210" s="12">
        <v>16.670000000000002</v>
      </c>
      <c r="V2210" s="12">
        <v>29.68</v>
      </c>
      <c r="W2210" s="13">
        <v>5</v>
      </c>
      <c r="X2210" s="11"/>
      <c r="Y2210" s="11">
        <v>-0.54</v>
      </c>
      <c r="Z2210" s="11">
        <v>0.93</v>
      </c>
      <c r="AA2210" s="11">
        <v>147217</v>
      </c>
      <c r="AB2210" s="13">
        <v>147217000000</v>
      </c>
      <c r="AC2210" s="5">
        <v>0.93308472025983824</v>
      </c>
      <c r="AD2210">
        <v>-0.26</v>
      </c>
      <c r="AE2210">
        <v>-0.12</v>
      </c>
      <c r="AF2210">
        <v>-0.13</v>
      </c>
      <c r="AG2210" s="5">
        <v>-2.5179186745635009</v>
      </c>
      <c r="AH2210" s="7">
        <v>1.3846194353569994</v>
      </c>
      <c r="AI2210" s="8"/>
      <c r="AJ2210">
        <v>60212.82</v>
      </c>
      <c r="AK2210">
        <v>60212820000</v>
      </c>
      <c r="AL2210">
        <f t="shared" si="285"/>
        <v>0</v>
      </c>
      <c r="AM2210">
        <f t="shared" si="286"/>
        <v>1</v>
      </c>
      <c r="AN2210">
        <f t="shared" si="287"/>
        <v>0</v>
      </c>
      <c r="AO2210" s="9">
        <v>70</v>
      </c>
      <c r="AP2210" s="5">
        <v>1.8450980400142569</v>
      </c>
      <c r="AQ2210">
        <v>128330362</v>
      </c>
      <c r="AT2210">
        <v>25698441</v>
      </c>
      <c r="AU2210">
        <v>154028803</v>
      </c>
      <c r="AV2210">
        <v>0</v>
      </c>
      <c r="AW2210">
        <v>30383.8</v>
      </c>
      <c r="AX2210">
        <v>30383800000</v>
      </c>
      <c r="CG2210" s="13"/>
    </row>
    <row r="2211" spans="1:85" x14ac:dyDescent="0.3">
      <c r="A2211">
        <v>2018</v>
      </c>
      <c r="B2211" t="s">
        <v>122</v>
      </c>
      <c r="C2211">
        <v>0</v>
      </c>
      <c r="D2211">
        <v>5</v>
      </c>
      <c r="E2211">
        <v>4</v>
      </c>
      <c r="F2211">
        <v>7.6</v>
      </c>
      <c r="G2211">
        <v>7600000</v>
      </c>
      <c r="H2211">
        <v>6.9</v>
      </c>
      <c r="I2211">
        <v>6900000</v>
      </c>
      <c r="J2211">
        <v>0.69999999999999929</v>
      </c>
      <c r="K2211">
        <v>699999.9999999993</v>
      </c>
      <c r="L2211">
        <v>1</v>
      </c>
      <c r="M2211">
        <v>1</v>
      </c>
      <c r="N2211">
        <v>1</v>
      </c>
      <c r="O2211" s="11">
        <v>12</v>
      </c>
      <c r="P2211" s="11">
        <v>6</v>
      </c>
      <c r="Q2211" s="12">
        <v>50</v>
      </c>
      <c r="R2211" s="11">
        <v>5</v>
      </c>
      <c r="S2211" s="12">
        <v>41.67</v>
      </c>
      <c r="T2211" s="14">
        <v>1</v>
      </c>
      <c r="U2211" s="12">
        <v>8.33</v>
      </c>
      <c r="V2211" s="12">
        <v>51</v>
      </c>
      <c r="W2211" s="13">
        <v>5</v>
      </c>
      <c r="X2211" s="11"/>
      <c r="Y2211" s="11">
        <v>7.94</v>
      </c>
      <c r="Z2211" s="11">
        <v>2.6</v>
      </c>
      <c r="AA2211" s="11">
        <v>13866.1</v>
      </c>
      <c r="AB2211" s="13">
        <v>13866100000</v>
      </c>
      <c r="AC2211" s="5">
        <v>2.6035703363894083</v>
      </c>
      <c r="AD2211">
        <v>15.84</v>
      </c>
      <c r="AE2211">
        <v>11.16</v>
      </c>
      <c r="AF2211">
        <v>15.84</v>
      </c>
      <c r="AG2211" s="5">
        <v>1.1529782526340062</v>
      </c>
      <c r="AH2211" s="7"/>
      <c r="AI2211" s="8">
        <v>0.53029521757301745</v>
      </c>
      <c r="AJ2211">
        <v>33480.75</v>
      </c>
      <c r="AK2211">
        <v>33480750000</v>
      </c>
      <c r="AL2211">
        <f t="shared" si="285"/>
        <v>0</v>
      </c>
      <c r="AM2211">
        <f t="shared" si="286"/>
        <v>1</v>
      </c>
      <c r="AN2211">
        <f t="shared" si="287"/>
        <v>0</v>
      </c>
      <c r="AO2211" s="9">
        <v>96</v>
      </c>
      <c r="AP2211" s="5">
        <v>1.9822712330395682</v>
      </c>
      <c r="AQ2211">
        <v>37586000</v>
      </c>
      <c r="AR2211" s="5">
        <v>12</v>
      </c>
      <c r="AS2211">
        <v>37586000</v>
      </c>
      <c r="AT2211">
        <v>45730000</v>
      </c>
      <c r="AU2211">
        <v>83316000</v>
      </c>
      <c r="AW2211">
        <v>18422.099999999999</v>
      </c>
      <c r="AX2211">
        <v>18422100000</v>
      </c>
      <c r="CG2211" s="13"/>
    </row>
    <row r="2212" spans="1:85" x14ac:dyDescent="0.3">
      <c r="A2212">
        <v>2018</v>
      </c>
      <c r="B2212" t="s">
        <v>123</v>
      </c>
      <c r="C2212">
        <v>0</v>
      </c>
      <c r="E2212">
        <v>4</v>
      </c>
      <c r="M2212">
        <v>0</v>
      </c>
      <c r="N2212">
        <v>0</v>
      </c>
      <c r="O2212" s="11">
        <v>11</v>
      </c>
      <c r="P2212" s="11">
        <v>5</v>
      </c>
      <c r="Q2212" s="12">
        <v>54.55</v>
      </c>
      <c r="R2212" s="11">
        <v>4</v>
      </c>
      <c r="S2212" s="12">
        <v>54.55</v>
      </c>
      <c r="T2212" s="14">
        <v>2</v>
      </c>
      <c r="U2212" s="12">
        <v>18.18</v>
      </c>
      <c r="V2212" s="12">
        <v>51.03</v>
      </c>
      <c r="W2212" s="13">
        <v>6</v>
      </c>
      <c r="X2212" s="11"/>
      <c r="Y2212" s="11">
        <v>7.09</v>
      </c>
      <c r="Z2212" s="11">
        <v>4.2</v>
      </c>
      <c r="AA2212" s="11">
        <v>21408.3</v>
      </c>
      <c r="AB2212" s="13">
        <v>21408300000</v>
      </c>
      <c r="AC2212" s="5">
        <v>4.2022600840507112</v>
      </c>
      <c r="AD2212">
        <v>14.99</v>
      </c>
      <c r="AE2212">
        <v>6.58</v>
      </c>
      <c r="AF2212">
        <v>8.8000000000000007</v>
      </c>
      <c r="AG2212" s="5">
        <v>-2.5562458261079404</v>
      </c>
      <c r="AH2212" s="7">
        <v>1.2693220299937802</v>
      </c>
      <c r="AI2212" s="8">
        <v>3.1658181483102585</v>
      </c>
      <c r="AJ2212">
        <v>41399.01</v>
      </c>
      <c r="AK2212">
        <v>41399010000</v>
      </c>
      <c r="AL2212">
        <f t="shared" si="285"/>
        <v>0</v>
      </c>
      <c r="AM2212">
        <f t="shared" si="286"/>
        <v>1</v>
      </c>
      <c r="AN2212">
        <f t="shared" si="287"/>
        <v>0</v>
      </c>
      <c r="AO2212" s="9">
        <v>28</v>
      </c>
      <c r="AP2212" s="5">
        <v>1.447158031342219</v>
      </c>
      <c r="CG2212" s="13"/>
    </row>
    <row r="2213" spans="1:85" x14ac:dyDescent="0.3">
      <c r="A2213">
        <v>2018</v>
      </c>
      <c r="B2213" t="s">
        <v>124</v>
      </c>
      <c r="C2213">
        <v>0</v>
      </c>
      <c r="D2213">
        <v>3</v>
      </c>
      <c r="F2213">
        <v>2.4</v>
      </c>
      <c r="G2213">
        <v>2400000</v>
      </c>
      <c r="H2213">
        <v>2.2999999999999998</v>
      </c>
      <c r="I2213">
        <v>2300000</v>
      </c>
      <c r="J2213">
        <v>0.10000000000000009</v>
      </c>
      <c r="K2213">
        <v>100000.00000000009</v>
      </c>
      <c r="L2213">
        <v>0</v>
      </c>
      <c r="M2213">
        <v>1</v>
      </c>
      <c r="N2213">
        <v>0</v>
      </c>
      <c r="O2213" s="11">
        <v>11</v>
      </c>
      <c r="P2213" s="11">
        <v>3</v>
      </c>
      <c r="Q2213" s="12">
        <v>27.27</v>
      </c>
      <c r="R2213" s="11">
        <v>3</v>
      </c>
      <c r="S2213" s="12">
        <v>27.27</v>
      </c>
      <c r="T2213" s="14">
        <v>5</v>
      </c>
      <c r="U2213" s="12">
        <v>45.45</v>
      </c>
      <c r="V2213" s="12">
        <v>58.36</v>
      </c>
      <c r="W2213" s="13">
        <v>5</v>
      </c>
      <c r="X2213" s="11"/>
      <c r="Y2213" s="11">
        <v>10.19</v>
      </c>
      <c r="Z2213" s="11">
        <v>5.66</v>
      </c>
      <c r="AA2213" s="11">
        <v>13500.7</v>
      </c>
      <c r="AB2213" s="13">
        <v>13500700000</v>
      </c>
      <c r="AC2213" s="5">
        <v>5.6560959211116089</v>
      </c>
      <c r="AD2213">
        <v>15.88</v>
      </c>
      <c r="AE2213">
        <v>11.78</v>
      </c>
      <c r="AF2213">
        <v>15.81</v>
      </c>
      <c r="AG2213" s="5">
        <v>6.4408665919857002</v>
      </c>
      <c r="AH2213" s="7"/>
      <c r="AI2213" s="8"/>
      <c r="AJ2213">
        <v>60635.81</v>
      </c>
      <c r="AK2213">
        <v>60635810000</v>
      </c>
      <c r="AL2213">
        <f t="shared" si="285"/>
        <v>0</v>
      </c>
      <c r="AM2213">
        <f t="shared" si="286"/>
        <v>1</v>
      </c>
      <c r="AN2213">
        <f t="shared" si="287"/>
        <v>0</v>
      </c>
      <c r="AO2213" s="9">
        <v>5</v>
      </c>
      <c r="AP2213" s="5">
        <v>0.69897000433601875</v>
      </c>
      <c r="AQ2213">
        <v>70593000</v>
      </c>
      <c r="AT2213">
        <v>32741000</v>
      </c>
      <c r="AU2213">
        <v>103334000</v>
      </c>
      <c r="AV2213">
        <v>51.33</v>
      </c>
      <c r="AW2213">
        <v>14537.6</v>
      </c>
      <c r="AX2213">
        <v>14537600000</v>
      </c>
      <c r="CG2213" s="13"/>
    </row>
    <row r="2214" spans="1:85" x14ac:dyDescent="0.3">
      <c r="A2214">
        <v>2018</v>
      </c>
      <c r="B2214" t="s">
        <v>125</v>
      </c>
      <c r="C2214">
        <v>0</v>
      </c>
      <c r="M2214">
        <v>0</v>
      </c>
      <c r="N2214">
        <v>0</v>
      </c>
      <c r="O2214" s="11">
        <v>14</v>
      </c>
      <c r="P2214" s="11">
        <v>7</v>
      </c>
      <c r="Q2214" s="12">
        <v>50</v>
      </c>
      <c r="R2214" s="11">
        <v>5</v>
      </c>
      <c r="S2214" s="12">
        <v>35.71</v>
      </c>
      <c r="T2214" s="14">
        <v>2</v>
      </c>
      <c r="U2214" s="12">
        <v>14.29</v>
      </c>
      <c r="V2214" s="12">
        <v>68.33</v>
      </c>
      <c r="W2214" s="13">
        <v>5</v>
      </c>
      <c r="X2214" s="11"/>
      <c r="Y2214" s="11">
        <v>5.28</v>
      </c>
      <c r="Z2214" s="11">
        <v>2.67</v>
      </c>
      <c r="AA2214" s="11">
        <v>99625.7</v>
      </c>
      <c r="AB2214" s="13">
        <v>99625700000</v>
      </c>
      <c r="AC2214" s="5">
        <v>2.6650381586756335</v>
      </c>
      <c r="AD2214">
        <v>3.69</v>
      </c>
      <c r="AE2214">
        <v>2.0299999999999998</v>
      </c>
      <c r="AF2214">
        <v>2.5299999999999998</v>
      </c>
      <c r="AG2214" s="5">
        <v>-38.632420926285384</v>
      </c>
      <c r="AH2214" s="7">
        <v>0.12300780832174563</v>
      </c>
      <c r="AI2214" s="8"/>
      <c r="AJ2214">
        <v>100106.3</v>
      </c>
      <c r="AK2214">
        <v>100106300000</v>
      </c>
      <c r="AL2214">
        <f t="shared" si="285"/>
        <v>0</v>
      </c>
      <c r="AM2214">
        <f t="shared" si="286"/>
        <v>0</v>
      </c>
      <c r="AN2214">
        <f t="shared" si="287"/>
        <v>1</v>
      </c>
      <c r="AO2214" s="9">
        <v>31</v>
      </c>
      <c r="AP2214" s="5">
        <v>1.4913616938342726</v>
      </c>
      <c r="CG2214" s="13"/>
    </row>
    <row r="2215" spans="1:85" x14ac:dyDescent="0.3">
      <c r="A2215">
        <v>2018</v>
      </c>
      <c r="B2215" t="s">
        <v>126</v>
      </c>
      <c r="C2215">
        <v>0</v>
      </c>
      <c r="M2215">
        <v>0</v>
      </c>
      <c r="N2215">
        <v>0</v>
      </c>
      <c r="O2215" s="11"/>
      <c r="P2215" s="11"/>
      <c r="Q2215" s="12"/>
      <c r="R2215" s="11"/>
      <c r="S2215" s="12"/>
      <c r="T2215" s="14">
        <v>0</v>
      </c>
      <c r="U2215" s="12"/>
      <c r="V2215" s="12" t="s">
        <v>366</v>
      </c>
      <c r="W2215" s="13"/>
      <c r="X2215" s="11"/>
      <c r="Y2215" s="11"/>
      <c r="Z2215" s="11"/>
      <c r="AA2215" s="11">
        <v>71859</v>
      </c>
      <c r="AB2215" s="13">
        <v>71859000000</v>
      </c>
      <c r="AD2215">
        <v>17.03</v>
      </c>
      <c r="AE2215">
        <v>4.26</v>
      </c>
      <c r="AF2215">
        <v>7.32</v>
      </c>
      <c r="AG2215" s="5">
        <v>21.029158799282921</v>
      </c>
      <c r="AH2215" s="7"/>
      <c r="AI2215" s="8"/>
      <c r="AO2215" s="9">
        <v>6</v>
      </c>
      <c r="AP2215" s="5">
        <v>0.77815125038364352</v>
      </c>
      <c r="AV2215">
        <v>0</v>
      </c>
      <c r="AW2215">
        <v>63393.5</v>
      </c>
      <c r="AX2215">
        <v>63393500000</v>
      </c>
      <c r="CG2215" s="13"/>
    </row>
    <row r="2216" spans="1:85" x14ac:dyDescent="0.3">
      <c r="A2216">
        <v>2018</v>
      </c>
      <c r="B2216" t="s">
        <v>127</v>
      </c>
      <c r="C2216">
        <v>1</v>
      </c>
      <c r="D2216">
        <v>5</v>
      </c>
      <c r="E2216">
        <v>4</v>
      </c>
      <c r="L2216">
        <v>1</v>
      </c>
      <c r="M2216">
        <v>0</v>
      </c>
      <c r="N2216">
        <v>0</v>
      </c>
      <c r="O2216" s="11"/>
      <c r="P2216" s="11"/>
      <c r="Q2216" s="12"/>
      <c r="R2216" s="11"/>
      <c r="S2216" s="12"/>
      <c r="T2216" s="14">
        <v>0</v>
      </c>
      <c r="U2216" s="12"/>
      <c r="V2216" s="12">
        <v>43.01</v>
      </c>
      <c r="W2216" s="13"/>
      <c r="X2216" s="11"/>
      <c r="Y2216" s="11">
        <v>5.59</v>
      </c>
      <c r="Z2216" s="11">
        <v>3.24</v>
      </c>
      <c r="AA2216" s="11">
        <v>28900.7</v>
      </c>
      <c r="AB2216" s="13">
        <v>28900700000</v>
      </c>
      <c r="AC2216" s="5">
        <v>3.2393581034115031</v>
      </c>
      <c r="AD2216">
        <v>9.01</v>
      </c>
      <c r="AE2216">
        <v>6.7</v>
      </c>
      <c r="AF2216">
        <v>9.01</v>
      </c>
      <c r="AG2216" s="5">
        <v>-5.0065876152832676</v>
      </c>
      <c r="AH2216" s="7"/>
      <c r="AI2216" s="8"/>
      <c r="AO2216" s="9">
        <v>26</v>
      </c>
      <c r="AP2216" s="5">
        <v>1.414973347970818</v>
      </c>
      <c r="AQ2216">
        <v>52540000</v>
      </c>
      <c r="AT2216">
        <v>24700000</v>
      </c>
      <c r="AU2216">
        <v>77240000</v>
      </c>
      <c r="AV2216">
        <v>43.01</v>
      </c>
      <c r="AW2216">
        <v>6489</v>
      </c>
      <c r="AX2216">
        <v>6489000000</v>
      </c>
      <c r="CG2216" s="13"/>
    </row>
    <row r="2217" spans="1:85" x14ac:dyDescent="0.3">
      <c r="A2217">
        <v>2018</v>
      </c>
      <c r="B2217" t="s">
        <v>128</v>
      </c>
      <c r="C2217">
        <v>0</v>
      </c>
      <c r="D2217">
        <v>7</v>
      </c>
      <c r="E2217">
        <v>6</v>
      </c>
      <c r="F2217">
        <v>3.2</v>
      </c>
      <c r="G2217">
        <v>3200000</v>
      </c>
      <c r="H2217">
        <v>3</v>
      </c>
      <c r="I2217">
        <v>3000000</v>
      </c>
      <c r="J2217">
        <v>0.20000000000000018</v>
      </c>
      <c r="K2217">
        <v>200000.00000000017</v>
      </c>
      <c r="L2217">
        <v>1</v>
      </c>
      <c r="M2217">
        <v>0</v>
      </c>
      <c r="N2217">
        <v>0</v>
      </c>
      <c r="O2217" s="11">
        <v>16</v>
      </c>
      <c r="P2217" s="11">
        <v>6</v>
      </c>
      <c r="Q2217" s="12">
        <v>37.5</v>
      </c>
      <c r="R2217" s="11">
        <v>5</v>
      </c>
      <c r="S2217" s="12">
        <v>31.25</v>
      </c>
      <c r="T2217" s="14">
        <v>5</v>
      </c>
      <c r="U2217" s="12">
        <v>31.25</v>
      </c>
      <c r="V2217" s="12">
        <v>37.659999999999997</v>
      </c>
      <c r="W2217" s="13">
        <v>7</v>
      </c>
      <c r="X2217" s="11"/>
      <c r="Y2217" s="11">
        <v>11.22</v>
      </c>
      <c r="Z2217" s="11">
        <v>2.13</v>
      </c>
      <c r="AA2217" s="11">
        <v>120302.6</v>
      </c>
      <c r="AB2217" s="13">
        <v>120302600000</v>
      </c>
      <c r="AC2217" s="5">
        <v>2.1337688059310977</v>
      </c>
      <c r="AD2217">
        <v>20.87</v>
      </c>
      <c r="AE2217">
        <v>7.89</v>
      </c>
      <c r="AF2217">
        <v>10.83</v>
      </c>
      <c r="AG2217" s="5">
        <v>22.8149936740786</v>
      </c>
      <c r="AH2217" s="7"/>
      <c r="AI2217" s="8">
        <v>1.292742998652046E-2</v>
      </c>
      <c r="AJ2217">
        <v>128266.46</v>
      </c>
      <c r="AK2217">
        <v>128266460000</v>
      </c>
      <c r="AL2217">
        <f>IF(AJ2217&lt;29957,1,0)</f>
        <v>0</v>
      </c>
      <c r="AM2217">
        <f>IF(AND(AJ2217&gt;29957,AJ2217&lt;96525),1,0)</f>
        <v>0</v>
      </c>
      <c r="AN2217">
        <f>IF(AJ2217&gt;96525,1,0)</f>
        <v>1</v>
      </c>
      <c r="AO2217" s="9">
        <v>20</v>
      </c>
      <c r="AP2217" s="5">
        <v>1.301029995663981</v>
      </c>
      <c r="AT2217">
        <v>2133000</v>
      </c>
      <c r="AU2217">
        <v>2133000</v>
      </c>
      <c r="AV2217">
        <v>0</v>
      </c>
      <c r="AW2217">
        <v>74260.7</v>
      </c>
      <c r="AX2217">
        <v>74260700000</v>
      </c>
      <c r="CG2217" s="13"/>
    </row>
    <row r="2218" spans="1:85" x14ac:dyDescent="0.3">
      <c r="A2218">
        <v>2018</v>
      </c>
      <c r="B2218" t="s">
        <v>129</v>
      </c>
      <c r="C2218">
        <v>0</v>
      </c>
      <c r="M2218">
        <v>0</v>
      </c>
      <c r="N2218">
        <v>0</v>
      </c>
      <c r="O2218" s="11"/>
      <c r="P2218" s="11"/>
      <c r="Q2218" s="12"/>
      <c r="R2218" s="11"/>
      <c r="S2218" s="12"/>
      <c r="T2218" s="14">
        <v>0</v>
      </c>
      <c r="U2218" s="12"/>
      <c r="V2218" s="12" t="s">
        <v>366</v>
      </c>
      <c r="W2218" s="13"/>
      <c r="X2218" s="11"/>
      <c r="Y2218" s="11">
        <v>-5.52</v>
      </c>
      <c r="Z2218" s="11"/>
      <c r="AA2218" s="11"/>
      <c r="AB2218" s="13"/>
      <c r="AD2218">
        <v>38.33</v>
      </c>
      <c r="AE2218">
        <v>17.690000000000001</v>
      </c>
      <c r="AF2218">
        <v>25.23</v>
      </c>
      <c r="AG2218" s="5">
        <v>9.4191049230818109</v>
      </c>
      <c r="AH2218" s="7"/>
      <c r="AI2218" s="8"/>
      <c r="AO2218" s="9">
        <v>10</v>
      </c>
      <c r="AP2218" s="5">
        <v>1</v>
      </c>
      <c r="AR2218" s="5">
        <v>58.1</v>
      </c>
      <c r="AV2218">
        <v>72.88</v>
      </c>
      <c r="AW2218">
        <v>13784.4</v>
      </c>
      <c r="AX2218">
        <v>13784400000</v>
      </c>
      <c r="CG2218" s="13"/>
    </row>
    <row r="2219" spans="1:85" x14ac:dyDescent="0.3">
      <c r="A2219">
        <v>2018</v>
      </c>
      <c r="B2219" t="s">
        <v>130</v>
      </c>
      <c r="C2219">
        <v>1</v>
      </c>
      <c r="M2219">
        <v>0</v>
      </c>
      <c r="N2219">
        <v>0</v>
      </c>
      <c r="O2219" s="11">
        <v>13</v>
      </c>
      <c r="P2219" s="11">
        <v>6</v>
      </c>
      <c r="Q2219" s="12">
        <v>46.15</v>
      </c>
      <c r="R2219" s="11">
        <v>3</v>
      </c>
      <c r="S2219" s="12">
        <v>23.08</v>
      </c>
      <c r="T2219" s="14">
        <v>4</v>
      </c>
      <c r="U2219" s="12">
        <v>30.77</v>
      </c>
      <c r="V2219" s="12">
        <v>62.89</v>
      </c>
      <c r="W2219" s="13">
        <v>8</v>
      </c>
      <c r="X2219" s="11"/>
      <c r="Y2219" s="11">
        <v>16.82</v>
      </c>
      <c r="Z2219" s="11">
        <v>2.65</v>
      </c>
      <c r="AA2219" s="11">
        <v>31583.200000000001</v>
      </c>
      <c r="AB2219" s="13">
        <v>31583200000</v>
      </c>
      <c r="AC2219" s="5">
        <v>2.6481295562281479</v>
      </c>
      <c r="AD2219">
        <v>-52.25</v>
      </c>
      <c r="AE2219">
        <v>-6.16</v>
      </c>
      <c r="AF2219">
        <v>-12.41</v>
      </c>
      <c r="AG2219" s="5">
        <v>11.991914030768836</v>
      </c>
      <c r="AH2219" s="7"/>
      <c r="AI2219" s="8">
        <v>4.2911088225197395E-2</v>
      </c>
      <c r="AJ2219">
        <v>19175.310000000001</v>
      </c>
      <c r="AK2219">
        <v>19175310000</v>
      </c>
      <c r="AL2219">
        <f>IF(AJ2219&lt;29957,1,0)</f>
        <v>1</v>
      </c>
      <c r="AM2219">
        <f>IF(AND(AJ2219&gt;29957,AJ2219&lt;96525),1,0)</f>
        <v>0</v>
      </c>
      <c r="AN2219">
        <f>IF(AJ2219&gt;96525,1,0)</f>
        <v>0</v>
      </c>
      <c r="AO2219" s="9">
        <v>32</v>
      </c>
      <c r="AP2219" s="5">
        <v>1.5051499783199058</v>
      </c>
      <c r="CG2219" s="13"/>
    </row>
    <row r="2220" spans="1:85" x14ac:dyDescent="0.3">
      <c r="A2220">
        <v>2018</v>
      </c>
      <c r="B2220" t="s">
        <v>131</v>
      </c>
      <c r="C2220">
        <v>1</v>
      </c>
      <c r="D2220">
        <v>5</v>
      </c>
      <c r="E2220">
        <v>9</v>
      </c>
      <c r="L2220">
        <v>1</v>
      </c>
      <c r="M2220">
        <v>0</v>
      </c>
      <c r="N2220">
        <v>0</v>
      </c>
      <c r="O2220" s="11">
        <v>15</v>
      </c>
      <c r="P2220" s="11">
        <v>7</v>
      </c>
      <c r="Q2220" s="12">
        <v>46.67</v>
      </c>
      <c r="R2220" s="11">
        <v>5</v>
      </c>
      <c r="S2220" s="12">
        <v>33.33</v>
      </c>
      <c r="T2220" s="14">
        <v>3</v>
      </c>
      <c r="U2220" s="12">
        <v>20</v>
      </c>
      <c r="V2220" s="12">
        <v>60.19</v>
      </c>
      <c r="W2220" s="13">
        <v>6</v>
      </c>
      <c r="X2220" s="11"/>
      <c r="Y2220" s="11">
        <v>18.28</v>
      </c>
      <c r="Z2220" s="11">
        <v>4.82</v>
      </c>
      <c r="AA2220" s="11">
        <v>485360</v>
      </c>
      <c r="AB2220" s="13">
        <v>485360000000</v>
      </c>
      <c r="AC2220" s="5">
        <v>4.8172278398826522</v>
      </c>
      <c r="AD2220">
        <v>25.69</v>
      </c>
      <c r="AE2220">
        <v>18.690000000000001</v>
      </c>
      <c r="AF2220">
        <v>24.55</v>
      </c>
      <c r="AG2220" s="5">
        <v>6.3088631012445342</v>
      </c>
      <c r="AH2220" s="7"/>
      <c r="AI2220" s="8"/>
      <c r="AJ2220">
        <v>1239686.8400000001</v>
      </c>
      <c r="AK2220">
        <v>1239686840000</v>
      </c>
      <c r="AL2220">
        <f>IF(AJ2220&lt;29957,1,0)</f>
        <v>0</v>
      </c>
      <c r="AM2220">
        <f>IF(AND(AJ2220&gt;29957,AJ2220&lt;96525),1,0)</f>
        <v>0</v>
      </c>
      <c r="AN2220">
        <f>IF(AJ2220&gt;96525,1,0)</f>
        <v>1</v>
      </c>
      <c r="AO2220" s="9">
        <v>27</v>
      </c>
      <c r="AP2220" s="5">
        <v>1.4313637641589871</v>
      </c>
      <c r="AT2220">
        <v>150200000</v>
      </c>
      <c r="AU2220">
        <v>150200000</v>
      </c>
      <c r="AV2220">
        <v>16.8</v>
      </c>
      <c r="AW2220">
        <v>505690</v>
      </c>
      <c r="AX2220">
        <v>505690000000</v>
      </c>
      <c r="CG2220" s="13"/>
    </row>
    <row r="2221" spans="1:85" x14ac:dyDescent="0.3">
      <c r="A2221">
        <v>2018</v>
      </c>
      <c r="B2221" t="s">
        <v>132</v>
      </c>
      <c r="C2221">
        <v>0</v>
      </c>
      <c r="D2221">
        <v>4</v>
      </c>
      <c r="E2221">
        <v>4</v>
      </c>
      <c r="L2221">
        <v>1</v>
      </c>
      <c r="M2221">
        <v>0</v>
      </c>
      <c r="N2221">
        <v>1</v>
      </c>
      <c r="O2221" s="11">
        <v>12</v>
      </c>
      <c r="P2221" s="11">
        <v>5</v>
      </c>
      <c r="Q2221" s="12">
        <v>41.67</v>
      </c>
      <c r="R2221" s="11">
        <v>4</v>
      </c>
      <c r="S2221" s="12">
        <v>33.33</v>
      </c>
      <c r="T2221" s="14">
        <v>3</v>
      </c>
      <c r="U2221" s="12">
        <v>25</v>
      </c>
      <c r="V2221" s="12">
        <v>61.04</v>
      </c>
      <c r="W2221" s="13">
        <v>4</v>
      </c>
      <c r="X2221" s="11"/>
      <c r="Y2221" s="11">
        <v>15.39</v>
      </c>
      <c r="Z2221" s="11">
        <v>9.65</v>
      </c>
      <c r="AA2221" s="11">
        <v>31871.200000000001</v>
      </c>
      <c r="AB2221" s="13">
        <v>31871200000</v>
      </c>
      <c r="AC2221" s="5">
        <v>9.6480069923657599</v>
      </c>
      <c r="AD2221">
        <v>74.540000000000006</v>
      </c>
      <c r="AE2221">
        <v>41.73</v>
      </c>
      <c r="AF2221">
        <v>55.5</v>
      </c>
      <c r="AG2221" s="5">
        <v>207.73177478361737</v>
      </c>
      <c r="AH2221" s="7"/>
      <c r="AI2221" s="8"/>
      <c r="AJ2221">
        <v>93358.54</v>
      </c>
      <c r="AK2221">
        <v>93358540000</v>
      </c>
      <c r="AL2221">
        <f>IF(AJ2221&lt;29957,1,0)</f>
        <v>0</v>
      </c>
      <c r="AM2221">
        <f>IF(AND(AJ2221&gt;29957,AJ2221&lt;96525),1,0)</f>
        <v>1</v>
      </c>
      <c r="AN2221">
        <f>IF(AJ2221&gt;96525,1,0)</f>
        <v>0</v>
      </c>
      <c r="AO2221" s="9">
        <v>46</v>
      </c>
      <c r="AP2221" s="5">
        <v>1.6627578316815739</v>
      </c>
      <c r="AQ2221">
        <v>433297000</v>
      </c>
      <c r="AR2221" s="5">
        <v>96.9</v>
      </c>
      <c r="AS2221">
        <v>433297000</v>
      </c>
      <c r="AT2221">
        <v>56121000</v>
      </c>
      <c r="AU2221">
        <v>489418000</v>
      </c>
      <c r="AV2221">
        <v>29.58</v>
      </c>
      <c r="AW2221">
        <v>27590</v>
      </c>
      <c r="AX2221">
        <v>27590000000</v>
      </c>
      <c r="CG2221" s="13"/>
    </row>
    <row r="2222" spans="1:85" x14ac:dyDescent="0.3">
      <c r="A2222">
        <v>2018</v>
      </c>
      <c r="B2222" t="s">
        <v>133</v>
      </c>
      <c r="C2222">
        <v>0</v>
      </c>
      <c r="M2222">
        <v>0</v>
      </c>
      <c r="N2222">
        <v>0</v>
      </c>
      <c r="O2222" s="11">
        <v>11</v>
      </c>
      <c r="P2222" s="11">
        <v>6</v>
      </c>
      <c r="Q2222" s="12">
        <v>54.55</v>
      </c>
      <c r="R2222" s="11">
        <v>4</v>
      </c>
      <c r="S2222" s="12">
        <v>36.36</v>
      </c>
      <c r="T2222" s="14">
        <v>1</v>
      </c>
      <c r="U2222" s="12">
        <v>9.09</v>
      </c>
      <c r="V2222" s="12">
        <v>48.43</v>
      </c>
      <c r="W2222" s="13">
        <v>4</v>
      </c>
      <c r="X2222" s="11"/>
      <c r="Y2222" s="11"/>
      <c r="Z2222" s="11"/>
      <c r="AA2222" s="11">
        <v>31424.1</v>
      </c>
      <c r="AB2222" s="13">
        <v>31424100000</v>
      </c>
      <c r="AG2222" s="5"/>
      <c r="AH2222" s="7"/>
      <c r="AI2222" s="8"/>
      <c r="AJ2222">
        <v>36527.75</v>
      </c>
      <c r="AK2222">
        <v>36527750000</v>
      </c>
      <c r="AL2222">
        <f>IF(AJ2222&lt;29957,1,0)</f>
        <v>0</v>
      </c>
      <c r="AM2222">
        <f>IF(AND(AJ2222&gt;29957,AJ2222&lt;96525),1,0)</f>
        <v>1</v>
      </c>
      <c r="AN2222">
        <f>IF(AJ2222&gt;96525,1,0)</f>
        <v>0</v>
      </c>
      <c r="AO2222" s="9">
        <v>58</v>
      </c>
      <c r="AP2222" s="5">
        <v>1.7634279935629371</v>
      </c>
      <c r="CG2222" s="13"/>
    </row>
    <row r="2223" spans="1:85" x14ac:dyDescent="0.3">
      <c r="A2223">
        <v>2018</v>
      </c>
      <c r="B2223" t="s">
        <v>134</v>
      </c>
      <c r="C2223">
        <v>1</v>
      </c>
      <c r="D2223">
        <v>5</v>
      </c>
      <c r="E2223">
        <v>4</v>
      </c>
      <c r="F2223">
        <v>6.4</v>
      </c>
      <c r="G2223">
        <v>6400000</v>
      </c>
      <c r="H2223">
        <v>6.4</v>
      </c>
      <c r="I2223">
        <v>6400000</v>
      </c>
      <c r="J2223">
        <v>0</v>
      </c>
      <c r="L2223">
        <v>1</v>
      </c>
      <c r="M2223">
        <v>0</v>
      </c>
      <c r="N2223">
        <v>0</v>
      </c>
      <c r="O2223" s="11">
        <v>13</v>
      </c>
      <c r="P2223" s="11">
        <v>4</v>
      </c>
      <c r="Q2223" s="12">
        <v>30.77</v>
      </c>
      <c r="R2223" s="11">
        <v>3</v>
      </c>
      <c r="S2223" s="12">
        <v>23.08</v>
      </c>
      <c r="T2223" s="14">
        <v>6</v>
      </c>
      <c r="U2223" s="12">
        <v>46.15</v>
      </c>
      <c r="V2223" s="12">
        <v>43.48</v>
      </c>
      <c r="W2223" s="13">
        <v>7</v>
      </c>
      <c r="X2223" s="11"/>
      <c r="Y2223" s="11">
        <v>2.13</v>
      </c>
      <c r="Z2223" s="11">
        <v>2.7</v>
      </c>
      <c r="AA2223" s="11">
        <v>35387.4</v>
      </c>
      <c r="AB2223" s="13">
        <v>35387400000</v>
      </c>
      <c r="AC2223" s="5">
        <v>2.7036742344105211</v>
      </c>
      <c r="AD2223">
        <v>-43.12</v>
      </c>
      <c r="AE2223">
        <v>-11.92</v>
      </c>
      <c r="AF2223">
        <v>-16.309999999999999</v>
      </c>
      <c r="AG2223" s="5"/>
      <c r="AH2223" s="7">
        <v>8.3308539125260331E-2</v>
      </c>
      <c r="AI2223" s="8">
        <v>1.1930972924724785</v>
      </c>
      <c r="AJ2223">
        <v>33136.730000000003</v>
      </c>
      <c r="AK2223">
        <v>33136730000.000004</v>
      </c>
      <c r="AL2223">
        <f>IF(AJ2223&lt;29957,1,0)</f>
        <v>0</v>
      </c>
      <c r="AM2223">
        <f>IF(AND(AJ2223&gt;29957,AJ2223&lt;96525),1,0)</f>
        <v>1</v>
      </c>
      <c r="AN2223">
        <f>IF(AJ2223&gt;96525,1,0)</f>
        <v>0</v>
      </c>
      <c r="AO2223" s="9">
        <v>59</v>
      </c>
      <c r="AP2223" s="5">
        <v>1.7708520116421442</v>
      </c>
      <c r="AQ2223">
        <v>21916092</v>
      </c>
      <c r="AT2223">
        <v>17139895</v>
      </c>
      <c r="AU2223">
        <v>39055987</v>
      </c>
      <c r="AW2223">
        <v>15346.2</v>
      </c>
      <c r="AX2223">
        <v>15346200000</v>
      </c>
      <c r="CG2223" s="13"/>
    </row>
    <row r="2224" spans="1:85" x14ac:dyDescent="0.3">
      <c r="A2224">
        <v>2018</v>
      </c>
      <c r="B2224" t="s">
        <v>135</v>
      </c>
      <c r="C2224">
        <v>0</v>
      </c>
      <c r="D2224">
        <v>6</v>
      </c>
      <c r="E2224">
        <v>5</v>
      </c>
      <c r="F2224">
        <v>5.6</v>
      </c>
      <c r="G2224">
        <v>5600000</v>
      </c>
      <c r="H2224">
        <v>5.4</v>
      </c>
      <c r="I2224">
        <v>5400000</v>
      </c>
      <c r="J2224">
        <v>0.19999999999999929</v>
      </c>
      <c r="K2224">
        <v>199999.9999999993</v>
      </c>
      <c r="L2224">
        <v>1</v>
      </c>
      <c r="M2224">
        <v>1</v>
      </c>
      <c r="N2224">
        <v>0</v>
      </c>
      <c r="O2224" s="11">
        <v>10</v>
      </c>
      <c r="P2224" s="11">
        <v>1</v>
      </c>
      <c r="Q2224" s="12">
        <v>10</v>
      </c>
      <c r="R2224" s="11">
        <v>0</v>
      </c>
      <c r="S2224" s="12">
        <v>0</v>
      </c>
      <c r="T2224" s="14">
        <v>9</v>
      </c>
      <c r="U2224" s="12">
        <v>90</v>
      </c>
      <c r="V2224" s="12">
        <v>72.510000000000005</v>
      </c>
      <c r="W2224" s="13">
        <v>7</v>
      </c>
      <c r="X2224" s="11"/>
      <c r="Y2224" s="11">
        <v>8.2100000000000009</v>
      </c>
      <c r="Z2224" s="11"/>
      <c r="AA2224" s="11"/>
      <c r="AB2224" s="13"/>
      <c r="AD2224">
        <v>25.67</v>
      </c>
      <c r="AE2224">
        <v>4.83</v>
      </c>
      <c r="AF2224">
        <v>6.25</v>
      </c>
      <c r="AG2224" s="5">
        <v>2.0985253990739805</v>
      </c>
      <c r="AH2224" s="7"/>
      <c r="AI2224" s="8"/>
      <c r="AO2224" s="9">
        <v>33</v>
      </c>
      <c r="AP2224" s="5">
        <v>1.5185139398778873</v>
      </c>
      <c r="AQ2224">
        <v>12762400</v>
      </c>
      <c r="AR2224" s="5">
        <v>100</v>
      </c>
      <c r="AT2224">
        <v>39262949</v>
      </c>
      <c r="AU2224">
        <v>52025349</v>
      </c>
      <c r="AV2224">
        <v>0</v>
      </c>
      <c r="AW2224">
        <v>43265.2</v>
      </c>
      <c r="AX2224">
        <v>43265200000</v>
      </c>
      <c r="CG2224" s="13"/>
    </row>
    <row r="2225" spans="1:85" x14ac:dyDescent="0.3">
      <c r="A2225">
        <v>2018</v>
      </c>
      <c r="B2225" t="s">
        <v>136</v>
      </c>
      <c r="C2225">
        <v>0</v>
      </c>
      <c r="D2225">
        <v>5</v>
      </c>
      <c r="E2225">
        <v>7</v>
      </c>
      <c r="F2225">
        <v>14.3</v>
      </c>
      <c r="G2225">
        <v>14300000</v>
      </c>
      <c r="H2225">
        <v>13.5</v>
      </c>
      <c r="I2225">
        <v>13500000</v>
      </c>
      <c r="J2225">
        <v>0.80000000000000071</v>
      </c>
      <c r="K2225">
        <v>800000.0000000007</v>
      </c>
      <c r="L2225">
        <v>1</v>
      </c>
      <c r="M2225">
        <v>0</v>
      </c>
      <c r="N2225">
        <v>1</v>
      </c>
      <c r="O2225" s="11">
        <v>14</v>
      </c>
      <c r="P2225" s="11">
        <v>7</v>
      </c>
      <c r="Q2225" s="12">
        <v>50</v>
      </c>
      <c r="R2225" s="11">
        <v>4</v>
      </c>
      <c r="S2225" s="12">
        <v>28.57</v>
      </c>
      <c r="T2225" s="14">
        <v>3</v>
      </c>
      <c r="U2225" s="12">
        <v>21.43</v>
      </c>
      <c r="V2225" s="12">
        <v>61.58</v>
      </c>
      <c r="W2225" s="13">
        <v>6</v>
      </c>
      <c r="X2225" s="11"/>
      <c r="Y2225" s="11">
        <v>6.38</v>
      </c>
      <c r="Z2225" s="11">
        <v>8.08</v>
      </c>
      <c r="AA2225" s="11">
        <v>66854.600000000006</v>
      </c>
      <c r="AB2225" s="13">
        <v>66854600000.000008</v>
      </c>
      <c r="AC2225" s="5">
        <v>8.0783241582396119</v>
      </c>
      <c r="AD2225">
        <v>19.59</v>
      </c>
      <c r="AE2225">
        <v>11.57</v>
      </c>
      <c r="AF2225">
        <v>18.73</v>
      </c>
      <c r="AG2225" s="5">
        <v>25.036524692505139</v>
      </c>
      <c r="AH2225" s="7"/>
      <c r="AI2225" s="8">
        <v>3.7165611598938129</v>
      </c>
      <c r="AJ2225">
        <v>351614.76</v>
      </c>
      <c r="AK2225">
        <v>351614760000</v>
      </c>
      <c r="AL2225">
        <f>IF(AJ2225&lt;29957,1,0)</f>
        <v>0</v>
      </c>
      <c r="AM2225">
        <f>IF(AND(AJ2225&gt;29957,AJ2225&lt;96525),1,0)</f>
        <v>0</v>
      </c>
      <c r="AN2225">
        <f>IF(AJ2225&gt;96525,1,0)</f>
        <v>1</v>
      </c>
      <c r="AO2225" s="9">
        <v>35</v>
      </c>
      <c r="AP2225" s="5">
        <v>1.5440680443502754</v>
      </c>
      <c r="AQ2225">
        <v>327566000</v>
      </c>
      <c r="AS2225">
        <v>168578000</v>
      </c>
      <c r="AT2225">
        <v>13110486</v>
      </c>
      <c r="AU2225">
        <v>340676486</v>
      </c>
      <c r="AV2225">
        <v>0</v>
      </c>
      <c r="AW2225">
        <v>82759.3</v>
      </c>
      <c r="AX2225">
        <v>82759300000</v>
      </c>
      <c r="CG2225" s="13"/>
    </row>
    <row r="2226" spans="1:85" x14ac:dyDescent="0.3">
      <c r="A2226">
        <v>2018</v>
      </c>
      <c r="B2226" t="s">
        <v>137</v>
      </c>
      <c r="C2226">
        <v>0</v>
      </c>
      <c r="D2226">
        <v>4</v>
      </c>
      <c r="E2226">
        <v>5</v>
      </c>
      <c r="L2226">
        <v>1</v>
      </c>
      <c r="M2226">
        <v>0</v>
      </c>
      <c r="N2226">
        <v>0</v>
      </c>
      <c r="O2226" s="11"/>
      <c r="P2226" s="11"/>
      <c r="Q2226" s="12"/>
      <c r="R2226" s="11"/>
      <c r="S2226" s="12"/>
      <c r="T2226" s="14">
        <v>0</v>
      </c>
      <c r="U2226" s="12"/>
      <c r="V2226" s="12">
        <v>69.39</v>
      </c>
      <c r="W2226" s="13"/>
      <c r="X2226" s="11"/>
      <c r="Y2226" s="11">
        <v>2.23</v>
      </c>
      <c r="Z2226" s="11">
        <v>3.08</v>
      </c>
      <c r="AA2226" s="11"/>
      <c r="AB2226" s="13"/>
      <c r="AC2226" s="5">
        <v>3.0789191366110491</v>
      </c>
      <c r="AD2226">
        <v>12.52</v>
      </c>
      <c r="AE2226">
        <v>4.67</v>
      </c>
      <c r="AF2226">
        <v>7.55</v>
      </c>
      <c r="AG2226" s="5">
        <v>-1.9923880686472413</v>
      </c>
      <c r="AH2226" s="7"/>
      <c r="AI2226" s="8"/>
      <c r="AO2226" s="9">
        <v>70</v>
      </c>
      <c r="AP2226" s="5">
        <v>1.8450980400142569</v>
      </c>
      <c r="AQ2226">
        <v>25700000</v>
      </c>
      <c r="AR2226" s="5">
        <v>53.5</v>
      </c>
      <c r="AT2226">
        <v>32620000</v>
      </c>
      <c r="AU2226">
        <v>58320000</v>
      </c>
      <c r="AV2226">
        <v>69.39</v>
      </c>
      <c r="AW2226">
        <v>19622.3</v>
      </c>
      <c r="AX2226">
        <v>19622300000</v>
      </c>
      <c r="CG2226" s="13"/>
    </row>
    <row r="2227" spans="1:85" x14ac:dyDescent="0.3">
      <c r="A2227">
        <v>2018</v>
      </c>
      <c r="B2227" t="s">
        <v>138</v>
      </c>
      <c r="C2227">
        <v>0</v>
      </c>
      <c r="D2227">
        <v>4</v>
      </c>
      <c r="E2227">
        <v>5</v>
      </c>
      <c r="F2227">
        <v>6.7</v>
      </c>
      <c r="G2227">
        <v>6700000</v>
      </c>
      <c r="H2227">
        <v>5.3</v>
      </c>
      <c r="I2227">
        <v>5300000</v>
      </c>
      <c r="J2227">
        <v>1.4000000000000004</v>
      </c>
      <c r="K2227">
        <v>1400000.0000000005</v>
      </c>
      <c r="L2227">
        <v>1</v>
      </c>
      <c r="M2227">
        <v>0</v>
      </c>
      <c r="N2227">
        <v>0</v>
      </c>
      <c r="O2227" s="11">
        <v>10</v>
      </c>
      <c r="P2227" s="11">
        <v>4</v>
      </c>
      <c r="Q2227" s="12">
        <v>40</v>
      </c>
      <c r="R2227" s="11">
        <v>4</v>
      </c>
      <c r="S2227" s="12">
        <v>40</v>
      </c>
      <c r="T2227" s="14">
        <v>2</v>
      </c>
      <c r="U2227" s="12">
        <v>20</v>
      </c>
      <c r="V2227" s="12">
        <v>39.9</v>
      </c>
      <c r="W2227" s="13">
        <v>7</v>
      </c>
      <c r="X2227" s="11"/>
      <c r="Y2227" s="11">
        <v>10.93</v>
      </c>
      <c r="Z2227" s="11">
        <v>5.12</v>
      </c>
      <c r="AA2227" s="11">
        <v>17243</v>
      </c>
      <c r="AB2227" s="13">
        <v>17243000000</v>
      </c>
      <c r="AC2227" s="5">
        <v>5.1154262644879998</v>
      </c>
      <c r="AD2227">
        <v>8.91</v>
      </c>
      <c r="AE2227">
        <v>4.54</v>
      </c>
      <c r="AF2227">
        <v>6.77</v>
      </c>
      <c r="AG2227" s="5">
        <v>25.28194199748917</v>
      </c>
      <c r="AH2227" s="7">
        <v>2.3300365883952892</v>
      </c>
      <c r="AI2227" s="8">
        <v>8.4629084616453409E-2</v>
      </c>
      <c r="AJ2227">
        <v>38403.620000000003</v>
      </c>
      <c r="AK2227">
        <v>38403620000</v>
      </c>
      <c r="AL2227">
        <f>IF(AJ2227&lt;29957,1,0)</f>
        <v>0</v>
      </c>
      <c r="AM2227">
        <f>IF(AND(AJ2227&gt;29957,AJ2227&lt;96525),1,0)</f>
        <v>1</v>
      </c>
      <c r="AN2227">
        <f>IF(AJ2227&gt;96525,1,0)</f>
        <v>0</v>
      </c>
      <c r="AO2227" s="9">
        <v>26</v>
      </c>
      <c r="AP2227" s="5">
        <v>1.414973347970818</v>
      </c>
      <c r="AQ2227">
        <v>80838000</v>
      </c>
      <c r="AT2227">
        <v>29920000</v>
      </c>
      <c r="AU2227">
        <v>110758000</v>
      </c>
      <c r="AV2227">
        <v>0</v>
      </c>
      <c r="AW2227">
        <v>23750.7</v>
      </c>
      <c r="AX2227">
        <v>23750700000</v>
      </c>
      <c r="CG2227" s="13"/>
    </row>
    <row r="2228" spans="1:85" x14ac:dyDescent="0.3">
      <c r="A2228">
        <v>2018</v>
      </c>
      <c r="B2228" t="s">
        <v>139</v>
      </c>
      <c r="C2228">
        <v>0</v>
      </c>
      <c r="D2228">
        <v>4</v>
      </c>
      <c r="E2228">
        <v>5</v>
      </c>
      <c r="F2228">
        <v>14.4</v>
      </c>
      <c r="G2228">
        <v>14400000</v>
      </c>
      <c r="H2228">
        <v>13.1</v>
      </c>
      <c r="I2228">
        <v>13100000</v>
      </c>
      <c r="J2228">
        <v>1.3000000000000007</v>
      </c>
      <c r="K2228">
        <v>1300000.0000000007</v>
      </c>
      <c r="L2228">
        <v>1</v>
      </c>
      <c r="M2228">
        <v>0</v>
      </c>
      <c r="N2228">
        <v>1</v>
      </c>
      <c r="O2228" s="11">
        <v>15</v>
      </c>
      <c r="P2228" s="11">
        <v>8</v>
      </c>
      <c r="Q2228" s="12">
        <v>53.33</v>
      </c>
      <c r="R2228" s="11">
        <v>6</v>
      </c>
      <c r="S2228" s="12">
        <v>40</v>
      </c>
      <c r="T2228" s="14">
        <v>1</v>
      </c>
      <c r="U2228" s="12">
        <v>6.67</v>
      </c>
      <c r="V2228" s="12">
        <v>34.630000000000003</v>
      </c>
      <c r="W2228" s="13">
        <v>5</v>
      </c>
      <c r="X2228" s="11"/>
      <c r="Y2228" s="11">
        <v>12.51</v>
      </c>
      <c r="Z2228" s="11">
        <v>5.51</v>
      </c>
      <c r="AA2228" s="11">
        <v>189612.6</v>
      </c>
      <c r="AB2228" s="13">
        <v>189612600000</v>
      </c>
      <c r="AC2228" s="5">
        <v>5.509883491360613</v>
      </c>
      <c r="AD2228">
        <v>32.799999999999997</v>
      </c>
      <c r="AE2228">
        <v>20.77</v>
      </c>
      <c r="AF2228">
        <v>32.1</v>
      </c>
      <c r="AG2228" s="5">
        <v>6.8335374194010807</v>
      </c>
      <c r="AH2228" s="7"/>
      <c r="AI2228" s="8"/>
      <c r="AO2228" s="9">
        <v>34</v>
      </c>
      <c r="AP2228" s="5">
        <v>1.5314789170422551</v>
      </c>
      <c r="AQ2228">
        <v>816900000</v>
      </c>
      <c r="AS2228">
        <v>754400000</v>
      </c>
      <c r="AT2228">
        <v>84100000</v>
      </c>
      <c r="AU2228">
        <v>901000000</v>
      </c>
      <c r="AV2228">
        <v>0</v>
      </c>
      <c r="AW2228">
        <v>331009.40000000002</v>
      </c>
      <c r="AX2228">
        <v>331009400000</v>
      </c>
      <c r="CG2228" s="13"/>
    </row>
    <row r="2229" spans="1:85" x14ac:dyDescent="0.3">
      <c r="A2229">
        <v>2018</v>
      </c>
      <c r="B2229" t="s">
        <v>140</v>
      </c>
      <c r="C2229">
        <v>1</v>
      </c>
      <c r="D2229">
        <v>5</v>
      </c>
      <c r="E2229">
        <v>5</v>
      </c>
      <c r="L2229">
        <v>1</v>
      </c>
      <c r="M2229">
        <v>0</v>
      </c>
      <c r="N2229">
        <v>1</v>
      </c>
      <c r="O2229" s="11">
        <v>25</v>
      </c>
      <c r="P2229" s="11">
        <v>6</v>
      </c>
      <c r="Q2229" s="12">
        <v>24</v>
      </c>
      <c r="R2229" s="11">
        <v>1</v>
      </c>
      <c r="S2229" s="12">
        <v>4</v>
      </c>
      <c r="T2229" s="14">
        <v>18</v>
      </c>
      <c r="U2229" s="12">
        <v>72</v>
      </c>
      <c r="V2229" s="12">
        <v>71.2</v>
      </c>
      <c r="W2229" s="13">
        <v>6</v>
      </c>
      <c r="X2229" s="11"/>
      <c r="Y2229" s="11">
        <v>4.7300000000000004</v>
      </c>
      <c r="Z2229" s="11">
        <v>7.4</v>
      </c>
      <c r="AA2229" s="11">
        <v>25866.3</v>
      </c>
      <c r="AB2229" s="13">
        <v>25866300000</v>
      </c>
      <c r="AC2229" s="5">
        <v>7.3993716303748478</v>
      </c>
      <c r="AD2229">
        <v>26.63</v>
      </c>
      <c r="AE2229">
        <v>20.239999999999998</v>
      </c>
      <c r="AF2229">
        <v>26.63</v>
      </c>
      <c r="AG2229" s="5">
        <v>11.516874593340685</v>
      </c>
      <c r="AH2229" s="7"/>
      <c r="AI2229" s="8">
        <v>0.2118208731078815</v>
      </c>
      <c r="AJ2229">
        <v>101106.2</v>
      </c>
      <c r="AK2229">
        <v>101106200000</v>
      </c>
      <c r="AL2229">
        <f t="shared" ref="AL2229:AL2235" si="288">IF(AJ2229&lt;29957,1,0)</f>
        <v>0</v>
      </c>
      <c r="AM2229">
        <f t="shared" ref="AM2229:AM2235" si="289">IF(AND(AJ2229&gt;29957,AJ2229&lt;96525),1,0)</f>
        <v>0</v>
      </c>
      <c r="AN2229">
        <f t="shared" ref="AN2229:AN2235" si="290">IF(AJ2229&gt;96525,1,0)</f>
        <v>1</v>
      </c>
      <c r="AO2229" s="9">
        <v>26</v>
      </c>
      <c r="AP2229" s="5">
        <v>1.414973347970818</v>
      </c>
      <c r="AQ2229">
        <v>53600000</v>
      </c>
      <c r="AR2229" s="5">
        <v>100</v>
      </c>
      <c r="AS2229">
        <v>53600000</v>
      </c>
      <c r="AT2229">
        <v>57342500</v>
      </c>
      <c r="AU2229">
        <v>110942500</v>
      </c>
      <c r="AV2229">
        <v>71.22</v>
      </c>
      <c r="AW2229">
        <v>39420.1</v>
      </c>
      <c r="AX2229">
        <v>39420100000</v>
      </c>
      <c r="CG2229" s="13"/>
    </row>
    <row r="2230" spans="1:85" x14ac:dyDescent="0.3">
      <c r="A2230">
        <v>2018</v>
      </c>
      <c r="B2230" t="s">
        <v>141</v>
      </c>
      <c r="C2230">
        <v>0</v>
      </c>
      <c r="D2230">
        <v>3</v>
      </c>
      <c r="E2230">
        <v>4</v>
      </c>
      <c r="F2230">
        <v>13</v>
      </c>
      <c r="G2230">
        <v>13000000</v>
      </c>
      <c r="H2230">
        <v>8.8000000000000007</v>
      </c>
      <c r="I2230">
        <v>8800000</v>
      </c>
      <c r="J2230">
        <v>4.1999999999999993</v>
      </c>
      <c r="K2230">
        <v>4199999.9999999991</v>
      </c>
      <c r="L2230">
        <v>0</v>
      </c>
      <c r="M2230">
        <v>0</v>
      </c>
      <c r="N2230">
        <v>0</v>
      </c>
      <c r="O2230" s="11">
        <v>8</v>
      </c>
      <c r="P2230" s="11">
        <v>2</v>
      </c>
      <c r="Q2230" s="12">
        <v>25</v>
      </c>
      <c r="R2230" s="11">
        <v>3</v>
      </c>
      <c r="S2230" s="12">
        <v>37.5</v>
      </c>
      <c r="T2230" s="14">
        <v>3</v>
      </c>
      <c r="U2230" s="12">
        <v>37.5</v>
      </c>
      <c r="V2230" s="12">
        <v>38.299999999999997</v>
      </c>
      <c r="W2230" s="13">
        <v>4</v>
      </c>
      <c r="X2230" s="11">
        <v>50.88</v>
      </c>
      <c r="Y2230" s="11">
        <v>11.83</v>
      </c>
      <c r="Z2230" s="11">
        <v>2.81</v>
      </c>
      <c r="AA2230" s="11">
        <v>25886.1</v>
      </c>
      <c r="AB2230" s="13">
        <v>25886100000</v>
      </c>
      <c r="AC2230" s="5">
        <v>2.8097825679230701</v>
      </c>
      <c r="AD2230">
        <v>14.59</v>
      </c>
      <c r="AE2230">
        <v>6.36</v>
      </c>
      <c r="AF2230">
        <v>9.89</v>
      </c>
      <c r="AG2230" s="5">
        <v>47.526579466370464</v>
      </c>
      <c r="AH2230" s="7"/>
      <c r="AI2230" s="8"/>
      <c r="AJ2230">
        <v>35508.160000000003</v>
      </c>
      <c r="AK2230">
        <v>35508160000</v>
      </c>
      <c r="AL2230">
        <f t="shared" si="288"/>
        <v>0</v>
      </c>
      <c r="AM2230">
        <f t="shared" si="289"/>
        <v>1</v>
      </c>
      <c r="AN2230">
        <f t="shared" si="290"/>
        <v>0</v>
      </c>
      <c r="AO2230" s="9">
        <v>31</v>
      </c>
      <c r="AP2230" s="5">
        <v>1.4913616938342726</v>
      </c>
      <c r="AQ2230">
        <v>68000000</v>
      </c>
      <c r="AR2230" s="5">
        <v>10.4</v>
      </c>
      <c r="AT2230">
        <v>20449258</v>
      </c>
      <c r="AU2230">
        <v>88449258</v>
      </c>
      <c r="CG2230" s="13"/>
    </row>
    <row r="2231" spans="1:85" x14ac:dyDescent="0.3">
      <c r="A2231">
        <v>2018</v>
      </c>
      <c r="B2231" t="s">
        <v>142</v>
      </c>
      <c r="C2231">
        <v>0</v>
      </c>
      <c r="D2231">
        <v>3</v>
      </c>
      <c r="E2231">
        <v>4</v>
      </c>
      <c r="F2231">
        <v>7.6</v>
      </c>
      <c r="G2231">
        <v>7600000</v>
      </c>
      <c r="H2231">
        <v>7.6</v>
      </c>
      <c r="I2231">
        <v>7600000</v>
      </c>
      <c r="J2231">
        <v>0</v>
      </c>
      <c r="L2231">
        <v>1</v>
      </c>
      <c r="M2231">
        <v>0</v>
      </c>
      <c r="N2231">
        <v>0</v>
      </c>
      <c r="O2231" s="11">
        <v>14</v>
      </c>
      <c r="P2231" s="11">
        <v>6</v>
      </c>
      <c r="Q2231" s="12">
        <v>42.86</v>
      </c>
      <c r="R2231" s="11">
        <v>6</v>
      </c>
      <c r="S2231" s="12">
        <v>42.86</v>
      </c>
      <c r="T2231" s="14">
        <v>2</v>
      </c>
      <c r="U2231" s="12">
        <v>14.29</v>
      </c>
      <c r="V2231" s="12">
        <v>48.95</v>
      </c>
      <c r="W2231" s="13">
        <v>4</v>
      </c>
      <c r="X2231" s="11"/>
      <c r="Y2231" s="11">
        <v>8.51</v>
      </c>
      <c r="Z2231" s="11">
        <v>4.8899999999999997</v>
      </c>
      <c r="AA2231" s="11">
        <v>27411.5</v>
      </c>
      <c r="AB2231" s="13">
        <v>27411500000</v>
      </c>
      <c r="AC2231" s="5">
        <v>4.8945077216578525</v>
      </c>
      <c r="AD2231">
        <v>20.170000000000002</v>
      </c>
      <c r="AE2231">
        <v>9.6199999999999992</v>
      </c>
      <c r="AF2231">
        <v>12.71</v>
      </c>
      <c r="AG2231" s="5">
        <v>39.041937064204177</v>
      </c>
      <c r="AH2231" s="7"/>
      <c r="AI2231" s="8"/>
      <c r="AJ2231">
        <v>64330.21</v>
      </c>
      <c r="AK2231">
        <v>64330210000</v>
      </c>
      <c r="AL2231">
        <f t="shared" si="288"/>
        <v>0</v>
      </c>
      <c r="AM2231">
        <f t="shared" si="289"/>
        <v>1</v>
      </c>
      <c r="AN2231">
        <f t="shared" si="290"/>
        <v>0</v>
      </c>
      <c r="AO2231" s="9">
        <v>31</v>
      </c>
      <c r="AP2231" s="5">
        <v>1.4913616938342726</v>
      </c>
      <c r="AQ2231">
        <v>28140000</v>
      </c>
      <c r="AT2231">
        <v>776000</v>
      </c>
      <c r="AU2231">
        <v>28916000</v>
      </c>
      <c r="AV2231">
        <v>0</v>
      </c>
      <c r="AW2231">
        <v>20718.5</v>
      </c>
      <c r="AX2231">
        <v>20718500000</v>
      </c>
      <c r="CG2231" s="13"/>
    </row>
    <row r="2232" spans="1:85" x14ac:dyDescent="0.3">
      <c r="A2232">
        <v>2018</v>
      </c>
      <c r="B2232" t="s">
        <v>143</v>
      </c>
      <c r="C2232">
        <v>0</v>
      </c>
      <c r="D2232">
        <v>5</v>
      </c>
      <c r="E2232">
        <v>7</v>
      </c>
      <c r="F2232">
        <v>12.7</v>
      </c>
      <c r="G2232">
        <v>12700000</v>
      </c>
      <c r="H2232">
        <v>9.6999999999999993</v>
      </c>
      <c r="I2232">
        <v>9700000</v>
      </c>
      <c r="J2232">
        <v>3</v>
      </c>
      <c r="K2232">
        <v>3000000</v>
      </c>
      <c r="L2232">
        <v>1</v>
      </c>
      <c r="M2232">
        <v>0</v>
      </c>
      <c r="N2232">
        <v>1</v>
      </c>
      <c r="O2232" s="11">
        <v>15</v>
      </c>
      <c r="P2232" s="11">
        <v>5</v>
      </c>
      <c r="Q2232" s="12">
        <v>33.33</v>
      </c>
      <c r="R2232" s="11">
        <v>9</v>
      </c>
      <c r="S2232" s="12">
        <v>60</v>
      </c>
      <c r="T2232" s="14">
        <v>1</v>
      </c>
      <c r="U2232" s="12">
        <v>6.67</v>
      </c>
      <c r="V2232" s="12">
        <v>47.57</v>
      </c>
      <c r="W2232" s="13">
        <v>8</v>
      </c>
      <c r="X2232" s="11">
        <v>12.18</v>
      </c>
      <c r="Y2232" s="11">
        <v>3.75</v>
      </c>
      <c r="Z2232" s="11">
        <v>2.81</v>
      </c>
      <c r="AA2232" s="11">
        <v>42828.800000000003</v>
      </c>
      <c r="AB2232" s="13">
        <v>42828800000</v>
      </c>
      <c r="AC2232" s="5">
        <v>2.8140598620158399</v>
      </c>
      <c r="AD2232">
        <v>17.09</v>
      </c>
      <c r="AE2232">
        <v>5.4</v>
      </c>
      <c r="AF2232">
        <v>6.58</v>
      </c>
      <c r="AG2232" s="5">
        <v>5.1829624540198527</v>
      </c>
      <c r="AH2232" s="7">
        <v>0.144863135442588</v>
      </c>
      <c r="AI2232" s="8">
        <v>0.21773906861002487</v>
      </c>
      <c r="AJ2232">
        <v>39318.870000000003</v>
      </c>
      <c r="AK2232">
        <v>39318870000</v>
      </c>
      <c r="AL2232">
        <f t="shared" si="288"/>
        <v>0</v>
      </c>
      <c r="AM2232">
        <f t="shared" si="289"/>
        <v>1</v>
      </c>
      <c r="AN2232">
        <f t="shared" si="290"/>
        <v>0</v>
      </c>
      <c r="AO2232" s="9">
        <v>33</v>
      </c>
      <c r="AP2232" s="5">
        <v>1.5185139398778873</v>
      </c>
      <c r="AQ2232">
        <v>186399000</v>
      </c>
      <c r="AR2232" s="5">
        <v>100</v>
      </c>
      <c r="AS2232">
        <v>82462000</v>
      </c>
      <c r="AT2232">
        <v>4270000</v>
      </c>
      <c r="AU2232">
        <v>190669000</v>
      </c>
      <c r="AV2232">
        <v>0.24</v>
      </c>
      <c r="AW2232">
        <v>22504</v>
      </c>
      <c r="AX2232">
        <v>22504000000</v>
      </c>
      <c r="CG2232" s="13"/>
    </row>
    <row r="2233" spans="1:85" x14ac:dyDescent="0.3">
      <c r="A2233">
        <v>2018</v>
      </c>
      <c r="B2233" t="s">
        <v>144</v>
      </c>
      <c r="C2233">
        <v>0</v>
      </c>
      <c r="D2233">
        <v>3</v>
      </c>
      <c r="E2233">
        <v>4</v>
      </c>
      <c r="L2233">
        <v>1</v>
      </c>
      <c r="M2233">
        <v>0</v>
      </c>
      <c r="N2233">
        <v>0</v>
      </c>
      <c r="O2233" s="11">
        <v>13</v>
      </c>
      <c r="P2233" s="11">
        <v>6</v>
      </c>
      <c r="Q2233" s="12">
        <v>46.15</v>
      </c>
      <c r="R2233" s="11">
        <v>3</v>
      </c>
      <c r="S2233" s="12">
        <v>23.08</v>
      </c>
      <c r="T2233" s="14">
        <v>4</v>
      </c>
      <c r="U2233" s="12">
        <v>30.77</v>
      </c>
      <c r="V2233" s="12">
        <v>34.67</v>
      </c>
      <c r="W2233" s="13">
        <v>6</v>
      </c>
      <c r="X2233" s="11">
        <v>0.08</v>
      </c>
      <c r="Y2233" s="11">
        <v>10.119999999999999</v>
      </c>
      <c r="Z2233" s="11">
        <v>1</v>
      </c>
      <c r="AA2233" s="11">
        <v>1545296</v>
      </c>
      <c r="AB2233" s="13">
        <v>1545296000000</v>
      </c>
      <c r="AC2233" s="5">
        <v>0.9952683570162818</v>
      </c>
      <c r="AD2233">
        <v>8.7200000000000006</v>
      </c>
      <c r="AE2233">
        <v>2.85</v>
      </c>
      <c r="AF2233">
        <v>4.0599999999999996</v>
      </c>
      <c r="AG2233" s="5">
        <v>12.839383058042936</v>
      </c>
      <c r="AH2233" s="7">
        <v>7.0624859052466496E-3</v>
      </c>
      <c r="AI2233" s="8"/>
      <c r="AJ2233">
        <v>614089.43000000005</v>
      </c>
      <c r="AK2233">
        <v>614089430000</v>
      </c>
      <c r="AL2233">
        <f t="shared" si="288"/>
        <v>0</v>
      </c>
      <c r="AM2233">
        <f t="shared" si="289"/>
        <v>0</v>
      </c>
      <c r="AN2233">
        <f t="shared" si="290"/>
        <v>1</v>
      </c>
      <c r="AO2233" s="9">
        <v>60</v>
      </c>
      <c r="AP2233" s="5">
        <v>1.7781512503836434</v>
      </c>
      <c r="AQ2233">
        <v>250572458</v>
      </c>
      <c r="AT2233">
        <v>63664000</v>
      </c>
      <c r="AU2233">
        <v>314236458</v>
      </c>
      <c r="AV2233">
        <v>0.65</v>
      </c>
      <c r="AW2233">
        <v>1158343.5</v>
      </c>
      <c r="AX2233">
        <v>1158343500000</v>
      </c>
      <c r="CG2233" s="13"/>
    </row>
    <row r="2234" spans="1:85" x14ac:dyDescent="0.3">
      <c r="A2234">
        <v>2018</v>
      </c>
      <c r="B2234" t="s">
        <v>145</v>
      </c>
      <c r="C2234">
        <v>0</v>
      </c>
      <c r="M2234">
        <v>0</v>
      </c>
      <c r="N2234">
        <v>0</v>
      </c>
      <c r="O2234" s="11">
        <v>13</v>
      </c>
      <c r="P2234" s="11">
        <v>5</v>
      </c>
      <c r="Q2234" s="12">
        <v>38.46</v>
      </c>
      <c r="R2234" s="11">
        <v>7</v>
      </c>
      <c r="S2234" s="12">
        <v>53.85</v>
      </c>
      <c r="T2234" s="14">
        <v>1</v>
      </c>
      <c r="U2234" s="12">
        <v>7.69</v>
      </c>
      <c r="V2234" s="12">
        <v>27.67</v>
      </c>
      <c r="W2234" s="13">
        <v>6</v>
      </c>
      <c r="X2234" s="11">
        <v>85.37</v>
      </c>
      <c r="Y2234" s="11">
        <v>1.2</v>
      </c>
      <c r="Z2234" s="11">
        <v>0.82</v>
      </c>
      <c r="AA2234" s="11">
        <v>218693</v>
      </c>
      <c r="AB2234" s="13">
        <v>218693000000</v>
      </c>
      <c r="AC2234" s="5">
        <v>0.8234422476433928</v>
      </c>
      <c r="AE2234">
        <v>-4.0999999999999996</v>
      </c>
      <c r="AF2234">
        <v>-9.49</v>
      </c>
      <c r="AG2234" s="5">
        <v>2.6452293691111186</v>
      </c>
      <c r="AH2234" s="7">
        <v>4.2893562716080265</v>
      </c>
      <c r="AI2234" s="8"/>
      <c r="AJ2234">
        <v>41633.980000000003</v>
      </c>
      <c r="AK2234">
        <v>41633980000</v>
      </c>
      <c r="AL2234">
        <f t="shared" si="288"/>
        <v>0</v>
      </c>
      <c r="AM2234">
        <f t="shared" si="289"/>
        <v>1</v>
      </c>
      <c r="AN2234">
        <f t="shared" si="290"/>
        <v>0</v>
      </c>
      <c r="AO2234" s="9">
        <v>51</v>
      </c>
      <c r="AP2234" s="5">
        <v>1.7075701760979363</v>
      </c>
      <c r="AR2234" s="5">
        <v>100</v>
      </c>
      <c r="CG2234" s="13"/>
    </row>
    <row r="2235" spans="1:85" x14ac:dyDescent="0.3">
      <c r="A2235">
        <v>2018</v>
      </c>
      <c r="B2235" t="s">
        <v>146</v>
      </c>
      <c r="C2235">
        <v>0</v>
      </c>
      <c r="D2235">
        <v>5</v>
      </c>
      <c r="E2235">
        <v>6</v>
      </c>
      <c r="L2235">
        <v>1</v>
      </c>
      <c r="M2235">
        <v>0</v>
      </c>
      <c r="N2235">
        <v>1</v>
      </c>
      <c r="O2235" s="11">
        <v>10</v>
      </c>
      <c r="P2235" s="11">
        <v>5</v>
      </c>
      <c r="Q2235" s="12">
        <v>50</v>
      </c>
      <c r="R2235" s="11">
        <v>4</v>
      </c>
      <c r="S2235" s="12">
        <v>40</v>
      </c>
      <c r="T2235" s="14">
        <v>1</v>
      </c>
      <c r="U2235" s="12">
        <v>10</v>
      </c>
      <c r="V2235" s="12">
        <v>67.19</v>
      </c>
      <c r="W2235" s="13">
        <v>6</v>
      </c>
      <c r="X2235" s="11"/>
      <c r="Y2235" s="11">
        <v>37.29</v>
      </c>
      <c r="Z2235" s="11">
        <v>27.82</v>
      </c>
      <c r="AA2235" s="11">
        <v>183530</v>
      </c>
      <c r="AB2235" s="13">
        <v>183530000000</v>
      </c>
      <c r="AC2235" s="5">
        <v>27.818693882254212</v>
      </c>
      <c r="AD2235">
        <v>72.709999999999994</v>
      </c>
      <c r="AE2235">
        <v>29.61</v>
      </c>
      <c r="AF2235">
        <v>71.3</v>
      </c>
      <c r="AG2235" s="5">
        <v>0.90671757010919918</v>
      </c>
      <c r="AH2235" s="7">
        <v>0.27864018249596617</v>
      </c>
      <c r="AI2235" s="8">
        <v>11.419907639236634</v>
      </c>
      <c r="AJ2235">
        <v>2960682.01</v>
      </c>
      <c r="AK2235">
        <v>2960682010000</v>
      </c>
      <c r="AL2235">
        <f t="shared" si="288"/>
        <v>0</v>
      </c>
      <c r="AM2235">
        <f t="shared" si="289"/>
        <v>0</v>
      </c>
      <c r="AN2235">
        <f t="shared" si="290"/>
        <v>1</v>
      </c>
      <c r="AO2235" s="9">
        <v>52</v>
      </c>
      <c r="AP2235" s="5">
        <v>1.716003343634799</v>
      </c>
      <c r="AQ2235">
        <v>350400000</v>
      </c>
      <c r="AS2235">
        <v>193700000</v>
      </c>
      <c r="AT2235">
        <v>20071000</v>
      </c>
      <c r="AU2235">
        <v>370471000</v>
      </c>
      <c r="AV2235">
        <v>67.19</v>
      </c>
      <c r="AW2235">
        <v>359460</v>
      </c>
      <c r="AX2235">
        <v>359460000000</v>
      </c>
      <c r="CG2235" s="13"/>
    </row>
    <row r="2236" spans="1:85" x14ac:dyDescent="0.3">
      <c r="A2236">
        <v>2018</v>
      </c>
      <c r="B2236" t="s">
        <v>147</v>
      </c>
      <c r="C2236">
        <v>0</v>
      </c>
      <c r="D2236">
        <v>3</v>
      </c>
      <c r="E2236">
        <v>4</v>
      </c>
      <c r="F2236">
        <v>20</v>
      </c>
      <c r="G2236">
        <v>20000000</v>
      </c>
      <c r="H2236">
        <v>10</v>
      </c>
      <c r="I2236">
        <v>10000000</v>
      </c>
      <c r="J2236">
        <v>10</v>
      </c>
      <c r="K2236">
        <v>10000000</v>
      </c>
      <c r="L2236">
        <v>0</v>
      </c>
      <c r="M2236">
        <v>0</v>
      </c>
      <c r="N2236">
        <v>1</v>
      </c>
      <c r="O2236" s="11">
        <v>14</v>
      </c>
      <c r="P2236" s="11">
        <v>3</v>
      </c>
      <c r="Q2236" s="12">
        <v>21.43</v>
      </c>
      <c r="R2236" s="11">
        <v>4</v>
      </c>
      <c r="S2236" s="12">
        <v>28.57</v>
      </c>
      <c r="T2236" s="14">
        <v>7</v>
      </c>
      <c r="U2236" s="12">
        <v>50</v>
      </c>
      <c r="V2236" s="12">
        <v>64.92</v>
      </c>
      <c r="W2236" s="13">
        <v>5</v>
      </c>
      <c r="X2236" s="11"/>
      <c r="Y2236" s="11">
        <v>9.0299999999999994</v>
      </c>
      <c r="Z2236" s="11">
        <v>3.38</v>
      </c>
      <c r="AA2236" s="11"/>
      <c r="AB2236" s="13"/>
      <c r="AC2236" s="5">
        <v>3.3796244358129059</v>
      </c>
      <c r="AD2236">
        <v>27.12</v>
      </c>
      <c r="AE2236">
        <v>18.22</v>
      </c>
      <c r="AF2236">
        <v>24.25</v>
      </c>
      <c r="AG2236" s="5">
        <v>19.805298436003831</v>
      </c>
      <c r="AH2236" s="7"/>
      <c r="AI2236" s="8"/>
      <c r="AO2236" s="9">
        <v>34</v>
      </c>
      <c r="AP2236" s="5">
        <v>1.5314789170422551</v>
      </c>
      <c r="AQ2236">
        <v>52543871</v>
      </c>
      <c r="AR2236" s="5">
        <v>100</v>
      </c>
      <c r="AS2236">
        <v>52543871</v>
      </c>
      <c r="AT2236">
        <v>192896361</v>
      </c>
      <c r="AU2236">
        <v>245440232</v>
      </c>
      <c r="AV2236">
        <v>0</v>
      </c>
      <c r="AW2236">
        <v>225190</v>
      </c>
      <c r="AX2236">
        <v>225190000000</v>
      </c>
      <c r="CG2236" s="13"/>
    </row>
    <row r="2237" spans="1:85" x14ac:dyDescent="0.3">
      <c r="A2237">
        <v>2018</v>
      </c>
      <c r="B2237" t="s">
        <v>148</v>
      </c>
      <c r="C2237">
        <v>0</v>
      </c>
      <c r="D2237">
        <v>3</v>
      </c>
      <c r="E2237">
        <v>4</v>
      </c>
      <c r="L2237">
        <v>0</v>
      </c>
      <c r="M2237">
        <v>0</v>
      </c>
      <c r="N2237">
        <v>0</v>
      </c>
      <c r="O2237" s="11"/>
      <c r="P2237" s="11"/>
      <c r="Q2237" s="12"/>
      <c r="R2237" s="11"/>
      <c r="S2237" s="12"/>
      <c r="T2237" s="14">
        <v>0</v>
      </c>
      <c r="U2237" s="12"/>
      <c r="V2237" s="12">
        <v>75</v>
      </c>
      <c r="W2237" s="13"/>
      <c r="X2237" s="11"/>
      <c r="Y2237" s="11">
        <v>22.62</v>
      </c>
      <c r="Z2237" s="11">
        <v>10.92</v>
      </c>
      <c r="AA2237" s="11"/>
      <c r="AB2237" s="13"/>
      <c r="AC2237" s="5">
        <v>10.920805203085562</v>
      </c>
      <c r="AD2237">
        <v>18.93</v>
      </c>
      <c r="AE2237">
        <v>8.35</v>
      </c>
      <c r="AF2237">
        <v>18.93</v>
      </c>
      <c r="AG2237" s="5">
        <v>10.353207837425384</v>
      </c>
      <c r="AH2237" s="7"/>
      <c r="AI2237" s="8"/>
      <c r="AO2237" s="9">
        <v>48</v>
      </c>
      <c r="AP2237" s="5">
        <v>1.6812412373755872</v>
      </c>
      <c r="AQ2237">
        <v>27562000</v>
      </c>
      <c r="AR2237" s="5">
        <v>11.2</v>
      </c>
      <c r="AT2237">
        <v>20280000</v>
      </c>
      <c r="AU2237">
        <v>47842000</v>
      </c>
      <c r="AV2237">
        <v>75</v>
      </c>
      <c r="AW2237">
        <v>26972.2</v>
      </c>
      <c r="AX2237">
        <v>26972200000</v>
      </c>
      <c r="CG2237" s="13"/>
    </row>
    <row r="2238" spans="1:85" x14ac:dyDescent="0.3">
      <c r="A2238">
        <v>2018</v>
      </c>
      <c r="B2238" t="s">
        <v>149</v>
      </c>
      <c r="C2238">
        <v>0</v>
      </c>
      <c r="D2238">
        <v>4</v>
      </c>
      <c r="L2238">
        <v>1</v>
      </c>
      <c r="M2238">
        <v>0</v>
      </c>
      <c r="N2238">
        <v>0</v>
      </c>
      <c r="O2238" s="11">
        <v>11</v>
      </c>
      <c r="P2238" s="11">
        <v>5</v>
      </c>
      <c r="Q2238" s="12">
        <v>45.45</v>
      </c>
      <c r="R2238" s="11">
        <v>5</v>
      </c>
      <c r="S2238" s="12">
        <v>45.45</v>
      </c>
      <c r="T2238" s="14">
        <v>1</v>
      </c>
      <c r="U2238" s="12">
        <v>9.09</v>
      </c>
      <c r="V2238" s="12">
        <v>74.959999999999994</v>
      </c>
      <c r="W2238" s="13">
        <v>7</v>
      </c>
      <c r="X2238" s="11"/>
      <c r="Y2238" s="11">
        <v>-44.41</v>
      </c>
      <c r="Z2238" s="11">
        <v>8.68</v>
      </c>
      <c r="AA2238" s="11">
        <v>11524.9</v>
      </c>
      <c r="AB2238" s="13">
        <v>11524900000</v>
      </c>
      <c r="AC2238" s="5">
        <v>8.6799121505980779</v>
      </c>
      <c r="AD2238">
        <v>14.77</v>
      </c>
      <c r="AE2238">
        <v>7.22</v>
      </c>
      <c r="AF2238">
        <v>13.81</v>
      </c>
      <c r="AG2238" s="5">
        <v>17.688152157491952</v>
      </c>
      <c r="AH2238" s="7"/>
      <c r="AI2238" s="8"/>
      <c r="AO2238" s="9">
        <v>25</v>
      </c>
      <c r="AP2238" s="5">
        <v>1.3979400086720375</v>
      </c>
      <c r="AQ2238">
        <v>42288001</v>
      </c>
      <c r="AR2238" s="5">
        <v>100</v>
      </c>
      <c r="AT2238">
        <v>8061420</v>
      </c>
      <c r="AU2238">
        <v>50349421</v>
      </c>
      <c r="AV2238">
        <v>0</v>
      </c>
      <c r="AW2238">
        <v>22622.7</v>
      </c>
      <c r="AX2238">
        <v>22622700000</v>
      </c>
      <c r="CG2238" s="13"/>
    </row>
    <row r="2239" spans="1:85" x14ac:dyDescent="0.3">
      <c r="A2239">
        <v>2018</v>
      </c>
      <c r="B2239" t="s">
        <v>150</v>
      </c>
      <c r="C2239">
        <v>0</v>
      </c>
      <c r="M2239">
        <v>0</v>
      </c>
      <c r="N2239">
        <v>0</v>
      </c>
      <c r="O2239" s="11">
        <v>14</v>
      </c>
      <c r="P2239" s="11">
        <v>5</v>
      </c>
      <c r="Q2239" s="12">
        <v>35.71</v>
      </c>
      <c r="R2239" s="11">
        <v>4</v>
      </c>
      <c r="S2239" s="12">
        <v>28.57</v>
      </c>
      <c r="T2239" s="14">
        <v>5</v>
      </c>
      <c r="U2239" s="12">
        <v>35.71</v>
      </c>
      <c r="V2239" s="12">
        <v>73.22</v>
      </c>
      <c r="W2239" s="13">
        <v>5</v>
      </c>
      <c r="X2239" s="11">
        <v>98.22</v>
      </c>
      <c r="Y2239" s="11">
        <v>15.42</v>
      </c>
      <c r="Z2239" s="11">
        <v>0.67</v>
      </c>
      <c r="AA2239" s="11">
        <v>401144.8</v>
      </c>
      <c r="AB2239" s="13">
        <v>401144800000</v>
      </c>
      <c r="AC2239" s="5">
        <v>0.66522907876991932</v>
      </c>
      <c r="AD2239">
        <v>-17.2</v>
      </c>
      <c r="AE2239">
        <v>-1.85</v>
      </c>
      <c r="AF2239">
        <v>-2.16</v>
      </c>
      <c r="AG2239" s="5">
        <v>1.543303959706597</v>
      </c>
      <c r="AH2239" s="7"/>
      <c r="AI2239" s="8"/>
      <c r="AJ2239">
        <v>27533.95</v>
      </c>
      <c r="AK2239">
        <v>27533950000</v>
      </c>
      <c r="AL2239">
        <f t="shared" ref="AL2239:AL2246" si="291">IF(AJ2239&lt;29957,1,0)</f>
        <v>1</v>
      </c>
      <c r="AM2239">
        <f t="shared" ref="AM2239:AM2246" si="292">IF(AND(AJ2239&gt;29957,AJ2239&lt;96525),1,0)</f>
        <v>0</v>
      </c>
      <c r="AN2239">
        <f t="shared" ref="AN2239:AN2246" si="293">IF(AJ2239&gt;96525,1,0)</f>
        <v>0</v>
      </c>
      <c r="AO2239" s="9">
        <v>20</v>
      </c>
      <c r="AP2239" s="5">
        <v>1.301029995663981</v>
      </c>
      <c r="CG2239" s="13"/>
    </row>
    <row r="2240" spans="1:85" x14ac:dyDescent="0.3">
      <c r="A2240">
        <v>2018</v>
      </c>
      <c r="B2240" t="s">
        <v>151</v>
      </c>
      <c r="C2240">
        <v>0</v>
      </c>
      <c r="D2240">
        <v>4</v>
      </c>
      <c r="E2240">
        <v>4</v>
      </c>
      <c r="F2240">
        <v>17.8</v>
      </c>
      <c r="G2240">
        <v>17800000</v>
      </c>
      <c r="H2240">
        <v>16</v>
      </c>
      <c r="I2240">
        <v>16000000</v>
      </c>
      <c r="J2240">
        <v>1.8000000000000007</v>
      </c>
      <c r="K2240">
        <v>1800000.0000000007</v>
      </c>
      <c r="M2240">
        <v>0</v>
      </c>
      <c r="N2240">
        <v>0</v>
      </c>
      <c r="O2240" s="11">
        <v>15</v>
      </c>
      <c r="P2240" s="11">
        <v>6</v>
      </c>
      <c r="Q2240" s="12">
        <v>40</v>
      </c>
      <c r="R2240" s="11">
        <v>8</v>
      </c>
      <c r="S2240" s="12">
        <v>53.33</v>
      </c>
      <c r="T2240" s="14">
        <v>1</v>
      </c>
      <c r="U2240" s="12">
        <v>6.67</v>
      </c>
      <c r="V2240" s="12">
        <v>57.37</v>
      </c>
      <c r="W2240" s="13">
        <v>6</v>
      </c>
      <c r="X2240" s="11">
        <v>0.24</v>
      </c>
      <c r="Y2240" s="11">
        <v>22.01</v>
      </c>
      <c r="Z2240" s="11">
        <v>2.78</v>
      </c>
      <c r="AA2240" s="11">
        <v>404806.6</v>
      </c>
      <c r="AB2240" s="13">
        <v>404806600000</v>
      </c>
      <c r="AC2240" s="5">
        <v>2.7777777777777781</v>
      </c>
      <c r="AD2240">
        <v>17.03</v>
      </c>
      <c r="AE2240">
        <v>2.12</v>
      </c>
      <c r="AF2240">
        <v>4.7699999999999996</v>
      </c>
      <c r="AG2240" s="5">
        <v>-2.5971871076336788</v>
      </c>
      <c r="AH2240" s="7"/>
      <c r="AI2240" s="8">
        <v>0.28836815586632503</v>
      </c>
      <c r="AJ2240">
        <v>83645.100000000006</v>
      </c>
      <c r="AK2240">
        <v>83645100000</v>
      </c>
      <c r="AL2240">
        <f t="shared" si="291"/>
        <v>0</v>
      </c>
      <c r="AM2240">
        <f t="shared" si="292"/>
        <v>1</v>
      </c>
      <c r="AN2240">
        <f t="shared" si="293"/>
        <v>0</v>
      </c>
      <c r="AO2240" s="9">
        <v>108</v>
      </c>
      <c r="AP2240" s="5">
        <v>2.0334237554869494</v>
      </c>
      <c r="AV2240">
        <v>0</v>
      </c>
      <c r="AW2240">
        <v>56941.1</v>
      </c>
      <c r="AX2240">
        <v>56941100000</v>
      </c>
      <c r="CG2240" s="13"/>
    </row>
    <row r="2241" spans="1:85" x14ac:dyDescent="0.3">
      <c r="A2241">
        <v>2018</v>
      </c>
      <c r="B2241" t="s">
        <v>152</v>
      </c>
      <c r="C2241">
        <v>0</v>
      </c>
      <c r="D2241">
        <v>6</v>
      </c>
      <c r="E2241">
        <v>8</v>
      </c>
      <c r="L2241">
        <v>1</v>
      </c>
      <c r="M2241">
        <v>0</v>
      </c>
      <c r="N2241">
        <v>1</v>
      </c>
      <c r="O2241" s="11">
        <v>22</v>
      </c>
      <c r="P2241" s="11">
        <v>7</v>
      </c>
      <c r="Q2241" s="12">
        <v>31.82</v>
      </c>
      <c r="R2241" s="11">
        <v>6</v>
      </c>
      <c r="S2241" s="12">
        <v>27.27</v>
      </c>
      <c r="T2241" s="14">
        <v>9</v>
      </c>
      <c r="U2241" s="12">
        <v>40.909999999999997</v>
      </c>
      <c r="V2241" s="12" t="s">
        <v>366</v>
      </c>
      <c r="W2241" s="13">
        <v>6</v>
      </c>
      <c r="X2241" s="11"/>
      <c r="Y2241" s="11">
        <v>3.94</v>
      </c>
      <c r="Z2241" s="11">
        <v>5.81</v>
      </c>
      <c r="AA2241" s="11">
        <v>648400.19999999995</v>
      </c>
      <c r="AB2241" s="13">
        <v>648400200000</v>
      </c>
      <c r="AC2241" s="5">
        <v>5.8134243462940667</v>
      </c>
      <c r="AD2241">
        <v>21.91</v>
      </c>
      <c r="AE2241">
        <v>17.96</v>
      </c>
      <c r="AF2241">
        <v>21.89</v>
      </c>
      <c r="AG2241" s="5">
        <v>-18.730570275539652</v>
      </c>
      <c r="AH2241" s="7"/>
      <c r="AI2241" s="8">
        <v>1.8620499252852019</v>
      </c>
      <c r="AJ2241">
        <v>3209137.77</v>
      </c>
      <c r="AK2241">
        <v>3209137770000</v>
      </c>
      <c r="AL2241">
        <f t="shared" si="291"/>
        <v>0</v>
      </c>
      <c r="AM2241">
        <f t="shared" si="292"/>
        <v>0</v>
      </c>
      <c r="AN2241">
        <f t="shared" si="293"/>
        <v>1</v>
      </c>
      <c r="AO2241" s="9">
        <v>40</v>
      </c>
      <c r="AP2241" s="5">
        <v>1.6020599913279623</v>
      </c>
      <c r="AQ2241">
        <v>114505000</v>
      </c>
      <c r="AS2241">
        <v>44597000</v>
      </c>
      <c r="AT2241">
        <v>245860000</v>
      </c>
      <c r="AU2241">
        <v>360365000</v>
      </c>
      <c r="AV2241">
        <v>0</v>
      </c>
      <c r="AW2241">
        <v>476885.5</v>
      </c>
      <c r="AX2241">
        <v>476885500000</v>
      </c>
      <c r="CG2241" s="13"/>
    </row>
    <row r="2242" spans="1:85" x14ac:dyDescent="0.3">
      <c r="A2242">
        <v>2018</v>
      </c>
      <c r="B2242" t="s">
        <v>153</v>
      </c>
      <c r="C2242">
        <v>0</v>
      </c>
      <c r="M2242">
        <v>0</v>
      </c>
      <c r="N2242">
        <v>0</v>
      </c>
      <c r="O2242" s="11">
        <v>12</v>
      </c>
      <c r="P2242" s="11">
        <v>4</v>
      </c>
      <c r="Q2242" s="12">
        <v>33.33</v>
      </c>
      <c r="R2242" s="11">
        <v>1</v>
      </c>
      <c r="S2242" s="12">
        <v>8.33</v>
      </c>
      <c r="T2242" s="14">
        <v>7</v>
      </c>
      <c r="U2242" s="12">
        <v>58.33</v>
      </c>
      <c r="V2242" s="12">
        <v>51.63</v>
      </c>
      <c r="W2242" s="13">
        <v>9</v>
      </c>
      <c r="X2242" s="11"/>
      <c r="Y2242" s="11">
        <v>1.55</v>
      </c>
      <c r="Z2242" s="11">
        <v>2.83</v>
      </c>
      <c r="AA2242" s="11">
        <v>25430.400000000001</v>
      </c>
      <c r="AB2242" s="13">
        <v>25430400000</v>
      </c>
      <c r="AC2242" s="5">
        <v>2.8312930151940976</v>
      </c>
      <c r="AD2242">
        <v>14.01</v>
      </c>
      <c r="AE2242">
        <v>3.61</v>
      </c>
      <c r="AF2242">
        <v>8.14</v>
      </c>
      <c r="AG2242" s="5">
        <v>-29.860572144384083</v>
      </c>
      <c r="AH2242" s="7">
        <v>7.4239262314972088</v>
      </c>
      <c r="AI2242" s="8"/>
      <c r="AJ2242">
        <v>33816.660000000003</v>
      </c>
      <c r="AK2242">
        <v>33816660000.000004</v>
      </c>
      <c r="AL2242">
        <f t="shared" si="291"/>
        <v>0</v>
      </c>
      <c r="AM2242">
        <f t="shared" si="292"/>
        <v>1</v>
      </c>
      <c r="AN2242">
        <f t="shared" si="293"/>
        <v>0</v>
      </c>
      <c r="AO2242" s="9">
        <v>68</v>
      </c>
      <c r="AP2242" s="5">
        <v>1.8325089127062362</v>
      </c>
      <c r="AQ2242">
        <v>14919960</v>
      </c>
      <c r="AR2242" s="5">
        <v>100</v>
      </c>
      <c r="AT2242">
        <v>11614000</v>
      </c>
      <c r="AU2242">
        <v>26533960</v>
      </c>
      <c r="AV2242">
        <v>46.64</v>
      </c>
      <c r="AW2242">
        <v>20605</v>
      </c>
      <c r="AX2242">
        <v>20605000000</v>
      </c>
      <c r="CG2242" s="13"/>
    </row>
    <row r="2243" spans="1:85" x14ac:dyDescent="0.3">
      <c r="A2243">
        <v>2018</v>
      </c>
      <c r="B2243" t="s">
        <v>154</v>
      </c>
      <c r="C2243">
        <v>0</v>
      </c>
      <c r="D2243">
        <v>3</v>
      </c>
      <c r="E2243">
        <v>4</v>
      </c>
      <c r="L2243">
        <v>1</v>
      </c>
      <c r="M2243">
        <v>0</v>
      </c>
      <c r="N2243">
        <v>0</v>
      </c>
      <c r="O2243" s="11">
        <v>17</v>
      </c>
      <c r="P2243" s="11">
        <v>8</v>
      </c>
      <c r="Q2243" s="12">
        <v>47.06</v>
      </c>
      <c r="R2243" s="11">
        <v>4</v>
      </c>
      <c r="S2243" s="12">
        <v>23.53</v>
      </c>
      <c r="T2243" s="14">
        <v>5</v>
      </c>
      <c r="U2243" s="12">
        <v>29.41</v>
      </c>
      <c r="V2243" s="12">
        <v>28.21</v>
      </c>
      <c r="W2243" s="13">
        <v>5</v>
      </c>
      <c r="X2243" s="11">
        <v>43.82</v>
      </c>
      <c r="Y2243" s="11">
        <v>1.44</v>
      </c>
      <c r="Z2243" s="11">
        <v>0.84</v>
      </c>
      <c r="AA2243" s="11">
        <v>109556.4</v>
      </c>
      <c r="AB2243" s="13">
        <v>109556400000</v>
      </c>
      <c r="AC2243" s="5">
        <v>0.84405136015004856</v>
      </c>
      <c r="AD2243">
        <v>1.3</v>
      </c>
      <c r="AE2243">
        <v>0.62</v>
      </c>
      <c r="AF2243">
        <v>0.81</v>
      </c>
      <c r="AG2243" s="5">
        <v>-7.3115718497488436</v>
      </c>
      <c r="AH2243" s="7"/>
      <c r="AI2243" s="8">
        <v>0.85907616638871398</v>
      </c>
      <c r="AJ2243">
        <v>56530.52</v>
      </c>
      <c r="AK2243">
        <v>56530520000</v>
      </c>
      <c r="AL2243">
        <f t="shared" si="291"/>
        <v>0</v>
      </c>
      <c r="AM2243">
        <f t="shared" si="292"/>
        <v>1</v>
      </c>
      <c r="AN2243">
        <f t="shared" si="293"/>
        <v>0</v>
      </c>
      <c r="AO2243" s="9">
        <v>72</v>
      </c>
      <c r="AP2243" s="5">
        <v>1.8573324964312683</v>
      </c>
      <c r="AQ2243">
        <v>122021000</v>
      </c>
      <c r="AT2243">
        <v>33892000</v>
      </c>
      <c r="AU2243">
        <v>155913000</v>
      </c>
      <c r="AV2243">
        <v>0</v>
      </c>
      <c r="AW2243">
        <v>51953.599999999999</v>
      </c>
      <c r="AX2243">
        <v>51953600000</v>
      </c>
      <c r="CG2243" s="13"/>
    </row>
    <row r="2244" spans="1:85" x14ac:dyDescent="0.3">
      <c r="A2244">
        <v>2018</v>
      </c>
      <c r="B2244" t="s">
        <v>155</v>
      </c>
      <c r="C2244">
        <v>1</v>
      </c>
      <c r="D2244">
        <v>4</v>
      </c>
      <c r="E2244">
        <v>5</v>
      </c>
      <c r="L2244">
        <v>1</v>
      </c>
      <c r="M2244">
        <v>0</v>
      </c>
      <c r="N2244">
        <v>1</v>
      </c>
      <c r="O2244" s="11">
        <v>14</v>
      </c>
      <c r="P2244" s="11">
        <v>6</v>
      </c>
      <c r="Q2244" s="12">
        <v>42.86</v>
      </c>
      <c r="R2244" s="11">
        <v>3</v>
      </c>
      <c r="S2244" s="12">
        <v>21.43</v>
      </c>
      <c r="T2244" s="14">
        <v>5</v>
      </c>
      <c r="U2244" s="12">
        <v>35.71</v>
      </c>
      <c r="V2244" s="12">
        <v>39.090000000000003</v>
      </c>
      <c r="W2244" s="13">
        <v>6</v>
      </c>
      <c r="X2244" s="11"/>
      <c r="Y2244" s="11">
        <v>3.56</v>
      </c>
      <c r="Z2244" s="11">
        <v>3.54</v>
      </c>
      <c r="AA2244" s="11">
        <v>96929.4</v>
      </c>
      <c r="AB2244" s="13">
        <v>96929400000</v>
      </c>
      <c r="AC2244" s="5">
        <v>3.538419405520544</v>
      </c>
      <c r="AD2244">
        <v>1.47</v>
      </c>
      <c r="AE2244">
        <v>0.65</v>
      </c>
      <c r="AF2244">
        <v>0.86</v>
      </c>
      <c r="AG2244" s="5">
        <v>2.0638864638596091</v>
      </c>
      <c r="AH2244" s="7"/>
      <c r="AI2244" s="8">
        <v>2.268523595423475</v>
      </c>
      <c r="AJ2244">
        <v>140094.64000000001</v>
      </c>
      <c r="AK2244">
        <v>140094640000</v>
      </c>
      <c r="AL2244">
        <f t="shared" si="291"/>
        <v>0</v>
      </c>
      <c r="AM2244">
        <f t="shared" si="292"/>
        <v>0</v>
      </c>
      <c r="AN2244">
        <f t="shared" si="293"/>
        <v>1</v>
      </c>
      <c r="AO2244" s="9">
        <v>116</v>
      </c>
      <c r="AP2244" s="5">
        <v>2.0644579892269181</v>
      </c>
      <c r="AQ2244">
        <v>209900000</v>
      </c>
      <c r="AR2244" s="5">
        <v>100</v>
      </c>
      <c r="AS2244">
        <f>17200000+158700000</f>
        <v>175900000</v>
      </c>
      <c r="AT2244">
        <v>65110000</v>
      </c>
      <c r="AU2244">
        <v>275010000</v>
      </c>
      <c r="AV2244">
        <v>0</v>
      </c>
      <c r="AW2244">
        <v>41035.5</v>
      </c>
      <c r="AX2244">
        <v>41035500000</v>
      </c>
      <c r="CG2244" s="13"/>
    </row>
    <row r="2245" spans="1:85" x14ac:dyDescent="0.3">
      <c r="A2245">
        <v>2018</v>
      </c>
      <c r="B2245" t="s">
        <v>156</v>
      </c>
      <c r="C2245">
        <v>0</v>
      </c>
      <c r="M2245">
        <v>0</v>
      </c>
      <c r="N2245">
        <v>0</v>
      </c>
      <c r="O2245" s="11">
        <v>14</v>
      </c>
      <c r="P2245" s="11">
        <v>6</v>
      </c>
      <c r="Q2245" s="12">
        <v>42.86</v>
      </c>
      <c r="R2245" s="11">
        <v>7</v>
      </c>
      <c r="S2245" s="12">
        <v>50</v>
      </c>
      <c r="T2245" s="14">
        <v>1</v>
      </c>
      <c r="U2245" s="12">
        <v>7.14</v>
      </c>
      <c r="V2245" s="12">
        <v>58.94</v>
      </c>
      <c r="W2245" s="13">
        <v>5</v>
      </c>
      <c r="X2245" s="11"/>
      <c r="Y2245" s="11">
        <v>3.42</v>
      </c>
      <c r="Z2245" s="11">
        <v>1.8</v>
      </c>
      <c r="AA2245" s="11">
        <v>17084.400000000001</v>
      </c>
      <c r="AB2245" s="13">
        <v>17084400000.000002</v>
      </c>
      <c r="AC2245" s="5">
        <v>1.8027569484955257</v>
      </c>
      <c r="AD2245">
        <v>13.71</v>
      </c>
      <c r="AE2245">
        <v>7.69</v>
      </c>
      <c r="AF2245">
        <v>9.92</v>
      </c>
      <c r="AG2245" s="5">
        <v>-13.674451442691785</v>
      </c>
      <c r="AH2245" s="7"/>
      <c r="AI2245" s="8"/>
      <c r="AJ2245">
        <v>24467.69</v>
      </c>
      <c r="AK2245">
        <v>24467690000</v>
      </c>
      <c r="AL2245">
        <f t="shared" si="291"/>
        <v>1</v>
      </c>
      <c r="AM2245">
        <f t="shared" si="292"/>
        <v>0</v>
      </c>
      <c r="AN2245">
        <f t="shared" si="293"/>
        <v>0</v>
      </c>
      <c r="AO2245" s="9">
        <v>30</v>
      </c>
      <c r="AP2245" s="5">
        <v>1.4771212547196624</v>
      </c>
      <c r="CG2245" s="13"/>
    </row>
    <row r="2246" spans="1:85" x14ac:dyDescent="0.3">
      <c r="A2246">
        <v>2018</v>
      </c>
      <c r="B2246" t="s">
        <v>157</v>
      </c>
      <c r="C2246">
        <v>0</v>
      </c>
      <c r="D2246">
        <v>5</v>
      </c>
      <c r="E2246">
        <v>5</v>
      </c>
      <c r="F2246">
        <v>1.1000000000000001</v>
      </c>
      <c r="G2246">
        <v>1100000</v>
      </c>
      <c r="H2246">
        <v>1</v>
      </c>
      <c r="I2246">
        <v>1000000</v>
      </c>
      <c r="J2246">
        <v>0.10000000000000009</v>
      </c>
      <c r="K2246">
        <v>100000.00000000009</v>
      </c>
      <c r="L2246">
        <v>1</v>
      </c>
      <c r="M2246">
        <v>0</v>
      </c>
      <c r="N2246">
        <v>0</v>
      </c>
      <c r="O2246" s="11">
        <v>9</v>
      </c>
      <c r="P2246" s="11">
        <v>4</v>
      </c>
      <c r="Q2246" s="12">
        <v>44.44</v>
      </c>
      <c r="R2246" s="11">
        <v>3</v>
      </c>
      <c r="S2246" s="12">
        <v>33.33</v>
      </c>
      <c r="T2246" s="14">
        <v>2</v>
      </c>
      <c r="U2246" s="12">
        <v>22.22</v>
      </c>
      <c r="V2246" s="12">
        <v>58.85</v>
      </c>
      <c r="W2246" s="13">
        <v>4</v>
      </c>
      <c r="X2246" s="11"/>
      <c r="Y2246" s="11">
        <v>12.74</v>
      </c>
      <c r="Z2246" s="11">
        <v>2.91</v>
      </c>
      <c r="AA2246" s="11">
        <v>12805</v>
      </c>
      <c r="AB2246" s="13">
        <v>12805000000</v>
      </c>
      <c r="AC2246" s="5">
        <v>2.9065628679303956</v>
      </c>
      <c r="AD2246">
        <v>5.41</v>
      </c>
      <c r="AE2246">
        <v>2.84</v>
      </c>
      <c r="AF2246">
        <v>3.8</v>
      </c>
      <c r="AG2246" s="5">
        <v>-4.6607435807634952</v>
      </c>
      <c r="AH2246" s="7">
        <v>4.5434772101116537E-2</v>
      </c>
      <c r="AI2246" s="8">
        <v>3.3699067137126013</v>
      </c>
      <c r="AJ2246">
        <v>25843.57</v>
      </c>
      <c r="AK2246">
        <v>25843570000</v>
      </c>
      <c r="AL2246">
        <f t="shared" si="291"/>
        <v>1</v>
      </c>
      <c r="AM2246">
        <f t="shared" si="292"/>
        <v>0</v>
      </c>
      <c r="AN2246">
        <f t="shared" si="293"/>
        <v>0</v>
      </c>
      <c r="AO2246" s="9">
        <v>71</v>
      </c>
      <c r="AP2246" s="5">
        <v>1.851258348719075</v>
      </c>
      <c r="AQ2246">
        <v>33935440</v>
      </c>
      <c r="AT2246">
        <v>33293895</v>
      </c>
      <c r="AU2246">
        <v>67229335</v>
      </c>
      <c r="CG2246" s="13"/>
    </row>
    <row r="2247" spans="1:85" x14ac:dyDescent="0.3">
      <c r="A2247">
        <v>2018</v>
      </c>
      <c r="B2247" t="s">
        <v>158</v>
      </c>
      <c r="C2247">
        <v>1</v>
      </c>
      <c r="M2247">
        <v>0</v>
      </c>
      <c r="N2247">
        <v>0</v>
      </c>
      <c r="O2247" s="11"/>
      <c r="P2247" s="11"/>
      <c r="Q2247" s="12"/>
      <c r="R2247" s="11"/>
      <c r="S2247" s="12"/>
      <c r="T2247" s="14">
        <v>0</v>
      </c>
      <c r="U2247" s="12"/>
      <c r="V2247" s="12" t="s">
        <v>366</v>
      </c>
      <c r="W2247" s="13"/>
      <c r="X2247" s="11"/>
      <c r="Y2247" s="11">
        <v>19.36</v>
      </c>
      <c r="Z2247" s="11"/>
      <c r="AA2247" s="11">
        <v>29738.1</v>
      </c>
      <c r="AB2247" s="13">
        <v>29738100000</v>
      </c>
      <c r="AD2247">
        <v>5.22</v>
      </c>
      <c r="AE2247">
        <v>4.43</v>
      </c>
      <c r="AF2247">
        <v>4.93</v>
      </c>
      <c r="AG2247" s="5">
        <v>90.175374994335471</v>
      </c>
      <c r="AH2247" s="7"/>
      <c r="AI2247" s="8"/>
      <c r="AO2247" s="9">
        <v>8</v>
      </c>
      <c r="AP2247" s="5">
        <v>0.90308998699194343</v>
      </c>
      <c r="AV2247">
        <v>0</v>
      </c>
      <c r="AW2247">
        <v>8393.2000000000007</v>
      </c>
      <c r="AX2247">
        <v>8393200000.000001</v>
      </c>
      <c r="CG2247" s="13"/>
    </row>
    <row r="2248" spans="1:85" x14ac:dyDescent="0.3">
      <c r="A2248">
        <v>2018</v>
      </c>
      <c r="B2248" t="s">
        <v>159</v>
      </c>
      <c r="C2248">
        <v>1</v>
      </c>
      <c r="D2248">
        <v>6</v>
      </c>
      <c r="E2248">
        <v>6</v>
      </c>
      <c r="L2248">
        <v>1</v>
      </c>
      <c r="M2248">
        <v>0</v>
      </c>
      <c r="N2248">
        <v>1</v>
      </c>
      <c r="O2248" s="11">
        <v>19</v>
      </c>
      <c r="P2248" s="11">
        <v>8</v>
      </c>
      <c r="Q2248" s="12">
        <v>42.11</v>
      </c>
      <c r="R2248" s="11">
        <v>4</v>
      </c>
      <c r="S2248" s="12">
        <v>21.05</v>
      </c>
      <c r="T2248" s="14">
        <v>7</v>
      </c>
      <c r="U2248" s="12">
        <v>36.840000000000003</v>
      </c>
      <c r="V2248" s="12">
        <v>12.9</v>
      </c>
      <c r="W2248" s="13">
        <v>8</v>
      </c>
      <c r="X2248" s="11"/>
      <c r="Y2248" s="11">
        <v>5.23</v>
      </c>
      <c r="Z2248" s="11">
        <v>3.63</v>
      </c>
      <c r="AA2248" s="11">
        <v>802610</v>
      </c>
      <c r="AB2248" s="13">
        <v>802610000000</v>
      </c>
      <c r="AC2248" s="5">
        <v>3.6344369217371506</v>
      </c>
      <c r="AD2248">
        <v>24.34</v>
      </c>
      <c r="AE2248">
        <v>19.86</v>
      </c>
      <c r="AF2248">
        <v>24.34</v>
      </c>
      <c r="AG2248" s="5">
        <v>2.9758775772443196</v>
      </c>
      <c r="AH2248" s="7"/>
      <c r="AI2248" s="8"/>
      <c r="AJ2248">
        <v>2275784.88</v>
      </c>
      <c r="AK2248">
        <v>2275784880000</v>
      </c>
      <c r="AL2248">
        <f>IF(AJ2248&lt;29957,1,0)</f>
        <v>0</v>
      </c>
      <c r="AM2248">
        <f>IF(AND(AJ2248&gt;29957,AJ2248&lt;96525),1,0)</f>
        <v>0</v>
      </c>
      <c r="AN2248">
        <f>IF(AJ2248&gt;96525,1,0)</f>
        <v>1</v>
      </c>
      <c r="AO2248" s="9">
        <v>37</v>
      </c>
      <c r="AP2248" s="5">
        <v>1.5682017240669948</v>
      </c>
      <c r="AQ2248">
        <v>251200000</v>
      </c>
      <c r="AR2248" s="5">
        <v>100</v>
      </c>
      <c r="AS2248">
        <f>39800000+129200000</f>
        <v>169000000</v>
      </c>
      <c r="AT2248">
        <v>172900000</v>
      </c>
      <c r="AU2248">
        <v>424100000</v>
      </c>
      <c r="AW2248">
        <v>705220</v>
      </c>
      <c r="AX2248">
        <v>705220000000</v>
      </c>
      <c r="CG2248" s="13"/>
    </row>
    <row r="2249" spans="1:85" x14ac:dyDescent="0.3">
      <c r="A2249">
        <v>2018</v>
      </c>
      <c r="B2249" t="s">
        <v>160</v>
      </c>
      <c r="C2249">
        <v>1</v>
      </c>
      <c r="D2249">
        <v>4</v>
      </c>
      <c r="E2249">
        <v>4</v>
      </c>
      <c r="M2249">
        <v>0</v>
      </c>
      <c r="N2249">
        <v>0</v>
      </c>
      <c r="O2249" s="11">
        <v>12</v>
      </c>
      <c r="P2249" s="11">
        <v>4</v>
      </c>
      <c r="Q2249" s="12">
        <v>33.33</v>
      </c>
      <c r="R2249" s="11">
        <v>4</v>
      </c>
      <c r="S2249" s="12">
        <v>33.33</v>
      </c>
      <c r="T2249" s="14">
        <v>4</v>
      </c>
      <c r="U2249" s="12">
        <v>33.33</v>
      </c>
      <c r="V2249" s="12">
        <v>48.7</v>
      </c>
      <c r="W2249" s="13">
        <v>5</v>
      </c>
      <c r="X2249" s="11"/>
      <c r="Y2249" s="11">
        <v>-31.41</v>
      </c>
      <c r="Z2249" s="11">
        <v>3.98</v>
      </c>
      <c r="AA2249" s="11">
        <v>13014.4</v>
      </c>
      <c r="AB2249" s="13">
        <v>13014400000</v>
      </c>
      <c r="AC2249" s="5">
        <v>3.9791326207548461</v>
      </c>
      <c r="AD2249">
        <v>11.62</v>
      </c>
      <c r="AE2249">
        <v>5.76</v>
      </c>
      <c r="AF2249">
        <v>7.76</v>
      </c>
      <c r="AG2249" s="5">
        <v>11.223741247082359</v>
      </c>
      <c r="AH2249" s="7">
        <v>56.061877923012347</v>
      </c>
      <c r="AI2249" s="8">
        <v>1.2246672262861256</v>
      </c>
      <c r="AJ2249">
        <v>28286.240000000002</v>
      </c>
      <c r="AK2249">
        <v>28286240000</v>
      </c>
      <c r="AL2249">
        <f>IF(AJ2249&lt;29957,1,0)</f>
        <v>1</v>
      </c>
      <c r="AM2249">
        <f>IF(AND(AJ2249&gt;29957,AJ2249&lt;96525),1,0)</f>
        <v>0</v>
      </c>
      <c r="AN2249">
        <f>IF(AJ2249&gt;96525,1,0)</f>
        <v>0</v>
      </c>
      <c r="AO2249" s="9">
        <v>19</v>
      </c>
      <c r="AP2249" s="5">
        <v>1.2787536009528289</v>
      </c>
      <c r="AR2249" s="5">
        <v>6.6</v>
      </c>
      <c r="AV2249">
        <v>0</v>
      </c>
      <c r="AW2249">
        <v>13342.4</v>
      </c>
      <c r="AX2249">
        <v>13342400000</v>
      </c>
      <c r="CG2249" s="13"/>
    </row>
    <row r="2250" spans="1:85" x14ac:dyDescent="0.3">
      <c r="A2250">
        <v>2018</v>
      </c>
      <c r="B2250" t="s">
        <v>161</v>
      </c>
      <c r="C2250">
        <v>1</v>
      </c>
      <c r="M2250">
        <v>0</v>
      </c>
      <c r="N2250">
        <v>0</v>
      </c>
      <c r="O2250" s="11"/>
      <c r="P2250" s="11"/>
      <c r="Q2250" s="12"/>
      <c r="R2250" s="11"/>
      <c r="S2250" s="12"/>
      <c r="T2250" s="14">
        <v>0</v>
      </c>
      <c r="U2250" s="12"/>
      <c r="V2250" s="12" t="s">
        <v>366</v>
      </c>
      <c r="W2250" s="13"/>
      <c r="X2250" s="11"/>
      <c r="Y2250" s="11"/>
      <c r="Z2250" s="11"/>
      <c r="AA2250" s="11">
        <v>14758.8</v>
      </c>
      <c r="AB2250" s="13">
        <v>14758800000</v>
      </c>
      <c r="AD2250">
        <v>4.8899999999999997</v>
      </c>
      <c r="AE2250">
        <v>2.63</v>
      </c>
      <c r="AF2250">
        <v>3.86</v>
      </c>
      <c r="AG2250" s="5">
        <v>19.014207841677798</v>
      </c>
      <c r="AH2250" s="7"/>
      <c r="AI2250" s="8"/>
      <c r="AO2250" s="9">
        <v>7</v>
      </c>
      <c r="AP2250" s="5">
        <v>0.8450980400142567</v>
      </c>
      <c r="AR2250" s="5">
        <v>73.8</v>
      </c>
      <c r="AW2250">
        <v>10872.9</v>
      </c>
      <c r="AX2250">
        <v>10872900000</v>
      </c>
      <c r="CG2250" s="13"/>
    </row>
    <row r="2251" spans="1:85" x14ac:dyDescent="0.3">
      <c r="A2251">
        <v>2018</v>
      </c>
      <c r="B2251" t="s">
        <v>162</v>
      </c>
      <c r="C2251">
        <v>1</v>
      </c>
      <c r="M2251">
        <v>0</v>
      </c>
      <c r="N2251">
        <v>0</v>
      </c>
      <c r="O2251" s="11"/>
      <c r="P2251" s="11"/>
      <c r="Q2251" s="12"/>
      <c r="R2251" s="11"/>
      <c r="S2251" s="12"/>
      <c r="T2251" s="14">
        <v>0</v>
      </c>
      <c r="U2251" s="12"/>
      <c r="V2251" s="12" t="s">
        <v>366</v>
      </c>
      <c r="W2251" s="13"/>
      <c r="X2251" s="11"/>
      <c r="Y2251" s="11"/>
      <c r="Z2251" s="11"/>
      <c r="AA2251" s="11">
        <v>244408.9</v>
      </c>
      <c r="AB2251" s="13">
        <v>244408900000</v>
      </c>
      <c r="AD2251">
        <v>40.75</v>
      </c>
      <c r="AE2251">
        <v>10.47</v>
      </c>
      <c r="AF2251">
        <v>27.79</v>
      </c>
      <c r="AG2251" s="5">
        <v>23.97843073447644</v>
      </c>
      <c r="AH2251" s="7"/>
      <c r="AI2251" s="8"/>
      <c r="AO2251" s="9">
        <v>14</v>
      </c>
      <c r="AP2251" s="5">
        <v>1.1461280356782377</v>
      </c>
      <c r="AV2251">
        <v>36.68</v>
      </c>
      <c r="AW2251">
        <v>229732.9</v>
      </c>
      <c r="AX2251">
        <v>229732900000</v>
      </c>
      <c r="CG2251" s="13"/>
    </row>
    <row r="2252" spans="1:85" x14ac:dyDescent="0.3">
      <c r="A2252">
        <v>2018</v>
      </c>
      <c r="B2252" t="s">
        <v>163</v>
      </c>
      <c r="C2252">
        <v>0</v>
      </c>
      <c r="D2252">
        <v>4</v>
      </c>
      <c r="E2252">
        <v>6</v>
      </c>
      <c r="F2252">
        <v>4.7</v>
      </c>
      <c r="G2252">
        <v>4700000</v>
      </c>
      <c r="H2252">
        <v>3.4</v>
      </c>
      <c r="I2252">
        <v>3400000</v>
      </c>
      <c r="J2252">
        <v>1.3000000000000003</v>
      </c>
      <c r="K2252">
        <v>1300000.0000000002</v>
      </c>
      <c r="L2252">
        <v>1</v>
      </c>
      <c r="M2252">
        <v>0</v>
      </c>
      <c r="N2252">
        <v>1</v>
      </c>
      <c r="O2252" s="11">
        <v>10</v>
      </c>
      <c r="P2252" s="11">
        <v>5</v>
      </c>
      <c r="Q2252" s="12">
        <v>50</v>
      </c>
      <c r="R2252" s="11">
        <v>5</v>
      </c>
      <c r="S2252" s="12">
        <v>50</v>
      </c>
      <c r="T2252" s="14">
        <v>0</v>
      </c>
      <c r="U2252" s="12">
        <v>0</v>
      </c>
      <c r="V2252" s="12" t="s">
        <v>366</v>
      </c>
      <c r="W2252" s="13">
        <v>5</v>
      </c>
      <c r="X2252" s="11"/>
      <c r="Y2252" s="11">
        <v>9.0299999999999994</v>
      </c>
      <c r="Z2252" s="11">
        <v>3.11</v>
      </c>
      <c r="AA2252" s="11">
        <v>41905.4</v>
      </c>
      <c r="AB2252" s="13">
        <v>41905400000</v>
      </c>
      <c r="AC2252" s="5">
        <v>3.1142831575316907</v>
      </c>
      <c r="AD2252">
        <v>9.41</v>
      </c>
      <c r="AE2252">
        <v>5.9</v>
      </c>
      <c r="AF2252">
        <v>7.46</v>
      </c>
      <c r="AG2252" s="5">
        <v>2.19609981595889</v>
      </c>
      <c r="AH2252" s="7"/>
      <c r="AI2252" s="8"/>
      <c r="AJ2252">
        <v>75504.929999999993</v>
      </c>
      <c r="AK2252">
        <v>75504930000</v>
      </c>
      <c r="AL2252">
        <f>IF(AJ2252&lt;29957,1,0)</f>
        <v>0</v>
      </c>
      <c r="AM2252">
        <f>IF(AND(AJ2252&gt;29957,AJ2252&lt;96525),1,0)</f>
        <v>1</v>
      </c>
      <c r="AN2252">
        <f>IF(AJ2252&gt;96525,1,0)</f>
        <v>0</v>
      </c>
      <c r="AO2252" s="9">
        <v>69</v>
      </c>
      <c r="AP2252" s="5">
        <v>1.8388490907372552</v>
      </c>
      <c r="AQ2252">
        <v>169155216</v>
      </c>
      <c r="AR2252" s="5">
        <v>3.2</v>
      </c>
      <c r="AS2252">
        <v>80983201</v>
      </c>
      <c r="AT2252">
        <v>12412151</v>
      </c>
      <c r="AU2252">
        <v>181567367</v>
      </c>
      <c r="AV2252">
        <v>0</v>
      </c>
      <c r="AW2252">
        <v>32984.199999999997</v>
      </c>
      <c r="AX2252">
        <v>32984199999.999996</v>
      </c>
      <c r="CG2252" s="13"/>
    </row>
    <row r="2253" spans="1:85" x14ac:dyDescent="0.3">
      <c r="A2253">
        <v>2018</v>
      </c>
      <c r="B2253" t="s">
        <v>164</v>
      </c>
      <c r="C2253">
        <v>0</v>
      </c>
      <c r="D2253">
        <v>4</v>
      </c>
      <c r="E2253">
        <v>4</v>
      </c>
      <c r="F2253">
        <v>5.4</v>
      </c>
      <c r="G2253">
        <v>5400000</v>
      </c>
      <c r="H2253">
        <v>5.4</v>
      </c>
      <c r="I2253">
        <v>5400000</v>
      </c>
      <c r="J2253">
        <v>0</v>
      </c>
      <c r="L2253">
        <v>1</v>
      </c>
      <c r="M2253">
        <v>0</v>
      </c>
      <c r="N2253">
        <v>0</v>
      </c>
      <c r="O2253" s="11">
        <v>17</v>
      </c>
      <c r="P2253" s="11">
        <v>9</v>
      </c>
      <c r="Q2253" s="12">
        <v>52.94</v>
      </c>
      <c r="R2253" s="11">
        <v>8</v>
      </c>
      <c r="S2253" s="12">
        <v>47.06</v>
      </c>
      <c r="T2253" s="14">
        <v>0</v>
      </c>
      <c r="U2253" s="12">
        <v>0</v>
      </c>
      <c r="V2253" s="12">
        <v>55.84</v>
      </c>
      <c r="W2253" s="13">
        <v>4</v>
      </c>
      <c r="X2253" s="11"/>
      <c r="Y2253" s="11">
        <v>5.91</v>
      </c>
      <c r="Z2253" s="11">
        <v>1.79</v>
      </c>
      <c r="AA2253" s="11">
        <v>22679.8</v>
      </c>
      <c r="AB2253" s="13">
        <v>22679800000</v>
      </c>
      <c r="AC2253" s="5">
        <v>1.7948718469898135</v>
      </c>
      <c r="AD2253">
        <v>9.39</v>
      </c>
      <c r="AE2253">
        <v>5.98</v>
      </c>
      <c r="AF2253">
        <v>9.14</v>
      </c>
      <c r="AG2253" s="5">
        <v>3.719541713732454</v>
      </c>
      <c r="AH2253" s="7">
        <v>10.141791308652452</v>
      </c>
      <c r="AI2253" s="8"/>
      <c r="AJ2253">
        <v>28112.94</v>
      </c>
      <c r="AK2253">
        <v>28112940000</v>
      </c>
      <c r="AL2253">
        <f>IF(AJ2253&lt;29957,1,0)</f>
        <v>1</v>
      </c>
      <c r="AM2253">
        <f>IF(AND(AJ2253&gt;29957,AJ2253&lt;96525),1,0)</f>
        <v>0</v>
      </c>
      <c r="AN2253">
        <f>IF(AJ2253&gt;96525,1,0)</f>
        <v>0</v>
      </c>
      <c r="AO2253" s="9">
        <v>42</v>
      </c>
      <c r="AP2253" s="5">
        <v>1.6232492903979003</v>
      </c>
      <c r="AQ2253">
        <v>204375000</v>
      </c>
      <c r="AR2253" s="5">
        <v>27.8</v>
      </c>
      <c r="AT2253">
        <v>16655000</v>
      </c>
      <c r="AU2253">
        <v>221030000</v>
      </c>
      <c r="AV2253">
        <v>0.34</v>
      </c>
      <c r="AW2253">
        <v>14126.4</v>
      </c>
      <c r="AX2253">
        <v>14126400000</v>
      </c>
      <c r="CG2253" s="13"/>
    </row>
    <row r="2254" spans="1:85" x14ac:dyDescent="0.3">
      <c r="A2254">
        <v>2018</v>
      </c>
      <c r="B2254" t="s">
        <v>165</v>
      </c>
      <c r="C2254">
        <v>0</v>
      </c>
      <c r="D2254">
        <v>6</v>
      </c>
      <c r="E2254">
        <v>4</v>
      </c>
      <c r="L2254">
        <v>1</v>
      </c>
      <c r="M2254">
        <v>0</v>
      </c>
      <c r="N2254">
        <v>0</v>
      </c>
      <c r="O2254" s="11"/>
      <c r="P2254" s="11"/>
      <c r="Q2254" s="12"/>
      <c r="R2254" s="11"/>
      <c r="S2254" s="12"/>
      <c r="T2254" s="14">
        <v>0</v>
      </c>
      <c r="U2254" s="12"/>
      <c r="V2254" s="12">
        <v>64.16</v>
      </c>
      <c r="W2254" s="13"/>
      <c r="X2254" s="11"/>
      <c r="Y2254" s="11">
        <v>1.1100000000000001</v>
      </c>
      <c r="Z2254" s="11">
        <v>3.35</v>
      </c>
      <c r="AA2254" s="11">
        <v>68929.8</v>
      </c>
      <c r="AB2254" s="13">
        <v>68929800000</v>
      </c>
      <c r="AC2254" s="5">
        <v>3.3529880417998497</v>
      </c>
      <c r="AD2254">
        <v>16.489999999999998</v>
      </c>
      <c r="AE2254">
        <v>4.46</v>
      </c>
      <c r="AF2254">
        <v>6.11</v>
      </c>
      <c r="AG2254" s="5">
        <v>7.9165304331365736</v>
      </c>
      <c r="AH2254" s="7">
        <v>0.64262663671463105</v>
      </c>
      <c r="AI2254" s="8">
        <v>1.1959552792455914</v>
      </c>
      <c r="AJ2254">
        <v>77668.2</v>
      </c>
      <c r="AK2254">
        <v>77668200000</v>
      </c>
      <c r="AL2254">
        <f>IF(AJ2254&lt;29957,1,0)</f>
        <v>0</v>
      </c>
      <c r="AM2254">
        <f>IF(AND(AJ2254&gt;29957,AJ2254&lt;96525),1,0)</f>
        <v>1</v>
      </c>
      <c r="AN2254">
        <f>IF(AJ2254&gt;96525,1,0)</f>
        <v>0</v>
      </c>
      <c r="AO2254" s="9">
        <v>24</v>
      </c>
      <c r="AP2254" s="5">
        <v>1.3802112417116059</v>
      </c>
      <c r="AQ2254">
        <v>172500000</v>
      </c>
      <c r="AT2254">
        <v>22494630</v>
      </c>
      <c r="AU2254">
        <v>194994630</v>
      </c>
      <c r="AV2254">
        <v>0</v>
      </c>
      <c r="AW2254">
        <v>50169.1</v>
      </c>
      <c r="AX2254">
        <v>50169100000</v>
      </c>
      <c r="CG2254" s="13"/>
    </row>
    <row r="2255" spans="1:85" x14ac:dyDescent="0.3">
      <c r="A2255">
        <v>2018</v>
      </c>
      <c r="B2255" t="s">
        <v>166</v>
      </c>
      <c r="C2255">
        <v>0</v>
      </c>
      <c r="D2255">
        <v>5</v>
      </c>
      <c r="E2255">
        <v>4</v>
      </c>
      <c r="L2255">
        <v>1</v>
      </c>
      <c r="M2255">
        <v>0</v>
      </c>
      <c r="N2255">
        <v>0</v>
      </c>
      <c r="O2255" s="11">
        <v>12</v>
      </c>
      <c r="P2255" s="11">
        <v>5</v>
      </c>
      <c r="Q2255" s="12">
        <v>41.67</v>
      </c>
      <c r="R2255" s="11">
        <v>6</v>
      </c>
      <c r="S2255" s="12">
        <v>50</v>
      </c>
      <c r="T2255" s="14">
        <v>1</v>
      </c>
      <c r="U2255" s="12">
        <v>8.33</v>
      </c>
      <c r="V2255" s="12">
        <v>45.94</v>
      </c>
      <c r="W2255" s="13">
        <v>4</v>
      </c>
      <c r="X2255" s="11"/>
      <c r="Y2255" s="11">
        <v>-0.53</v>
      </c>
      <c r="Z2255" s="11">
        <v>3.79</v>
      </c>
      <c r="AA2255" s="11">
        <v>55863.3</v>
      </c>
      <c r="AB2255" s="13">
        <v>55863300000</v>
      </c>
      <c r="AC2255" s="5">
        <v>3.7919133230771527</v>
      </c>
      <c r="AD2255">
        <v>3.05</v>
      </c>
      <c r="AE2255">
        <v>0.78</v>
      </c>
      <c r="AF2255">
        <v>1.08</v>
      </c>
      <c r="AG2255" s="5">
        <v>17.367268746579096</v>
      </c>
      <c r="AH2255" s="7"/>
      <c r="AI2255" s="8">
        <v>2.4040479410530242</v>
      </c>
      <c r="AJ2255">
        <v>51763.06</v>
      </c>
      <c r="AK2255">
        <v>51763060000</v>
      </c>
      <c r="AL2255">
        <f>IF(AJ2255&lt;29957,1,0)</f>
        <v>0</v>
      </c>
      <c r="AM2255">
        <f>IF(AND(AJ2255&gt;29957,AJ2255&lt;96525),1,0)</f>
        <v>1</v>
      </c>
      <c r="AN2255">
        <f>IF(AJ2255&gt;96525,1,0)</f>
        <v>0</v>
      </c>
      <c r="AO2255" s="9">
        <v>80</v>
      </c>
      <c r="AP2255" s="5">
        <v>1.9030899869919433</v>
      </c>
      <c r="AQ2255">
        <v>169300000</v>
      </c>
      <c r="AT2255">
        <v>43300000</v>
      </c>
      <c r="AU2255">
        <v>212600000</v>
      </c>
      <c r="AV2255">
        <v>0</v>
      </c>
      <c r="AW2255">
        <v>38728.699999999997</v>
      </c>
      <c r="AX2255">
        <v>38728700000</v>
      </c>
      <c r="CG2255" s="13"/>
    </row>
    <row r="2256" spans="1:85" x14ac:dyDescent="0.3">
      <c r="A2256">
        <v>2018</v>
      </c>
      <c r="B2256" t="s">
        <v>167</v>
      </c>
      <c r="C2256">
        <v>0</v>
      </c>
      <c r="D2256">
        <v>4</v>
      </c>
      <c r="E2256">
        <v>4</v>
      </c>
      <c r="L2256">
        <v>1</v>
      </c>
      <c r="M2256">
        <v>0</v>
      </c>
      <c r="N2256">
        <v>0</v>
      </c>
      <c r="O2256" s="11">
        <v>13</v>
      </c>
      <c r="P2256" s="11">
        <v>6</v>
      </c>
      <c r="Q2256" s="12">
        <v>46.15</v>
      </c>
      <c r="R2256" s="11">
        <v>6</v>
      </c>
      <c r="S2256" s="12">
        <v>46.15</v>
      </c>
      <c r="T2256" s="14">
        <v>1</v>
      </c>
      <c r="U2256" s="12">
        <v>7.69</v>
      </c>
      <c r="V2256" s="12">
        <v>52.48</v>
      </c>
      <c r="W2256" s="13">
        <v>5</v>
      </c>
      <c r="X2256" s="11"/>
      <c r="Y2256" s="11">
        <v>6.57</v>
      </c>
      <c r="Z2256" s="11">
        <v>2.25</v>
      </c>
      <c r="AA2256" s="11">
        <v>111347.8</v>
      </c>
      <c r="AB2256" s="13">
        <v>111347800000</v>
      </c>
      <c r="AC2256" s="5">
        <v>2.2528690051181202</v>
      </c>
      <c r="AD2256">
        <v>-2.12</v>
      </c>
      <c r="AE2256">
        <v>-0.41</v>
      </c>
      <c r="AF2256">
        <v>-0.56999999999999995</v>
      </c>
      <c r="AG2256" s="5">
        <v>2.4127083330770134</v>
      </c>
      <c r="AH2256" s="7">
        <v>8.3250043246775721E-2</v>
      </c>
      <c r="AI2256" s="8">
        <v>1.3196273088973034</v>
      </c>
      <c r="AJ2256">
        <v>33489.01</v>
      </c>
      <c r="AK2256">
        <v>33489010000.000004</v>
      </c>
      <c r="AL2256">
        <f>IF(AJ2256&lt;29957,1,0)</f>
        <v>0</v>
      </c>
      <c r="AM2256">
        <f>IF(AND(AJ2256&gt;29957,AJ2256&lt;96525),1,0)</f>
        <v>1</v>
      </c>
      <c r="AN2256">
        <f>IF(AJ2256&gt;96525,1,0)</f>
        <v>0</v>
      </c>
      <c r="AO2256" s="9">
        <v>67</v>
      </c>
      <c r="AP2256" s="5">
        <v>1.8260748027008262</v>
      </c>
      <c r="AQ2256">
        <v>127000000</v>
      </c>
      <c r="AT2256">
        <v>45200000</v>
      </c>
      <c r="AU2256">
        <v>172200000</v>
      </c>
      <c r="AV2256">
        <v>0</v>
      </c>
      <c r="AW2256">
        <v>83920.1</v>
      </c>
      <c r="AX2256">
        <v>83920100000</v>
      </c>
      <c r="CG2256" s="13"/>
    </row>
    <row r="2257" spans="1:85" x14ac:dyDescent="0.3">
      <c r="A2257">
        <v>2018</v>
      </c>
      <c r="B2257" t="s">
        <v>168</v>
      </c>
      <c r="C2257">
        <v>0</v>
      </c>
      <c r="M2257">
        <v>0</v>
      </c>
      <c r="N2257">
        <v>0</v>
      </c>
      <c r="O2257" s="11">
        <v>10</v>
      </c>
      <c r="P2257" s="11">
        <v>4</v>
      </c>
      <c r="Q2257" s="12">
        <v>40</v>
      </c>
      <c r="R2257" s="11">
        <v>5</v>
      </c>
      <c r="S2257" s="12">
        <v>50</v>
      </c>
      <c r="T2257" s="14">
        <v>1</v>
      </c>
      <c r="U2257" s="12">
        <v>10</v>
      </c>
      <c r="V2257" s="12">
        <v>43.94</v>
      </c>
      <c r="W2257" s="13">
        <v>6</v>
      </c>
      <c r="X2257" s="11">
        <v>31.58</v>
      </c>
      <c r="Y2257" s="11">
        <v>26.89</v>
      </c>
      <c r="Z2257" s="11">
        <v>1.39</v>
      </c>
      <c r="AA2257" s="11">
        <v>27689.200000000001</v>
      </c>
      <c r="AB2257" s="13">
        <v>27689200000</v>
      </c>
      <c r="AC2257" s="5">
        <v>1.3945124966188922</v>
      </c>
      <c r="AD2257">
        <v>7.81</v>
      </c>
      <c r="AE2257">
        <v>4.38</v>
      </c>
      <c r="AF2257">
        <v>6.04</v>
      </c>
      <c r="AG2257" s="5"/>
      <c r="AH2257" s="7"/>
      <c r="AI2257" s="8"/>
      <c r="AO2257" s="9">
        <v>19</v>
      </c>
      <c r="AP2257" s="5">
        <v>1.2787536009528289</v>
      </c>
      <c r="CG2257" s="13"/>
    </row>
    <row r="2258" spans="1:85" x14ac:dyDescent="0.3">
      <c r="A2258">
        <v>2018</v>
      </c>
      <c r="B2258" t="s">
        <v>169</v>
      </c>
      <c r="C2258">
        <v>0</v>
      </c>
      <c r="D2258">
        <v>6</v>
      </c>
      <c r="E2258">
        <v>10</v>
      </c>
      <c r="L2258">
        <v>1</v>
      </c>
      <c r="M2258">
        <v>1</v>
      </c>
      <c r="N2258">
        <v>1</v>
      </c>
      <c r="O2258" s="11">
        <v>14</v>
      </c>
      <c r="P2258" s="11">
        <v>3</v>
      </c>
      <c r="Q2258" s="12">
        <v>21.43</v>
      </c>
      <c r="R2258" s="11">
        <v>6</v>
      </c>
      <c r="S2258" s="12">
        <v>42.86</v>
      </c>
      <c r="T2258" s="14">
        <v>5</v>
      </c>
      <c r="U2258" s="12">
        <v>35.71</v>
      </c>
      <c r="V2258" s="12">
        <v>74.989999999999995</v>
      </c>
      <c r="W2258" s="13">
        <v>10</v>
      </c>
      <c r="X2258" s="11">
        <v>45.7</v>
      </c>
      <c r="Y2258" s="11">
        <v>9.01</v>
      </c>
      <c r="Z2258" s="11">
        <v>1.39</v>
      </c>
      <c r="AA2258" s="11">
        <v>295935.8</v>
      </c>
      <c r="AB2258" s="13">
        <v>295935800000</v>
      </c>
      <c r="AC2258" s="5">
        <v>1.3914373196367702</v>
      </c>
      <c r="AD2258">
        <v>5.29</v>
      </c>
      <c r="AE2258">
        <v>1.87</v>
      </c>
      <c r="AF2258">
        <v>2.37</v>
      </c>
      <c r="AG2258" s="5">
        <v>-2.5753244916175975</v>
      </c>
      <c r="AH2258" s="7"/>
      <c r="AI2258" s="8"/>
      <c r="AJ2258">
        <v>151541.06</v>
      </c>
      <c r="AK2258">
        <v>151541060000</v>
      </c>
      <c r="AL2258">
        <f t="shared" ref="AL2258:AL2266" si="294">IF(AJ2258&lt;29957,1,0)</f>
        <v>0</v>
      </c>
      <c r="AM2258">
        <f t="shared" ref="AM2258:AM2266" si="295">IF(AND(AJ2258&gt;29957,AJ2258&lt;96525),1,0)</f>
        <v>0</v>
      </c>
      <c r="AN2258">
        <f t="shared" ref="AN2258:AN2266" si="296">IF(AJ2258&gt;96525,1,0)</f>
        <v>1</v>
      </c>
      <c r="AO2258" s="9">
        <v>24</v>
      </c>
      <c r="AP2258" s="5">
        <v>1.3802112417116059</v>
      </c>
      <c r="AQ2258">
        <v>294676180</v>
      </c>
      <c r="AS2258">
        <f>117200000+6815805</f>
        <v>124015805</v>
      </c>
      <c r="AT2258">
        <v>70072498</v>
      </c>
      <c r="AU2258">
        <v>364748678</v>
      </c>
      <c r="AV2258">
        <v>0</v>
      </c>
      <c r="AW2258">
        <v>80376.2</v>
      </c>
      <c r="AX2258">
        <v>80376200000</v>
      </c>
      <c r="CG2258" s="13"/>
    </row>
    <row r="2259" spans="1:85" x14ac:dyDescent="0.3">
      <c r="A2259">
        <v>2018</v>
      </c>
      <c r="B2259" t="s">
        <v>170</v>
      </c>
      <c r="C2259">
        <v>0</v>
      </c>
      <c r="D2259">
        <v>3</v>
      </c>
      <c r="E2259">
        <v>8</v>
      </c>
      <c r="L2259">
        <v>1</v>
      </c>
      <c r="M2259">
        <v>0</v>
      </c>
      <c r="N2259">
        <v>0</v>
      </c>
      <c r="O2259" s="11">
        <v>16</v>
      </c>
      <c r="P2259" s="11">
        <v>10</v>
      </c>
      <c r="Q2259" s="12">
        <v>62.5</v>
      </c>
      <c r="R2259" s="11">
        <v>6</v>
      </c>
      <c r="S2259" s="12">
        <v>37.5</v>
      </c>
      <c r="T2259" s="14">
        <v>0</v>
      </c>
      <c r="U2259" s="12">
        <v>0</v>
      </c>
      <c r="V2259" s="12">
        <v>41.68</v>
      </c>
      <c r="W2259" s="13">
        <v>5</v>
      </c>
      <c r="X2259" s="11">
        <v>47.75</v>
      </c>
      <c r="Y2259" s="11">
        <v>13.12</v>
      </c>
      <c r="Z2259" s="11">
        <v>2.64</v>
      </c>
      <c r="AA2259" s="11">
        <v>1007180</v>
      </c>
      <c r="AB2259" s="13">
        <v>1007180000000</v>
      </c>
      <c r="AC2259" s="5">
        <v>2.6353576009560218</v>
      </c>
      <c r="AD2259">
        <v>26.12</v>
      </c>
      <c r="AE2259">
        <v>6.55</v>
      </c>
      <c r="AF2259">
        <v>9.73</v>
      </c>
      <c r="AG2259" s="5">
        <v>18.116492665521342</v>
      </c>
      <c r="AH2259" s="7"/>
      <c r="AI2259" s="8"/>
      <c r="AJ2259">
        <v>652166.06999999995</v>
      </c>
      <c r="AK2259">
        <v>652166070000</v>
      </c>
      <c r="AL2259">
        <f t="shared" si="294"/>
        <v>0</v>
      </c>
      <c r="AM2259">
        <f t="shared" si="295"/>
        <v>0</v>
      </c>
      <c r="AN2259">
        <f t="shared" si="296"/>
        <v>1</v>
      </c>
      <c r="AO2259" s="9">
        <v>24</v>
      </c>
      <c r="AP2259" s="5">
        <v>1.3802112417116059</v>
      </c>
      <c r="AQ2259">
        <v>937800000</v>
      </c>
      <c r="AR2259" s="5">
        <v>100</v>
      </c>
      <c r="AT2259">
        <v>51340000</v>
      </c>
      <c r="AU2259">
        <v>989140000</v>
      </c>
      <c r="AV2259">
        <v>2.0699999999999998</v>
      </c>
      <c r="AW2259">
        <v>730160</v>
      </c>
      <c r="AX2259">
        <v>730160000000</v>
      </c>
      <c r="CG2259" s="13"/>
    </row>
    <row r="2260" spans="1:85" x14ac:dyDescent="0.3">
      <c r="A2260">
        <v>2018</v>
      </c>
      <c r="B2260" t="s">
        <v>171</v>
      </c>
      <c r="C2260">
        <v>0</v>
      </c>
      <c r="D2260">
        <v>4</v>
      </c>
      <c r="E2260">
        <v>5</v>
      </c>
      <c r="F2260">
        <v>20.100000000000001</v>
      </c>
      <c r="G2260">
        <v>20100000</v>
      </c>
      <c r="H2260">
        <v>18.399999999999999</v>
      </c>
      <c r="I2260">
        <v>18400000</v>
      </c>
      <c r="J2260">
        <v>1.7000000000000028</v>
      </c>
      <c r="K2260">
        <v>1700000.0000000028</v>
      </c>
      <c r="L2260">
        <v>1</v>
      </c>
      <c r="M2260">
        <v>1</v>
      </c>
      <c r="N2260">
        <v>1</v>
      </c>
      <c r="O2260" s="11">
        <v>20</v>
      </c>
      <c r="P2260" s="11">
        <v>9</v>
      </c>
      <c r="Q2260" s="12">
        <v>45</v>
      </c>
      <c r="R2260" s="11">
        <v>8</v>
      </c>
      <c r="S2260" s="12">
        <v>40</v>
      </c>
      <c r="T2260" s="14">
        <v>3</v>
      </c>
      <c r="U2260" s="12">
        <v>15</v>
      </c>
      <c r="V2260" s="12">
        <v>60.85</v>
      </c>
      <c r="W2260" s="13">
        <v>7</v>
      </c>
      <c r="X2260" s="11"/>
      <c r="Y2260" s="11">
        <v>0.28999999999999998</v>
      </c>
      <c r="Z2260" s="11">
        <v>3.42</v>
      </c>
      <c r="AA2260" s="11">
        <v>32761.3</v>
      </c>
      <c r="AB2260" s="13">
        <v>32761300000</v>
      </c>
      <c r="AC2260" s="5">
        <v>3.4166828442697521</v>
      </c>
      <c r="AD2260">
        <v>13.17</v>
      </c>
      <c r="AE2260">
        <v>9.07</v>
      </c>
      <c r="AF2260">
        <v>11.98</v>
      </c>
      <c r="AG2260" s="5">
        <v>0.9211765478875984</v>
      </c>
      <c r="AH2260" s="7">
        <v>1.2586914816968897</v>
      </c>
      <c r="AI2260" s="8"/>
      <c r="AJ2260">
        <v>55384.59</v>
      </c>
      <c r="AK2260">
        <v>55384590000</v>
      </c>
      <c r="AL2260">
        <f t="shared" si="294"/>
        <v>0</v>
      </c>
      <c r="AM2260">
        <f t="shared" si="295"/>
        <v>1</v>
      </c>
      <c r="AN2260">
        <f t="shared" si="296"/>
        <v>0</v>
      </c>
      <c r="AO2260" s="9">
        <v>43</v>
      </c>
      <c r="AP2260" s="5">
        <v>1.6334684555795864</v>
      </c>
      <c r="AQ2260">
        <v>127558298</v>
      </c>
      <c r="AS2260">
        <v>26260124</v>
      </c>
      <c r="AT2260">
        <v>16731800</v>
      </c>
      <c r="AU2260">
        <v>144290098</v>
      </c>
      <c r="AV2260">
        <v>0</v>
      </c>
      <c r="AW2260">
        <v>23039.9</v>
      </c>
      <c r="AX2260">
        <v>23039900000</v>
      </c>
      <c r="CG2260" s="13"/>
    </row>
    <row r="2261" spans="1:85" x14ac:dyDescent="0.3">
      <c r="A2261">
        <v>2018</v>
      </c>
      <c r="B2261" t="s">
        <v>172</v>
      </c>
      <c r="C2261">
        <v>0</v>
      </c>
      <c r="D2261">
        <v>6</v>
      </c>
      <c r="E2261">
        <v>4</v>
      </c>
      <c r="F2261">
        <v>6.1</v>
      </c>
      <c r="G2261">
        <v>6100000</v>
      </c>
      <c r="H2261">
        <v>5</v>
      </c>
      <c r="I2261">
        <v>5000000</v>
      </c>
      <c r="J2261">
        <v>1.0999999999999996</v>
      </c>
      <c r="K2261">
        <v>1099999.9999999995</v>
      </c>
      <c r="M2261">
        <v>0</v>
      </c>
      <c r="N2261">
        <v>0</v>
      </c>
      <c r="O2261" s="11">
        <v>11</v>
      </c>
      <c r="P2261" s="11">
        <v>5</v>
      </c>
      <c r="Q2261" s="12">
        <v>45.45</v>
      </c>
      <c r="R2261" s="11">
        <v>4</v>
      </c>
      <c r="S2261" s="12">
        <v>36.36</v>
      </c>
      <c r="T2261" s="14">
        <v>2</v>
      </c>
      <c r="U2261" s="12">
        <v>18.18</v>
      </c>
      <c r="V2261" s="12">
        <v>73.010000000000005</v>
      </c>
      <c r="W2261" s="13">
        <v>4</v>
      </c>
      <c r="X2261" s="11"/>
      <c r="Y2261" s="11">
        <v>2.44</v>
      </c>
      <c r="Z2261" s="11">
        <v>2.7</v>
      </c>
      <c r="AA2261" s="11">
        <v>18402.3</v>
      </c>
      <c r="AB2261" s="13">
        <v>18402300000</v>
      </c>
      <c r="AC2261" s="5">
        <v>2.7031949405513234</v>
      </c>
      <c r="AD2261">
        <v>0.16</v>
      </c>
      <c r="AE2261">
        <v>0.09</v>
      </c>
      <c r="AF2261">
        <v>0.09</v>
      </c>
      <c r="AG2261" s="5">
        <v>-19.445816259793656</v>
      </c>
      <c r="AH2261" s="7"/>
      <c r="AI2261" s="8">
        <v>3.3138918345705197E-2</v>
      </c>
      <c r="AJ2261">
        <v>31121.58</v>
      </c>
      <c r="AK2261">
        <v>31121580000</v>
      </c>
      <c r="AL2261">
        <f t="shared" si="294"/>
        <v>0</v>
      </c>
      <c r="AM2261">
        <f t="shared" si="295"/>
        <v>1</v>
      </c>
      <c r="AN2261">
        <f t="shared" si="296"/>
        <v>0</v>
      </c>
      <c r="AO2261" s="9">
        <v>33</v>
      </c>
      <c r="AP2261" s="5">
        <v>1.5185139398778873</v>
      </c>
      <c r="AV2261">
        <v>0</v>
      </c>
      <c r="AW2261">
        <v>6035.4</v>
      </c>
      <c r="AX2261">
        <v>6035400000</v>
      </c>
      <c r="CG2261" s="13"/>
    </row>
    <row r="2262" spans="1:85" x14ac:dyDescent="0.3">
      <c r="A2262">
        <v>2018</v>
      </c>
      <c r="B2262" t="s">
        <v>173</v>
      </c>
      <c r="C2262">
        <v>0</v>
      </c>
      <c r="D2262">
        <v>3</v>
      </c>
      <c r="E2262">
        <v>5</v>
      </c>
      <c r="F2262">
        <v>66</v>
      </c>
      <c r="G2262">
        <v>66000000</v>
      </c>
      <c r="H2262">
        <v>64.3</v>
      </c>
      <c r="I2262">
        <v>64300000</v>
      </c>
      <c r="J2262">
        <v>1.7000000000000028</v>
      </c>
      <c r="K2262">
        <v>1700000.0000000028</v>
      </c>
      <c r="M2262">
        <v>0</v>
      </c>
      <c r="N2262">
        <v>0</v>
      </c>
      <c r="O2262" s="11">
        <v>12</v>
      </c>
      <c r="P2262" s="11">
        <v>5</v>
      </c>
      <c r="Q2262" s="12">
        <v>41.67</v>
      </c>
      <c r="R2262" s="11">
        <v>7</v>
      </c>
      <c r="S2262" s="12">
        <v>58.33</v>
      </c>
      <c r="T2262" s="14">
        <v>0</v>
      </c>
      <c r="U2262" s="12">
        <v>0</v>
      </c>
      <c r="V2262" s="12">
        <v>28.46</v>
      </c>
      <c r="W2262" s="13">
        <v>7</v>
      </c>
      <c r="X2262" s="11">
        <v>14.46</v>
      </c>
      <c r="Y2262" s="11">
        <v>-19.39</v>
      </c>
      <c r="Z2262" s="11">
        <v>1.19</v>
      </c>
      <c r="AA2262" s="11">
        <v>127878.9</v>
      </c>
      <c r="AB2262" s="13">
        <v>127878900000</v>
      </c>
      <c r="AC2262" s="5">
        <v>1.1868659535049992</v>
      </c>
      <c r="AD2262">
        <v>4.6399999999999997</v>
      </c>
      <c r="AE2262">
        <v>1.61</v>
      </c>
      <c r="AF2262">
        <v>2.2799999999999998</v>
      </c>
      <c r="AG2262" s="5">
        <v>15.93315636925473</v>
      </c>
      <c r="AH2262" s="7"/>
      <c r="AI2262" s="8">
        <v>0.30023447598625208</v>
      </c>
      <c r="AJ2262">
        <v>62418.03</v>
      </c>
      <c r="AK2262">
        <v>62418030000</v>
      </c>
      <c r="AL2262">
        <f t="shared" si="294"/>
        <v>0</v>
      </c>
      <c r="AM2262">
        <f t="shared" si="295"/>
        <v>1</v>
      </c>
      <c r="AN2262">
        <f t="shared" si="296"/>
        <v>0</v>
      </c>
      <c r="AO2262" s="9">
        <v>32</v>
      </c>
      <c r="AP2262" s="5">
        <v>1.5051499783199058</v>
      </c>
      <c r="AV2262">
        <v>0</v>
      </c>
      <c r="AW2262">
        <v>79837.7</v>
      </c>
      <c r="AX2262">
        <v>79837700000</v>
      </c>
      <c r="CG2262" s="13"/>
    </row>
    <row r="2263" spans="1:85" x14ac:dyDescent="0.3">
      <c r="A2263">
        <v>2018</v>
      </c>
      <c r="B2263" t="s">
        <v>174</v>
      </c>
      <c r="C2263">
        <v>0</v>
      </c>
      <c r="D2263">
        <v>6</v>
      </c>
      <c r="E2263">
        <v>6</v>
      </c>
      <c r="F2263">
        <v>14.9</v>
      </c>
      <c r="G2263">
        <v>14900000</v>
      </c>
      <c r="H2263">
        <v>12.8</v>
      </c>
      <c r="I2263">
        <v>12800000</v>
      </c>
      <c r="J2263">
        <v>2.0999999999999996</v>
      </c>
      <c r="K2263">
        <v>2099999.9999999995</v>
      </c>
      <c r="M2263">
        <v>0</v>
      </c>
      <c r="N2263">
        <v>0</v>
      </c>
      <c r="O2263" s="11">
        <v>21</v>
      </c>
      <c r="P2263" s="11">
        <v>8</v>
      </c>
      <c r="Q2263" s="12">
        <v>38.1</v>
      </c>
      <c r="R2263" s="11">
        <v>7</v>
      </c>
      <c r="S2263" s="12">
        <v>33.33</v>
      </c>
      <c r="T2263" s="14">
        <v>6</v>
      </c>
      <c r="U2263" s="12">
        <v>28.57</v>
      </c>
      <c r="V2263" s="12">
        <v>39.159999999999997</v>
      </c>
      <c r="W2263" s="13">
        <v>6</v>
      </c>
      <c r="X2263" s="11">
        <v>20.12</v>
      </c>
      <c r="Y2263" s="11">
        <v>-26.7</v>
      </c>
      <c r="Z2263" s="11">
        <v>0.59</v>
      </c>
      <c r="AA2263" s="11">
        <v>659974.69999999995</v>
      </c>
      <c r="AB2263" s="13">
        <v>659974700000</v>
      </c>
      <c r="AC2263" s="5">
        <v>0.5851393592642985</v>
      </c>
      <c r="AD2263">
        <v>-33.03</v>
      </c>
      <c r="AE2263">
        <v>-3.01</v>
      </c>
      <c r="AF2263">
        <v>-4.1500000000000004</v>
      </c>
      <c r="AG2263" s="5">
        <v>-51.84861436668897</v>
      </c>
      <c r="AH2263" s="7">
        <v>0.32100070063620417</v>
      </c>
      <c r="AI2263" s="8"/>
      <c r="AJ2263">
        <v>63243.88</v>
      </c>
      <c r="AK2263">
        <v>63243880000</v>
      </c>
      <c r="AL2263">
        <f t="shared" si="294"/>
        <v>0</v>
      </c>
      <c r="AM2263">
        <f t="shared" si="295"/>
        <v>1</v>
      </c>
      <c r="AN2263">
        <f t="shared" si="296"/>
        <v>0</v>
      </c>
      <c r="AO2263" s="9">
        <v>23</v>
      </c>
      <c r="AP2263" s="5">
        <v>1.3617278360175928</v>
      </c>
      <c r="CG2263" s="13"/>
    </row>
    <row r="2264" spans="1:85" x14ac:dyDescent="0.3">
      <c r="A2264">
        <v>2018</v>
      </c>
      <c r="B2264" t="s">
        <v>175</v>
      </c>
      <c r="C2264">
        <v>0</v>
      </c>
      <c r="E2264">
        <v>6</v>
      </c>
      <c r="M2264">
        <v>0</v>
      </c>
      <c r="N2264">
        <v>0</v>
      </c>
      <c r="O2264" s="11">
        <v>23</v>
      </c>
      <c r="P2264" s="11">
        <v>10</v>
      </c>
      <c r="Q2264" s="12">
        <v>43.48</v>
      </c>
      <c r="R2264" s="11">
        <v>6</v>
      </c>
      <c r="S2264" s="12">
        <v>26.09</v>
      </c>
      <c r="T2264" s="14">
        <v>7</v>
      </c>
      <c r="U2264" s="12">
        <v>30.43</v>
      </c>
      <c r="V2264" s="12">
        <v>31.16</v>
      </c>
      <c r="W2264" s="13">
        <v>6</v>
      </c>
      <c r="X2264" s="11">
        <v>83.29</v>
      </c>
      <c r="Y2264" s="11">
        <v>0.9</v>
      </c>
      <c r="Z2264" s="11">
        <v>0.3</v>
      </c>
      <c r="AA2264" s="11">
        <v>385353.5</v>
      </c>
      <c r="AB2264" s="13">
        <v>385353500000</v>
      </c>
      <c r="AC2264" s="5">
        <v>0.29911833908376356</v>
      </c>
      <c r="AD2264">
        <v>-15.65</v>
      </c>
      <c r="AE2264">
        <v>-3.6</v>
      </c>
      <c r="AF2264">
        <v>-4.0599999999999996</v>
      </c>
      <c r="AG2264" s="5">
        <v>4.7078096350465195</v>
      </c>
      <c r="AH2264" s="7"/>
      <c r="AI2264" s="8">
        <v>4.9212093872069056E-3</v>
      </c>
      <c r="AJ2264">
        <v>56662.23</v>
      </c>
      <c r="AK2264">
        <v>56662230000</v>
      </c>
      <c r="AL2264">
        <f t="shared" si="294"/>
        <v>0</v>
      </c>
      <c r="AM2264">
        <f t="shared" si="295"/>
        <v>1</v>
      </c>
      <c r="AN2264">
        <f t="shared" si="296"/>
        <v>0</v>
      </c>
      <c r="AO2264" s="9">
        <v>24</v>
      </c>
      <c r="AP2264" s="5">
        <v>1.3802112417116059</v>
      </c>
      <c r="CG2264" s="13"/>
    </row>
    <row r="2265" spans="1:85" x14ac:dyDescent="0.3">
      <c r="A2265">
        <v>2018</v>
      </c>
      <c r="B2265" t="s">
        <v>176</v>
      </c>
      <c r="C2265">
        <v>1</v>
      </c>
      <c r="D2265">
        <v>5</v>
      </c>
      <c r="E2265">
        <v>7</v>
      </c>
      <c r="M2265">
        <v>0</v>
      </c>
      <c r="N2265">
        <v>0</v>
      </c>
      <c r="O2265" s="11">
        <v>15</v>
      </c>
      <c r="P2265" s="11"/>
      <c r="Q2265" s="12">
        <v>0</v>
      </c>
      <c r="R2265" s="11"/>
      <c r="S2265" s="12">
        <v>0</v>
      </c>
      <c r="T2265" s="14">
        <v>15</v>
      </c>
      <c r="U2265" s="12">
        <v>100</v>
      </c>
      <c r="V2265" s="12">
        <v>51</v>
      </c>
      <c r="W2265" s="13"/>
      <c r="X2265" s="11"/>
      <c r="Y2265" s="11">
        <v>1.19</v>
      </c>
      <c r="Z2265" s="11"/>
      <c r="AA2265" s="11">
        <v>133288.29999999999</v>
      </c>
      <c r="AB2265" s="13">
        <v>133288299999.99998</v>
      </c>
      <c r="AE2265">
        <v>-7.58</v>
      </c>
      <c r="AF2265">
        <v>-52.46</v>
      </c>
      <c r="AG2265" s="5">
        <v>9.3381774675330131</v>
      </c>
      <c r="AH2265" s="7"/>
      <c r="AI2265" s="8"/>
      <c r="AJ2265">
        <v>94507.34</v>
      </c>
      <c r="AK2265">
        <v>94507340000</v>
      </c>
      <c r="AL2265">
        <f t="shared" si="294"/>
        <v>0</v>
      </c>
      <c r="AM2265">
        <f t="shared" si="295"/>
        <v>1</v>
      </c>
      <c r="AN2265">
        <f t="shared" si="296"/>
        <v>0</v>
      </c>
      <c r="AO2265" s="9">
        <v>26</v>
      </c>
      <c r="AP2265" s="5">
        <v>1.414973347970818</v>
      </c>
      <c r="CG2265" s="13"/>
    </row>
    <row r="2266" spans="1:85" x14ac:dyDescent="0.3">
      <c r="A2266">
        <v>2018</v>
      </c>
      <c r="B2266" t="s">
        <v>177</v>
      </c>
      <c r="C2266">
        <v>0</v>
      </c>
      <c r="D2266">
        <v>6</v>
      </c>
      <c r="E2266">
        <v>4</v>
      </c>
      <c r="F2266">
        <v>17.8</v>
      </c>
      <c r="G2266">
        <v>17800000</v>
      </c>
      <c r="H2266">
        <v>15.3</v>
      </c>
      <c r="I2266">
        <v>15300000</v>
      </c>
      <c r="J2266">
        <v>2.5</v>
      </c>
      <c r="K2266">
        <v>2500000</v>
      </c>
      <c r="L2266">
        <v>1</v>
      </c>
      <c r="M2266">
        <v>1</v>
      </c>
      <c r="N2266">
        <v>1</v>
      </c>
      <c r="O2266" s="11">
        <v>14</v>
      </c>
      <c r="P2266" s="11">
        <v>6</v>
      </c>
      <c r="Q2266" s="12">
        <v>42.86</v>
      </c>
      <c r="R2266" s="11">
        <v>5</v>
      </c>
      <c r="S2266" s="12">
        <v>35.71</v>
      </c>
      <c r="T2266" s="14">
        <v>3</v>
      </c>
      <c r="U2266" s="12">
        <v>21.43</v>
      </c>
      <c r="V2266" s="12">
        <v>53.59</v>
      </c>
      <c r="W2266" s="13">
        <v>4</v>
      </c>
      <c r="X2266" s="11">
        <v>4.49</v>
      </c>
      <c r="Y2266" s="11">
        <v>2.54</v>
      </c>
      <c r="Z2266" s="11">
        <v>0.66</v>
      </c>
      <c r="AA2266" s="11">
        <v>140859.29999999999</v>
      </c>
      <c r="AB2266" s="13">
        <v>140859300000</v>
      </c>
      <c r="AC2266" s="5">
        <v>0.65643999801648423</v>
      </c>
      <c r="AD2266">
        <v>2.0099999999999998</v>
      </c>
      <c r="AE2266">
        <v>0.76</v>
      </c>
      <c r="AF2266">
        <v>0.92</v>
      </c>
      <c r="AG2266" s="5">
        <v>16.545543429576465</v>
      </c>
      <c r="AH2266" s="7"/>
      <c r="AI2266" s="8">
        <v>1.4997475034476617E-2</v>
      </c>
      <c r="AJ2266">
        <v>44717.61</v>
      </c>
      <c r="AK2266">
        <v>44717610000</v>
      </c>
      <c r="AL2266">
        <f t="shared" si="294"/>
        <v>0</v>
      </c>
      <c r="AM2266">
        <f t="shared" si="295"/>
        <v>1</v>
      </c>
      <c r="AN2266">
        <f t="shared" si="296"/>
        <v>0</v>
      </c>
      <c r="AO2266" s="9">
        <v>34</v>
      </c>
      <c r="AP2266" s="5">
        <v>1.5314789170422551</v>
      </c>
      <c r="AQ2266">
        <v>84084793</v>
      </c>
      <c r="AS2266">
        <v>50645350</v>
      </c>
      <c r="AT2266">
        <v>21355270</v>
      </c>
      <c r="AU2266" s="11">
        <v>105440063</v>
      </c>
      <c r="AV2266">
        <v>15.98</v>
      </c>
      <c r="AW2266">
        <v>85390.2</v>
      </c>
      <c r="AX2266">
        <v>85390200000</v>
      </c>
      <c r="CG2266" s="13"/>
    </row>
    <row r="2267" spans="1:85" x14ac:dyDescent="0.3">
      <c r="A2267">
        <v>2018</v>
      </c>
      <c r="B2267" t="s">
        <v>178</v>
      </c>
      <c r="C2267">
        <v>0</v>
      </c>
      <c r="M2267">
        <v>0</v>
      </c>
      <c r="N2267">
        <v>0</v>
      </c>
      <c r="O2267" s="11"/>
      <c r="P2267" s="11"/>
      <c r="Q2267" s="12"/>
      <c r="R2267" s="11"/>
      <c r="S2267" s="12"/>
      <c r="T2267" s="14">
        <v>0</v>
      </c>
      <c r="U2267" s="12"/>
      <c r="V2267" s="12">
        <v>65.13</v>
      </c>
      <c r="W2267" s="13"/>
      <c r="X2267" s="11"/>
      <c r="Y2267" s="11"/>
      <c r="Z2267" s="11"/>
      <c r="AA2267" s="11">
        <v>70819.7</v>
      </c>
      <c r="AB2267" s="13">
        <v>70819700000</v>
      </c>
      <c r="AG2267" s="5"/>
      <c r="AH2267" s="7"/>
      <c r="AI2267" s="8"/>
      <c r="AO2267" s="9">
        <v>5</v>
      </c>
      <c r="AP2267" s="5">
        <v>0.69897000433601875</v>
      </c>
      <c r="AV2267">
        <v>33.270000000000003</v>
      </c>
      <c r="AW2267">
        <v>105633</v>
      </c>
      <c r="AX2267">
        <v>105633000000</v>
      </c>
      <c r="CG2267" s="13"/>
    </row>
    <row r="2268" spans="1:85" x14ac:dyDescent="0.3">
      <c r="A2268">
        <v>2018</v>
      </c>
      <c r="B2268" t="s">
        <v>179</v>
      </c>
      <c r="C2268">
        <v>0</v>
      </c>
      <c r="D2268">
        <v>4</v>
      </c>
      <c r="E2268">
        <v>4</v>
      </c>
      <c r="F2268">
        <v>4.8</v>
      </c>
      <c r="G2268">
        <v>4800000</v>
      </c>
      <c r="H2268">
        <v>3.6</v>
      </c>
      <c r="I2268">
        <v>3600000</v>
      </c>
      <c r="J2268">
        <v>1.1999999999999997</v>
      </c>
      <c r="K2268">
        <v>1199999.9999999998</v>
      </c>
      <c r="L2268">
        <v>1</v>
      </c>
      <c r="M2268">
        <v>0</v>
      </c>
      <c r="N2268">
        <v>0</v>
      </c>
      <c r="O2268" s="11">
        <v>10</v>
      </c>
      <c r="P2268" s="11">
        <v>3</v>
      </c>
      <c r="Q2268" s="12">
        <v>30</v>
      </c>
      <c r="R2268" s="11">
        <v>5</v>
      </c>
      <c r="S2268" s="12">
        <v>50</v>
      </c>
      <c r="T2268" s="14">
        <v>2</v>
      </c>
      <c r="U2268" s="12">
        <v>20</v>
      </c>
      <c r="V2268" s="12" t="s">
        <v>366</v>
      </c>
      <c r="W2268" s="13">
        <v>4</v>
      </c>
      <c r="X2268" s="11">
        <v>91.35</v>
      </c>
      <c r="Y2268" s="11">
        <v>-3.6</v>
      </c>
      <c r="Z2268" s="11">
        <v>1.69</v>
      </c>
      <c r="AA2268" s="11">
        <v>122231.9</v>
      </c>
      <c r="AB2268" s="13">
        <v>122231900000</v>
      </c>
      <c r="AC2268" s="5">
        <v>1.6867081188147559</v>
      </c>
      <c r="AD2268">
        <v>3.24</v>
      </c>
      <c r="AE2268">
        <v>0.39</v>
      </c>
      <c r="AF2268">
        <v>0.56000000000000005</v>
      </c>
      <c r="AG2268" s="5"/>
      <c r="AH2268" s="7"/>
      <c r="AI2268" s="8">
        <v>1.6549792168920902E-2</v>
      </c>
      <c r="AJ2268">
        <v>47982.18</v>
      </c>
      <c r="AK2268">
        <v>47982180000</v>
      </c>
      <c r="AL2268">
        <f>IF(AJ2268&lt;29957,1,0)</f>
        <v>0</v>
      </c>
      <c r="AM2268">
        <f>IF(AND(AJ2268&gt;29957,AJ2268&lt;96525),1,0)</f>
        <v>1</v>
      </c>
      <c r="AN2268">
        <f>IF(AJ2268&gt;96525,1,0)</f>
        <v>0</v>
      </c>
      <c r="AO2268" s="9">
        <v>38</v>
      </c>
      <c r="AP2268" s="5">
        <v>1.5797835966168099</v>
      </c>
      <c r="AQ2268">
        <v>20722000</v>
      </c>
      <c r="AT2268">
        <v>23937000</v>
      </c>
      <c r="AU2268">
        <v>44659000</v>
      </c>
      <c r="AV2268">
        <v>16.38</v>
      </c>
      <c r="AW2268">
        <v>117881.1</v>
      </c>
      <c r="AX2268">
        <v>117881100000</v>
      </c>
      <c r="CG2268" s="13"/>
    </row>
    <row r="2269" spans="1:85" x14ac:dyDescent="0.3">
      <c r="A2269">
        <v>2018</v>
      </c>
      <c r="B2269" t="s">
        <v>180</v>
      </c>
      <c r="C2269">
        <v>0</v>
      </c>
      <c r="D2269">
        <v>5</v>
      </c>
      <c r="E2269">
        <v>11</v>
      </c>
      <c r="M2269">
        <v>0</v>
      </c>
      <c r="N2269">
        <v>0</v>
      </c>
      <c r="O2269" s="11">
        <v>19</v>
      </c>
      <c r="P2269" s="11">
        <v>7</v>
      </c>
      <c r="Q2269" s="12">
        <v>36.840000000000003</v>
      </c>
      <c r="R2269" s="11">
        <v>8</v>
      </c>
      <c r="S2269" s="12">
        <v>42.11</v>
      </c>
      <c r="T2269" s="14">
        <v>4</v>
      </c>
      <c r="U2269" s="12">
        <v>21.05</v>
      </c>
      <c r="V2269" s="12">
        <v>61.96</v>
      </c>
      <c r="W2269" s="13">
        <v>10</v>
      </c>
      <c r="X2269" s="11">
        <v>33.880000000000003</v>
      </c>
      <c r="Y2269" s="11">
        <v>4.42</v>
      </c>
      <c r="Z2269" s="11">
        <v>0.94</v>
      </c>
      <c r="AA2269" s="11">
        <v>983089</v>
      </c>
      <c r="AB2269" s="13">
        <v>983089000000</v>
      </c>
      <c r="AC2269" s="5">
        <v>0.94342059208933715</v>
      </c>
      <c r="AD2269">
        <v>-3.28</v>
      </c>
      <c r="AE2269">
        <v>-1.02</v>
      </c>
      <c r="AF2269">
        <v>-1.34</v>
      </c>
      <c r="AG2269" s="5">
        <v>21.976589327105469</v>
      </c>
      <c r="AH2269" s="7"/>
      <c r="AI2269" s="8"/>
      <c r="AJ2269">
        <v>187916.89</v>
      </c>
      <c r="AK2269">
        <v>187916890000</v>
      </c>
      <c r="AL2269">
        <f>IF(AJ2269&lt;29957,1,0)</f>
        <v>0</v>
      </c>
      <c r="AM2269">
        <f>IF(AND(AJ2269&gt;29957,AJ2269&lt;96525),1,0)</f>
        <v>0</v>
      </c>
      <c r="AN2269">
        <f>IF(AJ2269&gt;96525,1,0)</f>
        <v>1</v>
      </c>
      <c r="AO2269" s="9">
        <v>39</v>
      </c>
      <c r="AP2269" s="5">
        <v>1.5910646070264991</v>
      </c>
      <c r="AV2269">
        <v>7.03</v>
      </c>
      <c r="AW2269">
        <v>278063.2</v>
      </c>
      <c r="AX2269">
        <v>278063200000</v>
      </c>
      <c r="CG2269" s="13"/>
    </row>
    <row r="2270" spans="1:85" x14ac:dyDescent="0.3">
      <c r="A2270">
        <v>2018</v>
      </c>
      <c r="B2270" t="s">
        <v>181</v>
      </c>
      <c r="C2270">
        <v>0</v>
      </c>
      <c r="M2270">
        <v>0</v>
      </c>
      <c r="N2270">
        <v>0</v>
      </c>
      <c r="O2270" s="11">
        <v>15</v>
      </c>
      <c r="P2270" s="11">
        <v>4</v>
      </c>
      <c r="Q2270" s="12">
        <v>26.67</v>
      </c>
      <c r="R2270" s="11">
        <v>5</v>
      </c>
      <c r="S2270" s="12">
        <v>33.33</v>
      </c>
      <c r="T2270" s="14">
        <v>6</v>
      </c>
      <c r="U2270" s="12">
        <v>40</v>
      </c>
      <c r="V2270" s="12">
        <v>74.25</v>
      </c>
      <c r="W2270" s="13">
        <v>5</v>
      </c>
      <c r="X2270" s="11"/>
      <c r="Y2270" s="11">
        <v>6.34</v>
      </c>
      <c r="Z2270" s="11">
        <v>13.65</v>
      </c>
      <c r="AA2270" s="11"/>
      <c r="AB2270" s="13"/>
      <c r="AC2270" s="5">
        <v>13.653794541616598</v>
      </c>
      <c r="AD2270">
        <v>20.52</v>
      </c>
      <c r="AE2270">
        <v>7.38</v>
      </c>
      <c r="AF2270">
        <v>19.100000000000001</v>
      </c>
      <c r="AG2270" s="5">
        <v>7.5384468885397293</v>
      </c>
      <c r="AH2270" s="7"/>
      <c r="AI2270" s="8"/>
      <c r="AO2270" s="9">
        <v>34</v>
      </c>
      <c r="AP2270" s="5">
        <v>1.5314789170422551</v>
      </c>
      <c r="AR2270" s="5">
        <v>13.6</v>
      </c>
      <c r="AV2270">
        <v>74.25</v>
      </c>
      <c r="AW2270">
        <v>22586.3</v>
      </c>
      <c r="AX2270">
        <v>22586300000</v>
      </c>
      <c r="CG2270" s="13"/>
    </row>
    <row r="2271" spans="1:85" x14ac:dyDescent="0.3">
      <c r="A2271">
        <v>2018</v>
      </c>
      <c r="B2271" t="s">
        <v>182</v>
      </c>
      <c r="C2271">
        <v>0</v>
      </c>
      <c r="D2271">
        <v>5</v>
      </c>
      <c r="E2271">
        <v>6</v>
      </c>
      <c r="F2271">
        <v>8</v>
      </c>
      <c r="G2271">
        <v>8000000</v>
      </c>
      <c r="H2271">
        <v>7.4</v>
      </c>
      <c r="I2271">
        <v>7400000</v>
      </c>
      <c r="J2271">
        <v>0.59999999999999964</v>
      </c>
      <c r="K2271">
        <v>599999.99999999965</v>
      </c>
      <c r="L2271">
        <v>1</v>
      </c>
      <c r="M2271">
        <v>1</v>
      </c>
      <c r="N2271">
        <v>1</v>
      </c>
      <c r="O2271" s="11">
        <v>11</v>
      </c>
      <c r="P2271" s="11">
        <v>5</v>
      </c>
      <c r="Q2271" s="12">
        <v>45.45</v>
      </c>
      <c r="R2271" s="11">
        <v>4</v>
      </c>
      <c r="S2271" s="12">
        <v>36.36</v>
      </c>
      <c r="T2271" s="14">
        <v>2</v>
      </c>
      <c r="U2271" s="12">
        <v>18.18</v>
      </c>
      <c r="V2271" s="12">
        <v>44.94</v>
      </c>
      <c r="W2271" s="13">
        <v>6</v>
      </c>
      <c r="X2271" s="11">
        <v>17.62</v>
      </c>
      <c r="Y2271" s="11">
        <v>8.3699999999999992</v>
      </c>
      <c r="Z2271" s="11">
        <v>15.49</v>
      </c>
      <c r="AA2271" s="11">
        <v>15157.2</v>
      </c>
      <c r="AB2271" s="13">
        <v>15157200000</v>
      </c>
      <c r="AC2271" s="5">
        <v>15.493272468790167</v>
      </c>
      <c r="AD2271">
        <v>21.76</v>
      </c>
      <c r="AE2271">
        <v>13.65</v>
      </c>
      <c r="AF2271">
        <v>21.7</v>
      </c>
      <c r="AG2271" s="5">
        <v>16.818985962933496</v>
      </c>
      <c r="AH2271" s="7">
        <v>0.21360456042429934</v>
      </c>
      <c r="AI2271" s="8">
        <v>4.9575436136865632</v>
      </c>
      <c r="AJ2271">
        <v>116205.34</v>
      </c>
      <c r="AK2271">
        <v>116205340000</v>
      </c>
      <c r="AL2271">
        <f>IF(AJ2271&lt;29957,1,0)</f>
        <v>0</v>
      </c>
      <c r="AM2271">
        <f>IF(AND(AJ2271&gt;29957,AJ2271&lt;96525),1,0)</f>
        <v>0</v>
      </c>
      <c r="AN2271">
        <f>IF(AJ2271&gt;96525,1,0)</f>
        <v>1</v>
      </c>
      <c r="AO2271" s="9">
        <v>23</v>
      </c>
      <c r="AP2271" s="5">
        <v>1.3617278360175928</v>
      </c>
      <c r="AQ2271">
        <v>29222067</v>
      </c>
      <c r="AS2271">
        <v>29222067</v>
      </c>
      <c r="AT2271">
        <v>24939000</v>
      </c>
      <c r="AU2271">
        <v>54161067</v>
      </c>
      <c r="AV2271">
        <v>0</v>
      </c>
      <c r="AW2271">
        <v>30184</v>
      </c>
      <c r="AX2271">
        <v>30184000000</v>
      </c>
      <c r="CG2271" s="13"/>
    </row>
    <row r="2272" spans="1:85" x14ac:dyDescent="0.3">
      <c r="A2272">
        <v>2018</v>
      </c>
      <c r="B2272" t="s">
        <v>183</v>
      </c>
      <c r="C2272">
        <v>0</v>
      </c>
      <c r="D2272">
        <v>5</v>
      </c>
      <c r="E2272">
        <v>5</v>
      </c>
      <c r="M2272">
        <v>0</v>
      </c>
      <c r="N2272">
        <v>0</v>
      </c>
      <c r="O2272" s="11">
        <v>9</v>
      </c>
      <c r="P2272" s="11">
        <v>3</v>
      </c>
      <c r="Q2272" s="12">
        <v>33.33</v>
      </c>
      <c r="R2272" s="11">
        <v>5</v>
      </c>
      <c r="S2272" s="12">
        <v>55.56</v>
      </c>
      <c r="T2272" s="14">
        <v>1</v>
      </c>
      <c r="U2272" s="12">
        <v>11.11</v>
      </c>
      <c r="V2272" s="12">
        <v>54.02</v>
      </c>
      <c r="W2272" s="13">
        <v>4</v>
      </c>
      <c r="X2272" s="11">
        <v>19.21</v>
      </c>
      <c r="Y2272" s="11">
        <v>16.64</v>
      </c>
      <c r="Z2272" s="11">
        <v>6.02</v>
      </c>
      <c r="AA2272" s="11">
        <v>96301.2</v>
      </c>
      <c r="AB2272" s="13">
        <v>96301200000</v>
      </c>
      <c r="AC2272" s="5">
        <v>6.0231756231981839</v>
      </c>
      <c r="AD2272">
        <v>17.170000000000002</v>
      </c>
      <c r="AE2272">
        <v>6.82</v>
      </c>
      <c r="AF2272">
        <v>8.5299999999999994</v>
      </c>
      <c r="AG2272" s="5">
        <v>26.183690680797838</v>
      </c>
      <c r="AH2272" s="7"/>
      <c r="AI2272" s="8">
        <v>8.3511428792499454E-2</v>
      </c>
      <c r="AJ2272">
        <v>125561.32</v>
      </c>
      <c r="AK2272">
        <v>125561320000</v>
      </c>
      <c r="AL2272">
        <f>IF(AJ2272&lt;29957,1,0)</f>
        <v>0</v>
      </c>
      <c r="AM2272">
        <f>IF(AND(AJ2272&gt;29957,AJ2272&lt;96525),1,0)</f>
        <v>0</v>
      </c>
      <c r="AN2272">
        <f>IF(AJ2272&gt;96525,1,0)</f>
        <v>1</v>
      </c>
      <c r="AO2272" s="9">
        <v>40</v>
      </c>
      <c r="AP2272" s="5">
        <v>1.6020599913279623</v>
      </c>
      <c r="AV2272">
        <v>4.38</v>
      </c>
      <c r="AW2272">
        <v>74959.8</v>
      </c>
      <c r="AX2272">
        <v>74959800000</v>
      </c>
      <c r="CG2272" s="13"/>
    </row>
    <row r="2273" spans="1:85" x14ac:dyDescent="0.3">
      <c r="A2273">
        <v>2018</v>
      </c>
      <c r="B2273" t="s">
        <v>184</v>
      </c>
      <c r="C2273">
        <v>1</v>
      </c>
      <c r="M2273">
        <v>0</v>
      </c>
      <c r="N2273">
        <v>0</v>
      </c>
      <c r="O2273" s="11">
        <v>12</v>
      </c>
      <c r="P2273" s="11">
        <v>4</v>
      </c>
      <c r="Q2273" s="12">
        <v>33.33</v>
      </c>
      <c r="R2273" s="11"/>
      <c r="S2273" s="12">
        <v>0</v>
      </c>
      <c r="T2273" s="14">
        <v>8</v>
      </c>
      <c r="U2273" s="12">
        <v>66.67</v>
      </c>
      <c r="V2273" s="12">
        <v>34.24</v>
      </c>
      <c r="W2273" s="13">
        <v>5</v>
      </c>
      <c r="X2273" s="11">
        <v>1.68</v>
      </c>
      <c r="Y2273" s="11">
        <v>7.88</v>
      </c>
      <c r="Z2273" s="11"/>
      <c r="AA2273" s="11">
        <v>14285.7</v>
      </c>
      <c r="AB2273" s="13">
        <v>14285700000</v>
      </c>
      <c r="AD2273">
        <v>14.95</v>
      </c>
      <c r="AE2273">
        <v>10.36</v>
      </c>
      <c r="AF2273">
        <v>14.94</v>
      </c>
      <c r="AG2273" s="5">
        <v>8.7891902422732695</v>
      </c>
      <c r="AH2273" s="7"/>
      <c r="AI2273" s="8"/>
      <c r="AO2273" s="9">
        <v>25</v>
      </c>
      <c r="AP2273" s="5">
        <v>1.3979400086720375</v>
      </c>
      <c r="AR2273" s="5">
        <v>100</v>
      </c>
      <c r="AV2273">
        <v>0</v>
      </c>
      <c r="AW2273">
        <v>7817.7</v>
      </c>
      <c r="AX2273">
        <v>7817700000</v>
      </c>
      <c r="CG2273" s="13"/>
    </row>
    <row r="2274" spans="1:85" x14ac:dyDescent="0.3">
      <c r="A2274">
        <v>2018</v>
      </c>
      <c r="B2274" t="s">
        <v>185</v>
      </c>
      <c r="C2274">
        <v>0</v>
      </c>
      <c r="D2274">
        <v>4</v>
      </c>
      <c r="E2274">
        <v>4</v>
      </c>
      <c r="L2274">
        <v>1</v>
      </c>
      <c r="M2274">
        <v>0</v>
      </c>
      <c r="N2274">
        <v>0</v>
      </c>
      <c r="O2274" s="11">
        <v>10</v>
      </c>
      <c r="P2274" s="11">
        <v>4</v>
      </c>
      <c r="Q2274" s="12">
        <v>80</v>
      </c>
      <c r="R2274" s="11">
        <v>6</v>
      </c>
      <c r="S2274" s="12">
        <v>60</v>
      </c>
      <c r="T2274" s="14">
        <v>0</v>
      </c>
      <c r="U2274" s="12">
        <v>0</v>
      </c>
      <c r="V2274" s="12">
        <v>66.849999999999994</v>
      </c>
      <c r="W2274" s="13">
        <v>6</v>
      </c>
      <c r="X2274" s="11">
        <v>20.63</v>
      </c>
      <c r="Y2274" s="11">
        <v>4.3</v>
      </c>
      <c r="Z2274" s="11">
        <v>9.5500000000000007</v>
      </c>
      <c r="AA2274" s="11">
        <v>22833.599999999999</v>
      </c>
      <c r="AB2274" s="13">
        <v>22833600000</v>
      </c>
      <c r="AC2274" s="5">
        <v>9.545454633138581</v>
      </c>
      <c r="AD2274">
        <v>12.64</v>
      </c>
      <c r="AE2274">
        <v>6.35</v>
      </c>
      <c r="AF2274">
        <v>8.59</v>
      </c>
      <c r="AG2274" s="5">
        <v>0.87923898378724041</v>
      </c>
      <c r="AH2274" s="7">
        <v>1.0319502215774501</v>
      </c>
      <c r="AI2274" s="8">
        <v>9.2303158753726002</v>
      </c>
      <c r="AJ2274">
        <v>69481.7</v>
      </c>
      <c r="AK2274">
        <v>69481700000</v>
      </c>
      <c r="AL2274">
        <f t="shared" ref="AL2274:AL2283" si="297">IF(AJ2274&lt;29957,1,0)</f>
        <v>0</v>
      </c>
      <c r="AM2274">
        <f t="shared" ref="AM2274:AM2283" si="298">IF(AND(AJ2274&gt;29957,AJ2274&lt;96525),1,0)</f>
        <v>1</v>
      </c>
      <c r="AN2274">
        <f t="shared" ref="AN2274:AN2283" si="299">IF(AJ2274&gt;96525,1,0)</f>
        <v>0</v>
      </c>
      <c r="AO2274" s="9">
        <v>26</v>
      </c>
      <c r="AP2274" s="5">
        <v>1.414973347970818</v>
      </c>
      <c r="AQ2274">
        <v>135123165</v>
      </c>
      <c r="AT2274">
        <v>9637496</v>
      </c>
      <c r="AU2274">
        <v>144760661</v>
      </c>
      <c r="AV2274">
        <v>0</v>
      </c>
      <c r="AW2274">
        <v>17037.599999999999</v>
      </c>
      <c r="AX2274">
        <v>17037599999.999998</v>
      </c>
      <c r="CG2274" s="13"/>
    </row>
    <row r="2275" spans="1:85" x14ac:dyDescent="0.3">
      <c r="A2275">
        <v>2018</v>
      </c>
      <c r="B2275" t="s">
        <v>186</v>
      </c>
      <c r="C2275">
        <v>0</v>
      </c>
      <c r="D2275">
        <v>4</v>
      </c>
      <c r="E2275">
        <v>8</v>
      </c>
      <c r="F2275">
        <v>65.599999999999994</v>
      </c>
      <c r="G2275">
        <v>65599999.999999993</v>
      </c>
      <c r="H2275">
        <v>59.3</v>
      </c>
      <c r="I2275">
        <v>59300000</v>
      </c>
      <c r="J2275">
        <v>6.2999999999999972</v>
      </c>
      <c r="K2275">
        <v>6299999.9999999972</v>
      </c>
      <c r="L2275">
        <v>1</v>
      </c>
      <c r="M2275">
        <v>1</v>
      </c>
      <c r="N2275">
        <v>1</v>
      </c>
      <c r="O2275" s="11">
        <v>13</v>
      </c>
      <c r="P2275" s="11">
        <v>8</v>
      </c>
      <c r="Q2275" s="12">
        <v>61.54</v>
      </c>
      <c r="R2275" s="11">
        <v>4</v>
      </c>
      <c r="S2275" s="12">
        <v>30.77</v>
      </c>
      <c r="T2275" s="14">
        <v>1</v>
      </c>
      <c r="U2275" s="12">
        <v>7.69</v>
      </c>
      <c r="V2275" s="12">
        <v>50.99</v>
      </c>
      <c r="W2275" s="13">
        <v>5</v>
      </c>
      <c r="X2275" s="11"/>
      <c r="Y2275" s="11">
        <v>1.35</v>
      </c>
      <c r="Z2275" s="11">
        <v>5.26</v>
      </c>
      <c r="AA2275" s="11">
        <v>106887.1</v>
      </c>
      <c r="AB2275" s="13">
        <v>106887100000</v>
      </c>
      <c r="AC2275" s="5">
        <v>5.2555284710552632</v>
      </c>
      <c r="AD2275">
        <v>24.32</v>
      </c>
      <c r="AE2275">
        <v>4.46</v>
      </c>
      <c r="AF2275">
        <v>11.69</v>
      </c>
      <c r="AG2275" s="5">
        <v>15.320775233465536</v>
      </c>
      <c r="AH2275" s="7">
        <v>7.6264958331600042E-3</v>
      </c>
      <c r="AI2275" s="8"/>
      <c r="AJ2275">
        <v>98567.679999999993</v>
      </c>
      <c r="AK2275">
        <v>98567680000</v>
      </c>
      <c r="AL2275">
        <f t="shared" si="297"/>
        <v>0</v>
      </c>
      <c r="AM2275">
        <f t="shared" si="298"/>
        <v>0</v>
      </c>
      <c r="AN2275">
        <f t="shared" si="299"/>
        <v>1</v>
      </c>
      <c r="AO2275" s="9">
        <v>13</v>
      </c>
      <c r="AP2275" s="5">
        <v>1.1139433523068367</v>
      </c>
      <c r="AQ2275">
        <v>46775000</v>
      </c>
      <c r="AR2275" s="5">
        <v>15.9</v>
      </c>
      <c r="AS2275">
        <v>46775000</v>
      </c>
      <c r="AT2275">
        <v>109585000</v>
      </c>
      <c r="AU2275">
        <v>156360000</v>
      </c>
      <c r="AV2275">
        <v>0</v>
      </c>
      <c r="AW2275">
        <v>100909.8</v>
      </c>
      <c r="AX2275">
        <v>100909800000</v>
      </c>
      <c r="CG2275" s="13"/>
    </row>
    <row r="2276" spans="1:85" x14ac:dyDescent="0.3">
      <c r="A2276">
        <v>2018</v>
      </c>
      <c r="B2276" t="s">
        <v>187</v>
      </c>
      <c r="C2276">
        <v>0</v>
      </c>
      <c r="D2276">
        <v>4</v>
      </c>
      <c r="F2276">
        <v>2.8</v>
      </c>
      <c r="G2276">
        <v>2800000</v>
      </c>
      <c r="H2276">
        <v>2.8</v>
      </c>
      <c r="I2276">
        <v>2800000</v>
      </c>
      <c r="J2276">
        <v>0</v>
      </c>
      <c r="M2276">
        <v>0</v>
      </c>
      <c r="N2276">
        <v>0</v>
      </c>
      <c r="O2276" s="11">
        <v>6</v>
      </c>
      <c r="P2276" s="11">
        <v>1</v>
      </c>
      <c r="Q2276" s="12">
        <v>16.670000000000002</v>
      </c>
      <c r="R2276" s="11">
        <v>3</v>
      </c>
      <c r="S2276" s="12">
        <v>50</v>
      </c>
      <c r="T2276" s="14">
        <v>2</v>
      </c>
      <c r="U2276" s="12">
        <v>33.33</v>
      </c>
      <c r="V2276" s="12" t="s">
        <v>366</v>
      </c>
      <c r="W2276" s="13">
        <v>7</v>
      </c>
      <c r="X2276" s="11"/>
      <c r="Y2276" s="11">
        <v>9.6300000000000008</v>
      </c>
      <c r="Z2276" s="11">
        <v>3.67</v>
      </c>
      <c r="AA2276" s="11">
        <v>27132</v>
      </c>
      <c r="AB2276" s="13">
        <v>27132000000</v>
      </c>
      <c r="AC2276" s="5">
        <v>3.6711475858738152</v>
      </c>
      <c r="AD2276">
        <v>20.78</v>
      </c>
      <c r="AE2276">
        <v>8.17</v>
      </c>
      <c r="AF2276">
        <v>11.84</v>
      </c>
      <c r="AG2276" s="5">
        <v>23.250317041658967</v>
      </c>
      <c r="AH2276" s="7">
        <v>1.0941500410608183</v>
      </c>
      <c r="AI2276" s="8">
        <v>1.0144437466789044E-2</v>
      </c>
      <c r="AJ2276">
        <v>45609.22</v>
      </c>
      <c r="AK2276">
        <v>45609220000</v>
      </c>
      <c r="AL2276">
        <f t="shared" si="297"/>
        <v>0</v>
      </c>
      <c r="AM2276">
        <f t="shared" si="298"/>
        <v>1</v>
      </c>
      <c r="AN2276">
        <f t="shared" si="299"/>
        <v>0</v>
      </c>
      <c r="AO2276" s="9">
        <v>23</v>
      </c>
      <c r="AP2276" s="5">
        <v>1.3617278360175928</v>
      </c>
      <c r="AV2276">
        <v>0</v>
      </c>
      <c r="AW2276">
        <v>20701</v>
      </c>
      <c r="AX2276">
        <v>20701000000</v>
      </c>
      <c r="CG2276" s="13"/>
    </row>
    <row r="2277" spans="1:85" x14ac:dyDescent="0.3">
      <c r="A2277">
        <v>2018</v>
      </c>
      <c r="B2277" t="s">
        <v>188</v>
      </c>
      <c r="C2277">
        <v>0</v>
      </c>
      <c r="D2277">
        <v>3</v>
      </c>
      <c r="E2277">
        <v>4</v>
      </c>
      <c r="F2277">
        <v>1.8</v>
      </c>
      <c r="G2277">
        <v>1800000</v>
      </c>
      <c r="H2277">
        <v>1.7</v>
      </c>
      <c r="I2277">
        <v>1700000</v>
      </c>
      <c r="J2277">
        <v>0.10000000000000009</v>
      </c>
      <c r="K2277">
        <v>100000.00000000009</v>
      </c>
      <c r="L2277">
        <v>0</v>
      </c>
      <c r="M2277">
        <v>0</v>
      </c>
      <c r="N2277">
        <v>1</v>
      </c>
      <c r="O2277" s="11">
        <v>14</v>
      </c>
      <c r="P2277" s="11">
        <v>6</v>
      </c>
      <c r="Q2277" s="12">
        <v>42.86</v>
      </c>
      <c r="R2277" s="11">
        <v>8</v>
      </c>
      <c r="S2277" s="12">
        <v>57.14</v>
      </c>
      <c r="T2277" s="14">
        <v>0</v>
      </c>
      <c r="U2277" s="12">
        <v>0</v>
      </c>
      <c r="V2277" s="12">
        <v>74.900000000000006</v>
      </c>
      <c r="W2277" s="13">
        <v>6</v>
      </c>
      <c r="X2277" s="11"/>
      <c r="Y2277" s="11">
        <v>13.31</v>
      </c>
      <c r="Z2277" s="11">
        <v>3.63</v>
      </c>
      <c r="AA2277" s="11">
        <v>25830</v>
      </c>
      <c r="AB2277" s="13">
        <v>25830000000</v>
      </c>
      <c r="AC2277" s="5">
        <v>3.6280471739342266</v>
      </c>
      <c r="AD2277">
        <v>20.54</v>
      </c>
      <c r="AE2277">
        <v>11.71</v>
      </c>
      <c r="AF2277">
        <v>13.68</v>
      </c>
      <c r="AG2277" s="5">
        <v>7.3783994887452975</v>
      </c>
      <c r="AH2277" s="7"/>
      <c r="AI2277" s="8"/>
      <c r="AJ2277">
        <v>59290.28</v>
      </c>
      <c r="AK2277">
        <v>59290280000</v>
      </c>
      <c r="AL2277">
        <f t="shared" si="297"/>
        <v>0</v>
      </c>
      <c r="AM2277">
        <f t="shared" si="298"/>
        <v>1</v>
      </c>
      <c r="AN2277">
        <f t="shared" si="299"/>
        <v>0</v>
      </c>
      <c r="AO2277" s="9">
        <v>25</v>
      </c>
      <c r="AP2277" s="5">
        <v>1.3979400086720375</v>
      </c>
      <c r="AQ2277">
        <v>266100000</v>
      </c>
      <c r="AS2277">
        <v>87300000</v>
      </c>
      <c r="AT2277">
        <v>860000</v>
      </c>
      <c r="AU2277">
        <v>266960000</v>
      </c>
      <c r="AV2277">
        <v>0</v>
      </c>
      <c r="AW2277">
        <v>30254.5</v>
      </c>
      <c r="AX2277">
        <v>30254500000</v>
      </c>
      <c r="CG2277" s="13"/>
    </row>
    <row r="2278" spans="1:85" x14ac:dyDescent="0.3">
      <c r="A2278">
        <v>2018</v>
      </c>
      <c r="B2278" t="s">
        <v>189</v>
      </c>
      <c r="C2278">
        <v>0</v>
      </c>
      <c r="D2278">
        <v>5</v>
      </c>
      <c r="E2278">
        <v>4</v>
      </c>
      <c r="F2278">
        <v>2.5</v>
      </c>
      <c r="G2278">
        <v>2500000</v>
      </c>
      <c r="H2278">
        <v>2.1</v>
      </c>
      <c r="I2278">
        <v>2100000</v>
      </c>
      <c r="J2278">
        <v>0.39999999999999991</v>
      </c>
      <c r="K2278">
        <v>399999.99999999988</v>
      </c>
      <c r="L2278">
        <v>1</v>
      </c>
      <c r="M2278">
        <v>0</v>
      </c>
      <c r="N2278">
        <v>0</v>
      </c>
      <c r="O2278" s="11">
        <v>12</v>
      </c>
      <c r="P2278" s="11">
        <v>5</v>
      </c>
      <c r="Q2278" s="12">
        <v>41.67</v>
      </c>
      <c r="R2278" s="11">
        <v>7</v>
      </c>
      <c r="S2278" s="12">
        <v>58.33</v>
      </c>
      <c r="T2278" s="14">
        <v>0</v>
      </c>
      <c r="U2278" s="12">
        <v>0</v>
      </c>
      <c r="V2278" s="12">
        <v>58.81</v>
      </c>
      <c r="W2278" s="13">
        <v>9</v>
      </c>
      <c r="X2278" s="11"/>
      <c r="Y2278" s="11">
        <v>8.19</v>
      </c>
      <c r="Z2278" s="11">
        <v>4.59</v>
      </c>
      <c r="AA2278" s="11">
        <v>38561.300000000003</v>
      </c>
      <c r="AB2278" s="13">
        <v>38561300000</v>
      </c>
      <c r="AC2278" s="5">
        <v>4.588637496793937</v>
      </c>
      <c r="AD2278">
        <v>20.7</v>
      </c>
      <c r="AE2278">
        <v>11.91</v>
      </c>
      <c r="AF2278">
        <v>13.3</v>
      </c>
      <c r="AG2278" s="5">
        <v>3.1422926156758875</v>
      </c>
      <c r="AH2278" s="7"/>
      <c r="AI2278" s="8">
        <v>1.2587235982186302</v>
      </c>
      <c r="AJ2278">
        <v>141292.78</v>
      </c>
      <c r="AK2278">
        <v>141292780000</v>
      </c>
      <c r="AL2278">
        <f t="shared" si="297"/>
        <v>0</v>
      </c>
      <c r="AM2278">
        <f t="shared" si="298"/>
        <v>0</v>
      </c>
      <c r="AN2278">
        <f t="shared" si="299"/>
        <v>1</v>
      </c>
      <c r="AO2278" s="9">
        <v>25</v>
      </c>
      <c r="AP2278" s="5">
        <v>1.3979400086720375</v>
      </c>
      <c r="AQ2278">
        <v>38045000</v>
      </c>
      <c r="AT2278">
        <v>9216000</v>
      </c>
      <c r="AU2278">
        <v>47261000</v>
      </c>
      <c r="AW2278">
        <v>32469.4</v>
      </c>
      <c r="AX2278">
        <v>32469400000</v>
      </c>
      <c r="CG2278" s="13"/>
    </row>
    <row r="2279" spans="1:85" x14ac:dyDescent="0.3">
      <c r="A2279">
        <v>2018</v>
      </c>
      <c r="B2279" t="s">
        <v>190</v>
      </c>
      <c r="C2279">
        <v>0</v>
      </c>
      <c r="D2279">
        <v>5</v>
      </c>
      <c r="E2279">
        <v>5</v>
      </c>
      <c r="F2279">
        <v>8.4</v>
      </c>
      <c r="G2279">
        <v>8400000</v>
      </c>
      <c r="H2279">
        <v>6.1</v>
      </c>
      <c r="I2279">
        <v>6100000</v>
      </c>
      <c r="J2279">
        <v>2.3000000000000007</v>
      </c>
      <c r="K2279">
        <v>2300000.0000000009</v>
      </c>
      <c r="L2279">
        <v>1</v>
      </c>
      <c r="M2279">
        <v>0</v>
      </c>
      <c r="N2279">
        <v>0</v>
      </c>
      <c r="O2279" s="11">
        <v>13</v>
      </c>
      <c r="P2279" s="11">
        <v>6</v>
      </c>
      <c r="Q2279" s="12">
        <v>46.15</v>
      </c>
      <c r="R2279" s="11">
        <v>7</v>
      </c>
      <c r="S2279" s="12">
        <v>53.85</v>
      </c>
      <c r="T2279" s="14">
        <v>0</v>
      </c>
      <c r="U2279" s="12">
        <v>0</v>
      </c>
      <c r="V2279" s="12">
        <v>47.58</v>
      </c>
      <c r="W2279" s="13">
        <v>7</v>
      </c>
      <c r="X2279" s="11"/>
      <c r="Y2279" s="11">
        <v>3.32</v>
      </c>
      <c r="Z2279" s="11">
        <v>6.66</v>
      </c>
      <c r="AA2279" s="11">
        <v>21493.599999999999</v>
      </c>
      <c r="AB2279" s="13">
        <v>21493600000</v>
      </c>
      <c r="AC2279" s="5">
        <v>6.6583320521887837</v>
      </c>
      <c r="AD2279">
        <v>17.14</v>
      </c>
      <c r="AE2279">
        <v>10.9</v>
      </c>
      <c r="AF2279">
        <v>14.98</v>
      </c>
      <c r="AG2279" s="5">
        <v>-2.5209230305726678</v>
      </c>
      <c r="AH2279" s="7">
        <v>0.17250363874862987</v>
      </c>
      <c r="AI2279" s="8">
        <v>3.4126969865770609</v>
      </c>
      <c r="AJ2279">
        <v>115913.48</v>
      </c>
      <c r="AK2279">
        <v>115913480000</v>
      </c>
      <c r="AL2279">
        <f t="shared" si="297"/>
        <v>0</v>
      </c>
      <c r="AM2279">
        <f t="shared" si="298"/>
        <v>0</v>
      </c>
      <c r="AN2279">
        <f t="shared" si="299"/>
        <v>1</v>
      </c>
      <c r="AO2279" s="9">
        <v>33</v>
      </c>
      <c r="AP2279" s="5">
        <v>1.5185139398778873</v>
      </c>
      <c r="AQ2279">
        <v>109751000</v>
      </c>
      <c r="AT2279">
        <v>105202000</v>
      </c>
      <c r="AU2279">
        <v>214953000</v>
      </c>
      <c r="AV2279">
        <v>0</v>
      </c>
      <c r="AW2279">
        <v>27825.5</v>
      </c>
      <c r="AX2279">
        <v>27825500000</v>
      </c>
      <c r="CG2279" s="13"/>
    </row>
    <row r="2280" spans="1:85" x14ac:dyDescent="0.3">
      <c r="A2280">
        <v>2018</v>
      </c>
      <c r="B2280" t="s">
        <v>191</v>
      </c>
      <c r="C2280">
        <v>0</v>
      </c>
      <c r="D2280">
        <v>4</v>
      </c>
      <c r="E2280">
        <v>5</v>
      </c>
      <c r="L2280">
        <v>1</v>
      </c>
      <c r="M2280">
        <v>1</v>
      </c>
      <c r="N2280">
        <v>1</v>
      </c>
      <c r="O2280" s="11">
        <v>12</v>
      </c>
      <c r="P2280" s="11">
        <v>5</v>
      </c>
      <c r="Q2280" s="12">
        <v>41.67</v>
      </c>
      <c r="R2280" s="11">
        <v>4</v>
      </c>
      <c r="S2280" s="12">
        <v>33.33</v>
      </c>
      <c r="T2280" s="14">
        <v>3</v>
      </c>
      <c r="U2280" s="12">
        <v>25</v>
      </c>
      <c r="V2280" s="12">
        <v>59.32</v>
      </c>
      <c r="W2280" s="13">
        <v>6</v>
      </c>
      <c r="X2280" s="11">
        <v>36.880000000000003</v>
      </c>
      <c r="Y2280" s="11">
        <v>9.51</v>
      </c>
      <c r="Z2280" s="11">
        <v>2.76</v>
      </c>
      <c r="AA2280" s="11">
        <v>126146.7</v>
      </c>
      <c r="AB2280" s="13">
        <v>126146700000</v>
      </c>
      <c r="AC2280" s="5">
        <v>2.7569028940338778</v>
      </c>
      <c r="AD2280">
        <v>10.8</v>
      </c>
      <c r="AE2280">
        <v>2.5299999999999998</v>
      </c>
      <c r="AF2280">
        <v>5.04</v>
      </c>
      <c r="AG2280" s="5">
        <v>14.805394666523108</v>
      </c>
      <c r="AH2280" s="7">
        <v>0.19203495287766495</v>
      </c>
      <c r="AI2280" s="8"/>
      <c r="AJ2280">
        <v>72533.14</v>
      </c>
      <c r="AK2280">
        <v>72533140000</v>
      </c>
      <c r="AL2280">
        <f t="shared" si="297"/>
        <v>0</v>
      </c>
      <c r="AM2280">
        <f t="shared" si="298"/>
        <v>1</v>
      </c>
      <c r="AN2280">
        <f t="shared" si="299"/>
        <v>0</v>
      </c>
      <c r="AO2280" s="9">
        <v>37</v>
      </c>
      <c r="AP2280" s="5">
        <v>1.5682017240669948</v>
      </c>
      <c r="AQ2280">
        <v>220200000</v>
      </c>
      <c r="AS2280">
        <v>95100000</v>
      </c>
      <c r="AT2280">
        <v>48400000</v>
      </c>
      <c r="AU2280">
        <v>268600000</v>
      </c>
      <c r="AV2280">
        <v>0</v>
      </c>
      <c r="AW2280">
        <v>87432.6</v>
      </c>
      <c r="AX2280">
        <v>87432600000</v>
      </c>
      <c r="CG2280" s="13"/>
    </row>
    <row r="2281" spans="1:85" x14ac:dyDescent="0.3">
      <c r="A2281">
        <v>2018</v>
      </c>
      <c r="B2281" t="s">
        <v>192</v>
      </c>
      <c r="C2281">
        <v>0</v>
      </c>
      <c r="D2281">
        <v>4</v>
      </c>
      <c r="E2281">
        <v>4</v>
      </c>
      <c r="F2281">
        <v>6.6</v>
      </c>
      <c r="G2281">
        <v>6600000</v>
      </c>
      <c r="H2281">
        <v>4.2</v>
      </c>
      <c r="I2281">
        <v>4200000</v>
      </c>
      <c r="J2281">
        <v>2.3999999999999995</v>
      </c>
      <c r="K2281">
        <v>2399999.9999999995</v>
      </c>
      <c r="L2281">
        <v>1</v>
      </c>
      <c r="M2281">
        <v>0</v>
      </c>
      <c r="N2281">
        <v>0</v>
      </c>
      <c r="O2281" s="11">
        <v>12</v>
      </c>
      <c r="P2281" s="11">
        <v>4</v>
      </c>
      <c r="Q2281" s="12">
        <v>33.33</v>
      </c>
      <c r="R2281" s="11">
        <v>4</v>
      </c>
      <c r="S2281" s="12">
        <v>33.33</v>
      </c>
      <c r="T2281" s="14">
        <v>4</v>
      </c>
      <c r="U2281" s="12">
        <v>33.33</v>
      </c>
      <c r="V2281" s="12">
        <v>74.989999999999995</v>
      </c>
      <c r="W2281" s="13">
        <v>4</v>
      </c>
      <c r="X2281" s="11"/>
      <c r="Y2281" s="11">
        <v>3.61</v>
      </c>
      <c r="Z2281" s="11">
        <v>8.48</v>
      </c>
      <c r="AA2281" s="11">
        <v>41768</v>
      </c>
      <c r="AB2281" s="13">
        <v>41768000000</v>
      </c>
      <c r="AC2281" s="5">
        <v>8.4766212817169801</v>
      </c>
      <c r="AD2281">
        <v>17.09</v>
      </c>
      <c r="AE2281">
        <v>13.01</v>
      </c>
      <c r="AF2281">
        <v>16.91</v>
      </c>
      <c r="AG2281" s="5">
        <v>5.9683548980411008</v>
      </c>
      <c r="AH2281" s="7">
        <v>0.26496955488506996</v>
      </c>
      <c r="AI2281" s="8">
        <v>5.1851865811577627</v>
      </c>
      <c r="AJ2281">
        <v>309798</v>
      </c>
      <c r="AK2281">
        <v>309798000000</v>
      </c>
      <c r="AL2281">
        <f t="shared" si="297"/>
        <v>0</v>
      </c>
      <c r="AM2281">
        <f t="shared" si="298"/>
        <v>0</v>
      </c>
      <c r="AN2281">
        <f t="shared" si="299"/>
        <v>1</v>
      </c>
      <c r="AO2281" s="9">
        <v>98</v>
      </c>
      <c r="AP2281" s="5">
        <v>1.9912260756924949</v>
      </c>
      <c r="AQ2281">
        <v>79539000</v>
      </c>
      <c r="AT2281">
        <v>26243000</v>
      </c>
      <c r="AU2281">
        <v>105782000</v>
      </c>
      <c r="AV2281">
        <v>74.989999999999995</v>
      </c>
      <c r="AW2281">
        <v>48183.6</v>
      </c>
      <c r="AX2281">
        <v>48183600000</v>
      </c>
      <c r="CG2281" s="13"/>
    </row>
    <row r="2282" spans="1:85" x14ac:dyDescent="0.3">
      <c r="A2282">
        <v>2018</v>
      </c>
      <c r="B2282" t="s">
        <v>193</v>
      </c>
      <c r="C2282">
        <v>0</v>
      </c>
      <c r="M2282">
        <v>0</v>
      </c>
      <c r="N2282">
        <v>0</v>
      </c>
      <c r="O2282" s="11">
        <v>13</v>
      </c>
      <c r="P2282" s="11">
        <v>7</v>
      </c>
      <c r="Q2282" s="12">
        <v>53.85</v>
      </c>
      <c r="R2282" s="11">
        <v>6</v>
      </c>
      <c r="S2282" s="12">
        <v>46.15</v>
      </c>
      <c r="T2282" s="14">
        <v>0</v>
      </c>
      <c r="U2282" s="12">
        <v>0</v>
      </c>
      <c r="V2282" s="12">
        <v>54.79</v>
      </c>
      <c r="W2282" s="13">
        <v>7</v>
      </c>
      <c r="X2282" s="11"/>
      <c r="Y2282" s="11">
        <v>7.88</v>
      </c>
      <c r="Z2282" s="11">
        <v>3.03</v>
      </c>
      <c r="AA2282" s="11">
        <v>14910.8</v>
      </c>
      <c r="AB2282" s="13">
        <v>14910800000</v>
      </c>
      <c r="AC2282" s="5">
        <v>3.0349073580873878</v>
      </c>
      <c r="AD2282">
        <v>20.55</v>
      </c>
      <c r="AE2282">
        <v>13.6</v>
      </c>
      <c r="AF2282">
        <v>20.47</v>
      </c>
      <c r="AG2282" s="5">
        <v>16.001982020244913</v>
      </c>
      <c r="AH2282" s="7">
        <v>2.9705386999926775</v>
      </c>
      <c r="AI2282" s="8">
        <v>0.14035002074739439</v>
      </c>
      <c r="AJ2282">
        <v>36195.360000000001</v>
      </c>
      <c r="AK2282">
        <v>36195360000</v>
      </c>
      <c r="AL2282">
        <f t="shared" si="297"/>
        <v>0</v>
      </c>
      <c r="AM2282">
        <f t="shared" si="298"/>
        <v>1</v>
      </c>
      <c r="AN2282">
        <f t="shared" si="299"/>
        <v>0</v>
      </c>
      <c r="AO2282" s="9">
        <v>32</v>
      </c>
      <c r="AP2282" s="5">
        <v>1.5051499783199058</v>
      </c>
      <c r="AV2282">
        <v>0</v>
      </c>
      <c r="AW2282">
        <v>8193.7999999999993</v>
      </c>
      <c r="AX2282">
        <v>8193799999.999999</v>
      </c>
      <c r="CG2282" s="13"/>
    </row>
    <row r="2283" spans="1:85" x14ac:dyDescent="0.3">
      <c r="A2283">
        <v>2018</v>
      </c>
      <c r="B2283" t="s">
        <v>194</v>
      </c>
      <c r="C2283">
        <v>0</v>
      </c>
      <c r="D2283">
        <v>6</v>
      </c>
      <c r="E2283">
        <v>5</v>
      </c>
      <c r="F2283">
        <v>10</v>
      </c>
      <c r="G2283">
        <v>10000000</v>
      </c>
      <c r="H2283">
        <v>9.4</v>
      </c>
      <c r="I2283">
        <v>9400000</v>
      </c>
      <c r="J2283">
        <v>0.59999999999999964</v>
      </c>
      <c r="K2283">
        <v>599999.99999999965</v>
      </c>
      <c r="M2283">
        <v>1</v>
      </c>
      <c r="N2283">
        <v>0</v>
      </c>
      <c r="O2283" s="11">
        <v>13</v>
      </c>
      <c r="P2283" s="11">
        <v>5</v>
      </c>
      <c r="Q2283" s="12">
        <v>38.46</v>
      </c>
      <c r="R2283" s="11">
        <v>6</v>
      </c>
      <c r="S2283" s="12">
        <v>46.15</v>
      </c>
      <c r="T2283" s="14">
        <v>2</v>
      </c>
      <c r="U2283" s="12">
        <v>15.38</v>
      </c>
      <c r="V2283" s="12">
        <v>74.540000000000006</v>
      </c>
      <c r="W2283" s="13">
        <v>6</v>
      </c>
      <c r="X2283" s="11"/>
      <c r="Y2283" s="11">
        <v>15.23</v>
      </c>
      <c r="Z2283" s="11">
        <v>2.59</v>
      </c>
      <c r="AA2283" s="11">
        <v>26726.3</v>
      </c>
      <c r="AB2283" s="13">
        <v>26726300000</v>
      </c>
      <c r="AC2283" s="5">
        <v>2.5890140309426766</v>
      </c>
      <c r="AD2283">
        <v>9.58</v>
      </c>
      <c r="AE2283">
        <v>4.01</v>
      </c>
      <c r="AF2283">
        <v>5.81</v>
      </c>
      <c r="AG2283" s="5">
        <v>45.51367025683512</v>
      </c>
      <c r="AH2283" s="7">
        <v>0.96293449483303462</v>
      </c>
      <c r="AI2283" s="8">
        <v>1.5600535200842658</v>
      </c>
      <c r="AJ2283">
        <v>27729.83</v>
      </c>
      <c r="AK2283">
        <v>27729830000</v>
      </c>
      <c r="AL2283">
        <f t="shared" si="297"/>
        <v>1</v>
      </c>
      <c r="AM2283">
        <f t="shared" si="298"/>
        <v>0</v>
      </c>
      <c r="AN2283">
        <f t="shared" si="299"/>
        <v>0</v>
      </c>
      <c r="AO2283" s="9">
        <v>27</v>
      </c>
      <c r="AP2283" s="5">
        <v>1.4313637641589871</v>
      </c>
      <c r="AR2283" s="5">
        <v>33</v>
      </c>
      <c r="AV2283">
        <v>0</v>
      </c>
      <c r="AW2283">
        <v>14050.8</v>
      </c>
      <c r="AX2283">
        <v>14050800000</v>
      </c>
      <c r="CG2283" s="13"/>
    </row>
    <row r="2284" spans="1:85" x14ac:dyDescent="0.3">
      <c r="A2284">
        <v>2018</v>
      </c>
      <c r="B2284" t="s">
        <v>195</v>
      </c>
      <c r="C2284">
        <v>1</v>
      </c>
      <c r="M2284">
        <v>0</v>
      </c>
      <c r="N2284">
        <v>0</v>
      </c>
      <c r="O2284" s="11"/>
      <c r="P2284" s="11"/>
      <c r="Q2284" s="12"/>
      <c r="R2284" s="11"/>
      <c r="S2284" s="12"/>
      <c r="T2284" s="14">
        <v>0</v>
      </c>
      <c r="U2284" s="12"/>
      <c r="V2284" s="12">
        <v>40.31</v>
      </c>
      <c r="W2284" s="13"/>
      <c r="X2284" s="11"/>
      <c r="Y2284" s="11"/>
      <c r="Z2284" s="11"/>
      <c r="AA2284" s="11">
        <v>28484</v>
      </c>
      <c r="AB2284" s="13">
        <v>28484000000</v>
      </c>
      <c r="AD2284">
        <v>29.07</v>
      </c>
      <c r="AE2284">
        <v>19.079999999999998</v>
      </c>
      <c r="AF2284">
        <v>27.67</v>
      </c>
      <c r="AG2284" s="5">
        <v>17.343225687282573</v>
      </c>
      <c r="AH2284" s="7"/>
      <c r="AI2284" s="8"/>
      <c r="AO2284" s="9">
        <v>6</v>
      </c>
      <c r="AP2284" s="5">
        <v>0.77815125038364352</v>
      </c>
      <c r="AR2284" s="5">
        <v>100</v>
      </c>
      <c r="AW2284">
        <v>38116.6</v>
      </c>
      <c r="AX2284">
        <v>38116600000</v>
      </c>
      <c r="CG2284" s="13"/>
    </row>
    <row r="2285" spans="1:85" x14ac:dyDescent="0.3">
      <c r="A2285">
        <v>2018</v>
      </c>
      <c r="B2285" t="s">
        <v>196</v>
      </c>
      <c r="C2285">
        <v>0</v>
      </c>
      <c r="D2285">
        <v>3</v>
      </c>
      <c r="E2285">
        <v>4</v>
      </c>
      <c r="F2285">
        <v>1.9</v>
      </c>
      <c r="G2285">
        <v>1900000</v>
      </c>
      <c r="H2285">
        <v>1.9</v>
      </c>
      <c r="I2285">
        <v>1900000</v>
      </c>
      <c r="J2285">
        <v>0</v>
      </c>
      <c r="L2285">
        <v>1</v>
      </c>
      <c r="M2285">
        <v>0</v>
      </c>
      <c r="N2285">
        <v>0</v>
      </c>
      <c r="O2285" s="11">
        <v>12</v>
      </c>
      <c r="P2285" s="11">
        <v>6</v>
      </c>
      <c r="Q2285" s="12">
        <v>50</v>
      </c>
      <c r="R2285" s="11">
        <v>3</v>
      </c>
      <c r="S2285" s="12">
        <v>25</v>
      </c>
      <c r="T2285" s="14">
        <v>3</v>
      </c>
      <c r="U2285" s="12">
        <v>25</v>
      </c>
      <c r="V2285" s="12">
        <v>30.07</v>
      </c>
      <c r="W2285" s="13">
        <v>5</v>
      </c>
      <c r="X2285" s="11"/>
      <c r="Y2285" s="11">
        <v>-28.94</v>
      </c>
      <c r="Z2285" s="11">
        <v>4.4800000000000004</v>
      </c>
      <c r="AA2285" s="11">
        <v>30104.9</v>
      </c>
      <c r="AB2285" s="13">
        <v>30104900000</v>
      </c>
      <c r="AC2285" s="5">
        <v>4.4807733916754833</v>
      </c>
      <c r="AD2285">
        <v>12.34</v>
      </c>
      <c r="AE2285">
        <v>7.01</v>
      </c>
      <c r="AF2285">
        <v>12.33</v>
      </c>
      <c r="AG2285" s="5">
        <v>6.4534974295061538</v>
      </c>
      <c r="AH2285" s="7"/>
      <c r="AI2285" s="8"/>
      <c r="AJ2285">
        <v>63985.62</v>
      </c>
      <c r="AK2285">
        <v>63985620000</v>
      </c>
      <c r="AL2285">
        <f>IF(AJ2285&lt;29957,1,0)</f>
        <v>0</v>
      </c>
      <c r="AM2285">
        <f>IF(AND(AJ2285&gt;29957,AJ2285&lt;96525),1,0)</f>
        <v>1</v>
      </c>
      <c r="AN2285">
        <f>IF(AJ2285&gt;96525,1,0)</f>
        <v>0</v>
      </c>
      <c r="AO2285" s="9">
        <v>56</v>
      </c>
      <c r="AP2285" s="5">
        <v>1.7481880270062005</v>
      </c>
      <c r="AQ2285">
        <v>90875000</v>
      </c>
      <c r="AR2285" s="5">
        <v>100</v>
      </c>
      <c r="AT2285">
        <v>14983000</v>
      </c>
      <c r="AU2285">
        <v>105858000</v>
      </c>
      <c r="AV2285">
        <v>0</v>
      </c>
      <c r="AW2285">
        <v>27311.3</v>
      </c>
      <c r="AX2285">
        <v>27311300000</v>
      </c>
      <c r="CG2285" s="13"/>
    </row>
    <row r="2286" spans="1:85" x14ac:dyDescent="0.3">
      <c r="A2286">
        <v>2018</v>
      </c>
      <c r="B2286" t="s">
        <v>197</v>
      </c>
      <c r="C2286">
        <v>1</v>
      </c>
      <c r="D2286">
        <v>4</v>
      </c>
      <c r="E2286">
        <v>4</v>
      </c>
      <c r="M2286">
        <v>0</v>
      </c>
      <c r="N2286">
        <v>0</v>
      </c>
      <c r="O2286" s="11"/>
      <c r="P2286" s="11"/>
      <c r="Q2286" s="12"/>
      <c r="R2286" s="11"/>
      <c r="S2286" s="12"/>
      <c r="T2286" s="14">
        <v>0</v>
      </c>
      <c r="U2286" s="12"/>
      <c r="V2286" s="12" t="s">
        <v>366</v>
      </c>
      <c r="W2286" s="13"/>
      <c r="X2286" s="11"/>
      <c r="Y2286" s="11">
        <v>6.13</v>
      </c>
      <c r="Z2286" s="11"/>
      <c r="AA2286" s="11">
        <v>55626</v>
      </c>
      <c r="AB2286" s="13">
        <v>55626000000</v>
      </c>
      <c r="AD2286">
        <v>33.18</v>
      </c>
      <c r="AE2286">
        <v>22.86</v>
      </c>
      <c r="AF2286">
        <v>33.18</v>
      </c>
      <c r="AG2286" s="5">
        <v>12.392130320417174</v>
      </c>
      <c r="AH2286" s="7"/>
      <c r="AI2286" s="8"/>
      <c r="AO2286" s="9">
        <v>21</v>
      </c>
      <c r="AP2286" s="5">
        <v>1.3222192947339191</v>
      </c>
      <c r="AV2286">
        <v>0</v>
      </c>
      <c r="AW2286">
        <v>73065</v>
      </c>
      <c r="AX2286">
        <v>73065000000</v>
      </c>
      <c r="CG2286" s="13"/>
    </row>
    <row r="2287" spans="1:85" x14ac:dyDescent="0.3">
      <c r="A2287">
        <v>2018</v>
      </c>
      <c r="B2287" t="s">
        <v>198</v>
      </c>
      <c r="C2287">
        <v>0</v>
      </c>
      <c r="D2287">
        <v>4</v>
      </c>
      <c r="E2287">
        <v>8</v>
      </c>
      <c r="L2287">
        <v>1</v>
      </c>
      <c r="M2287">
        <v>0</v>
      </c>
      <c r="N2287">
        <v>1</v>
      </c>
      <c r="O2287" s="11">
        <v>23</v>
      </c>
      <c r="P2287" s="11">
        <v>12</v>
      </c>
      <c r="Q2287" s="12">
        <v>52.17</v>
      </c>
      <c r="R2287" s="11">
        <v>7</v>
      </c>
      <c r="S2287" s="12">
        <v>30.43</v>
      </c>
      <c r="T2287" s="14">
        <v>4</v>
      </c>
      <c r="U2287" s="12">
        <v>17.39</v>
      </c>
      <c r="V2287" s="12" t="s">
        <v>366</v>
      </c>
      <c r="W2287" s="13">
        <v>10</v>
      </c>
      <c r="X2287" s="11"/>
      <c r="Y2287" s="11">
        <v>8.02</v>
      </c>
      <c r="Z2287" s="11">
        <v>3.76</v>
      </c>
      <c r="AA2287" s="11">
        <v>2151662</v>
      </c>
      <c r="AB2287" s="13">
        <v>2151662000000</v>
      </c>
      <c r="AC2287" s="5">
        <v>3.764357914347809</v>
      </c>
      <c r="AD2287">
        <v>13.2</v>
      </c>
      <c r="AE2287">
        <v>3.19</v>
      </c>
      <c r="AF2287">
        <v>4.79</v>
      </c>
      <c r="AG2287" s="5">
        <v>7.9692296028657683</v>
      </c>
      <c r="AH2287" s="7">
        <v>2.0566453342838617E-2</v>
      </c>
      <c r="AI2287" s="8">
        <v>6.2752628528553414E-2</v>
      </c>
      <c r="AJ2287">
        <v>1762848.04</v>
      </c>
      <c r="AK2287">
        <v>1762848040000</v>
      </c>
      <c r="AL2287">
        <f>IF(AJ2287&lt;29957,1,0)</f>
        <v>0</v>
      </c>
      <c r="AM2287">
        <f>IF(AND(AJ2287&gt;29957,AJ2287&lt;96525),1,0)</f>
        <v>0</v>
      </c>
      <c r="AN2287">
        <f>IF(AJ2287&gt;96525,1,0)</f>
        <v>1</v>
      </c>
      <c r="AO2287" s="9">
        <v>72</v>
      </c>
      <c r="AP2287" s="5">
        <v>1.8573324964312683</v>
      </c>
      <c r="AQ2287">
        <v>804930000</v>
      </c>
      <c r="AR2287" s="5">
        <v>100</v>
      </c>
      <c r="AS2287">
        <v>318030000</v>
      </c>
      <c r="AT2287">
        <v>1447920000</v>
      </c>
      <c r="AU2287">
        <v>2252850000</v>
      </c>
      <c r="AW2287">
        <v>1082345.1000000001</v>
      </c>
      <c r="AX2287">
        <v>1082345100000.0001</v>
      </c>
      <c r="CG2287" s="13"/>
    </row>
    <row r="2288" spans="1:85" x14ac:dyDescent="0.3">
      <c r="A2288">
        <v>2018</v>
      </c>
      <c r="B2288" t="s">
        <v>199</v>
      </c>
      <c r="C2288">
        <v>0</v>
      </c>
      <c r="M2288">
        <v>0</v>
      </c>
      <c r="N2288">
        <v>0</v>
      </c>
      <c r="O2288" s="11"/>
      <c r="P2288" s="11"/>
      <c r="Q2288" s="12"/>
      <c r="R2288" s="11"/>
      <c r="S2288" s="12"/>
      <c r="T2288" s="14">
        <v>0</v>
      </c>
      <c r="U2288" s="12"/>
      <c r="V2288" s="12">
        <v>75</v>
      </c>
      <c r="W2288" s="13"/>
      <c r="X2288" s="11"/>
      <c r="Y2288" s="11">
        <v>1.49</v>
      </c>
      <c r="Z2288" s="11"/>
      <c r="AA2288" s="11">
        <v>31407.7</v>
      </c>
      <c r="AB2288" s="13">
        <v>31407700000</v>
      </c>
      <c r="AD2288">
        <v>11.94</v>
      </c>
      <c r="AE2288">
        <v>5.69</v>
      </c>
      <c r="AF2288">
        <v>7.25</v>
      </c>
      <c r="AG2288" s="5">
        <v>7.214159365269829</v>
      </c>
      <c r="AH2288" s="7"/>
      <c r="AI2288" s="8"/>
      <c r="AO2288" s="9">
        <v>13</v>
      </c>
      <c r="AP2288" s="5">
        <v>1.1139433523068367</v>
      </c>
      <c r="AR2288" s="5">
        <v>33.6</v>
      </c>
      <c r="AV2288">
        <v>0</v>
      </c>
      <c r="AW2288">
        <v>20729</v>
      </c>
      <c r="AX2288">
        <v>20729000000</v>
      </c>
      <c r="CG2288" s="13"/>
    </row>
    <row r="2289" spans="1:85" x14ac:dyDescent="0.3">
      <c r="A2289">
        <v>2018</v>
      </c>
      <c r="B2289" t="s">
        <v>200</v>
      </c>
      <c r="C2289">
        <v>1</v>
      </c>
      <c r="M2289">
        <v>0</v>
      </c>
      <c r="N2289">
        <v>0</v>
      </c>
      <c r="O2289" s="11"/>
      <c r="P2289" s="11"/>
      <c r="Q2289" s="12"/>
      <c r="R2289" s="11"/>
      <c r="S2289" s="12"/>
      <c r="T2289" s="14">
        <v>0</v>
      </c>
      <c r="U2289" s="12"/>
      <c r="V2289" s="12" t="s">
        <v>366</v>
      </c>
      <c r="W2289" s="13"/>
      <c r="X2289" s="11"/>
      <c r="Y2289" s="11">
        <v>0.67</v>
      </c>
      <c r="Z2289" s="11"/>
      <c r="AA2289" s="11">
        <v>25539.4</v>
      </c>
      <c r="AB2289" s="13">
        <v>25539400000</v>
      </c>
      <c r="AD2289">
        <v>0.59</v>
      </c>
      <c r="AE2289">
        <v>0.3</v>
      </c>
      <c r="AF2289">
        <v>0.34</v>
      </c>
      <c r="AG2289" s="5">
        <v>17.302109541319911</v>
      </c>
      <c r="AH2289" s="7"/>
      <c r="AI2289" s="8"/>
      <c r="AO2289" s="9">
        <v>5</v>
      </c>
      <c r="AP2289" s="5">
        <v>0.69897000433601875</v>
      </c>
      <c r="AR2289" s="5">
        <v>9.5</v>
      </c>
      <c r="AW2289">
        <v>4848.8</v>
      </c>
      <c r="AX2289">
        <v>4848800000</v>
      </c>
      <c r="CG2289" s="13"/>
    </row>
    <row r="2290" spans="1:85" x14ac:dyDescent="0.3">
      <c r="A2290">
        <v>2018</v>
      </c>
      <c r="B2290" t="s">
        <v>201</v>
      </c>
      <c r="C2290">
        <v>0</v>
      </c>
      <c r="D2290">
        <v>5</v>
      </c>
      <c r="E2290">
        <v>5</v>
      </c>
      <c r="L2290">
        <v>1</v>
      </c>
      <c r="M2290">
        <v>1</v>
      </c>
      <c r="N2290">
        <v>0</v>
      </c>
      <c r="O2290" s="11">
        <v>8</v>
      </c>
      <c r="P2290" s="11">
        <v>3</v>
      </c>
      <c r="Q2290" s="12">
        <v>37.5</v>
      </c>
      <c r="R2290" s="11">
        <v>1</v>
      </c>
      <c r="S2290" s="12">
        <v>12.5</v>
      </c>
      <c r="T2290" s="14">
        <v>4</v>
      </c>
      <c r="U2290" s="12">
        <v>50</v>
      </c>
      <c r="V2290" s="12" t="s">
        <v>366</v>
      </c>
      <c r="W2290" s="13">
        <v>4</v>
      </c>
      <c r="X2290" s="11"/>
      <c r="Y2290" s="11">
        <v>10.42</v>
      </c>
      <c r="Z2290" s="11">
        <v>2.65</v>
      </c>
      <c r="AA2290" s="11">
        <v>37252.6</v>
      </c>
      <c r="AB2290" s="13">
        <v>37252600000</v>
      </c>
      <c r="AC2290" s="5">
        <v>2.6490369620749812</v>
      </c>
      <c r="AD2290">
        <v>0.99</v>
      </c>
      <c r="AE2290">
        <v>0.37</v>
      </c>
      <c r="AF2290">
        <v>0.51</v>
      </c>
      <c r="AG2290" s="5">
        <v>6.8839225274558586</v>
      </c>
      <c r="AH2290" s="7"/>
      <c r="AI2290" s="8"/>
      <c r="AO2290" s="9">
        <v>5</v>
      </c>
      <c r="AP2290" s="5">
        <v>0.69897000433601875</v>
      </c>
      <c r="AQ2290">
        <v>27260000</v>
      </c>
      <c r="AR2290" s="5">
        <v>100</v>
      </c>
      <c r="AT2290">
        <v>20845000</v>
      </c>
      <c r="AU2290">
        <v>48105000</v>
      </c>
      <c r="AV2290">
        <v>75</v>
      </c>
      <c r="AW2290">
        <v>21158.1</v>
      </c>
      <c r="AX2290">
        <v>21158100000</v>
      </c>
      <c r="CG2290" s="13"/>
    </row>
    <row r="2291" spans="1:85" x14ac:dyDescent="0.3">
      <c r="A2291">
        <v>2018</v>
      </c>
      <c r="B2291" t="s">
        <v>202</v>
      </c>
      <c r="C2291">
        <v>0</v>
      </c>
      <c r="D2291">
        <v>3</v>
      </c>
      <c r="E2291">
        <v>6</v>
      </c>
      <c r="L2291">
        <v>0</v>
      </c>
      <c r="M2291">
        <v>0</v>
      </c>
      <c r="N2291">
        <v>0</v>
      </c>
      <c r="O2291" s="11">
        <v>13</v>
      </c>
      <c r="P2291" s="11">
        <v>6</v>
      </c>
      <c r="Q2291" s="12">
        <v>46.15</v>
      </c>
      <c r="R2291" s="11">
        <v>7</v>
      </c>
      <c r="S2291" s="12">
        <v>53.85</v>
      </c>
      <c r="T2291" s="14">
        <v>0</v>
      </c>
      <c r="U2291" s="12">
        <v>0</v>
      </c>
      <c r="V2291" s="12">
        <v>47.02</v>
      </c>
      <c r="W2291" s="13">
        <v>6</v>
      </c>
      <c r="X2291" s="11"/>
      <c r="Y2291" s="11">
        <v>6.94</v>
      </c>
      <c r="Z2291" s="11">
        <v>2.1</v>
      </c>
      <c r="AA2291" s="11">
        <v>265064.2</v>
      </c>
      <c r="AB2291" s="13">
        <v>265064200000</v>
      </c>
      <c r="AC2291" s="5">
        <v>2.1011679011974311</v>
      </c>
      <c r="AD2291">
        <v>12.26</v>
      </c>
      <c r="AE2291">
        <v>6.23</v>
      </c>
      <c r="AF2291">
        <v>7.87</v>
      </c>
      <c r="AG2291" s="5">
        <v>-9.6134093914492418</v>
      </c>
      <c r="AH2291" s="7">
        <v>1.1261035979858269</v>
      </c>
      <c r="AI2291" s="8"/>
      <c r="AJ2291">
        <v>400089.58</v>
      </c>
      <c r="AK2291">
        <v>400089580000</v>
      </c>
      <c r="AL2291">
        <f>IF(AJ2291&lt;29957,1,0)</f>
        <v>0</v>
      </c>
      <c r="AM2291">
        <f>IF(AND(AJ2291&gt;29957,AJ2291&lt;96525),1,0)</f>
        <v>0</v>
      </c>
      <c r="AN2291">
        <f>IF(AJ2291&gt;96525,1,0)</f>
        <v>1</v>
      </c>
      <c r="AO2291" s="9">
        <v>35</v>
      </c>
      <c r="AP2291" s="5">
        <v>1.5440680443502754</v>
      </c>
      <c r="AQ2291">
        <v>643980000</v>
      </c>
      <c r="AT2291">
        <v>51920000</v>
      </c>
      <c r="AU2291">
        <v>695900000</v>
      </c>
      <c r="AV2291">
        <v>0.28000000000000003</v>
      </c>
      <c r="AW2291">
        <v>157126.70000000001</v>
      </c>
      <c r="AX2291">
        <v>157126700000</v>
      </c>
      <c r="CG2291" s="13"/>
    </row>
    <row r="2292" spans="1:85" x14ac:dyDescent="0.3">
      <c r="A2292">
        <v>2018</v>
      </c>
      <c r="B2292" t="s">
        <v>203</v>
      </c>
      <c r="C2292">
        <v>1</v>
      </c>
      <c r="M2292">
        <v>0</v>
      </c>
      <c r="N2292">
        <v>0</v>
      </c>
      <c r="O2292" s="11"/>
      <c r="P2292" s="11"/>
      <c r="Q2292" s="12"/>
      <c r="R2292" s="11"/>
      <c r="S2292" s="12"/>
      <c r="T2292" s="14">
        <v>0</v>
      </c>
      <c r="U2292" s="12"/>
      <c r="V2292" s="12">
        <v>89.93</v>
      </c>
      <c r="W2292" s="13"/>
      <c r="X2292" s="11"/>
      <c r="Y2292" s="11">
        <v>23.26</v>
      </c>
      <c r="Z2292" s="11"/>
      <c r="AA2292" s="11">
        <v>8776</v>
      </c>
      <c r="AB2292" s="13">
        <v>8776000000</v>
      </c>
      <c r="AG2292" s="5">
        <v>18.926954453462429</v>
      </c>
      <c r="AH2292" s="7"/>
      <c r="AI2292" s="8"/>
      <c r="AO2292" s="9">
        <v>5</v>
      </c>
      <c r="AP2292" s="5">
        <v>0.69897000433601875</v>
      </c>
      <c r="AR2292" s="5">
        <v>100</v>
      </c>
      <c r="AW2292">
        <v>10797.6</v>
      </c>
      <c r="AX2292">
        <v>10797600000</v>
      </c>
      <c r="CG2292" s="13"/>
    </row>
    <row r="2293" spans="1:85" x14ac:dyDescent="0.3">
      <c r="A2293">
        <v>2018</v>
      </c>
      <c r="B2293" t="s">
        <v>204</v>
      </c>
      <c r="C2293">
        <v>0</v>
      </c>
      <c r="D2293">
        <v>3</v>
      </c>
      <c r="E2293">
        <v>4</v>
      </c>
      <c r="L2293">
        <v>1</v>
      </c>
      <c r="M2293">
        <v>0</v>
      </c>
      <c r="N2293">
        <v>0</v>
      </c>
      <c r="O2293" s="11"/>
      <c r="P2293" s="11"/>
      <c r="Q2293" s="12"/>
      <c r="R2293" s="11"/>
      <c r="S2293" s="12"/>
      <c r="T2293" s="14">
        <v>0</v>
      </c>
      <c r="U2293" s="12"/>
      <c r="V2293" s="12">
        <v>27.51</v>
      </c>
      <c r="W2293" s="13"/>
      <c r="X2293" s="11">
        <v>0.46</v>
      </c>
      <c r="Y2293" s="11">
        <v>7.6</v>
      </c>
      <c r="Z2293" s="11">
        <v>3.31</v>
      </c>
      <c r="AA2293" s="11">
        <v>165787.6</v>
      </c>
      <c r="AB2293" s="13">
        <v>165787600000</v>
      </c>
      <c r="AC2293" s="5">
        <v>3.3099389748005072</v>
      </c>
      <c r="AD2293">
        <v>12.14</v>
      </c>
      <c r="AE2293">
        <v>7.03</v>
      </c>
      <c r="AF2293">
        <v>9.75</v>
      </c>
      <c r="AG2293" s="5">
        <v>3.1538987321414211</v>
      </c>
      <c r="AH2293" s="7"/>
      <c r="AI2293" s="8">
        <v>1.6876658578811119</v>
      </c>
      <c r="AJ2293">
        <v>306876.59999999998</v>
      </c>
      <c r="AK2293">
        <v>306876600000</v>
      </c>
      <c r="AL2293">
        <f>IF(AJ2293&lt;29957,1,0)</f>
        <v>0</v>
      </c>
      <c r="AM2293">
        <f>IF(AND(AJ2293&gt;29957,AJ2293&lt;96525),1,0)</f>
        <v>0</v>
      </c>
      <c r="AN2293">
        <f>IF(AJ2293&gt;96525,1,0)</f>
        <v>1</v>
      </c>
      <c r="AO2293" s="9">
        <v>58</v>
      </c>
      <c r="AP2293" s="5">
        <v>1.7634279935629371</v>
      </c>
      <c r="AQ2293">
        <v>691191499</v>
      </c>
      <c r="AT2293">
        <v>36531066</v>
      </c>
      <c r="AU2293">
        <v>727722565</v>
      </c>
      <c r="AV2293">
        <v>0.62</v>
      </c>
      <c r="AW2293">
        <v>155559.29999999999</v>
      </c>
      <c r="AX2293">
        <v>155559300000</v>
      </c>
      <c r="CG2293" s="13"/>
    </row>
    <row r="2294" spans="1:85" x14ac:dyDescent="0.3">
      <c r="A2294">
        <v>2018</v>
      </c>
      <c r="B2294" t="s">
        <v>205</v>
      </c>
      <c r="C2294">
        <v>0</v>
      </c>
      <c r="M2294">
        <v>0</v>
      </c>
      <c r="N2294">
        <v>0</v>
      </c>
      <c r="O2294" s="11"/>
      <c r="P2294" s="11"/>
      <c r="Q2294" s="12"/>
      <c r="R2294" s="11"/>
      <c r="S2294" s="12"/>
      <c r="T2294" s="14">
        <v>0</v>
      </c>
      <c r="U2294" s="12"/>
      <c r="V2294" s="12">
        <v>51.19</v>
      </c>
      <c r="W2294" s="13"/>
      <c r="X2294" s="11"/>
      <c r="Y2294" s="11">
        <v>12.18</v>
      </c>
      <c r="Z2294" s="11"/>
      <c r="AA2294" s="11"/>
      <c r="AB2294" s="13"/>
      <c r="AD2294">
        <v>24.29</v>
      </c>
      <c r="AE2294">
        <v>16.89</v>
      </c>
      <c r="AF2294">
        <v>24.26</v>
      </c>
      <c r="AG2294" s="5">
        <v>9.5508403042334535</v>
      </c>
      <c r="AH2294" s="7"/>
      <c r="AI2294" s="8"/>
      <c r="AO2294" s="9">
        <v>23</v>
      </c>
      <c r="AP2294" s="5">
        <v>1.3617278360175928</v>
      </c>
      <c r="AV2294">
        <v>32.5</v>
      </c>
      <c r="AW2294">
        <v>24529.200000000001</v>
      </c>
      <c r="AX2294">
        <v>24529200000</v>
      </c>
      <c r="CG2294" s="13"/>
    </row>
    <row r="2295" spans="1:85" x14ac:dyDescent="0.3">
      <c r="A2295">
        <v>2018</v>
      </c>
      <c r="B2295" t="s">
        <v>206</v>
      </c>
      <c r="C2295">
        <v>0</v>
      </c>
      <c r="D2295">
        <v>5</v>
      </c>
      <c r="E2295">
        <v>7</v>
      </c>
      <c r="L2295">
        <v>1</v>
      </c>
      <c r="M2295">
        <v>1</v>
      </c>
      <c r="N2295">
        <v>0</v>
      </c>
      <c r="O2295" s="11">
        <v>13</v>
      </c>
      <c r="P2295" s="11">
        <v>8</v>
      </c>
      <c r="Q2295" s="12">
        <v>61.54</v>
      </c>
      <c r="R2295" s="11">
        <v>4</v>
      </c>
      <c r="S2295" s="12">
        <v>30.77</v>
      </c>
      <c r="T2295" s="14">
        <v>1</v>
      </c>
      <c r="U2295" s="12">
        <v>7.69</v>
      </c>
      <c r="V2295" s="12">
        <v>20.46</v>
      </c>
      <c r="W2295" s="13">
        <v>6</v>
      </c>
      <c r="X2295" s="11">
        <v>5.74</v>
      </c>
      <c r="Y2295" s="11">
        <v>5.47</v>
      </c>
      <c r="Z2295" s="11">
        <v>3.05</v>
      </c>
      <c r="AA2295" s="11">
        <v>1428465</v>
      </c>
      <c r="AB2295" s="13">
        <v>1428465000000</v>
      </c>
      <c r="AC2295" s="5">
        <v>3.0521706777949671</v>
      </c>
      <c r="AD2295">
        <v>10.35</v>
      </c>
      <c r="AE2295">
        <v>3.2</v>
      </c>
      <c r="AF2295">
        <v>4.5199999999999996</v>
      </c>
      <c r="AG2295" s="5">
        <v>4.3464800154193499</v>
      </c>
      <c r="AH2295" s="7"/>
      <c r="AI2295" s="8">
        <v>0.78299822582840495</v>
      </c>
      <c r="AJ2295">
        <v>933761.92</v>
      </c>
      <c r="AK2295">
        <v>933761920000</v>
      </c>
      <c r="AL2295">
        <f>IF(AJ2295&lt;29957,1,0)</f>
        <v>0</v>
      </c>
      <c r="AM2295">
        <f>IF(AND(AJ2295&gt;29957,AJ2295&lt;96525),1,0)</f>
        <v>0</v>
      </c>
      <c r="AN2295">
        <f>IF(AJ2295&gt;96525,1,0)</f>
        <v>1</v>
      </c>
      <c r="AO2295" s="9">
        <v>27</v>
      </c>
      <c r="AP2295" s="5">
        <v>1.4313637641589871</v>
      </c>
      <c r="AQ2295">
        <v>202444000</v>
      </c>
      <c r="AT2295">
        <v>102065000</v>
      </c>
      <c r="AU2295">
        <v>304509000</v>
      </c>
      <c r="AV2295">
        <v>0.09</v>
      </c>
      <c r="AW2295">
        <v>845634.1</v>
      </c>
      <c r="AX2295">
        <v>845634100000</v>
      </c>
      <c r="CG2295" s="13"/>
    </row>
    <row r="2296" spans="1:85" x14ac:dyDescent="0.3">
      <c r="A2296">
        <v>2018</v>
      </c>
      <c r="B2296" t="s">
        <v>207</v>
      </c>
      <c r="C2296">
        <v>0</v>
      </c>
      <c r="D2296">
        <v>5</v>
      </c>
      <c r="E2296">
        <v>6</v>
      </c>
      <c r="L2296">
        <v>1</v>
      </c>
      <c r="M2296">
        <v>1</v>
      </c>
      <c r="N2296">
        <v>0</v>
      </c>
      <c r="O2296" s="11">
        <v>18</v>
      </c>
      <c r="P2296" s="11">
        <v>7</v>
      </c>
      <c r="Q2296" s="12">
        <v>38.89</v>
      </c>
      <c r="R2296" s="11">
        <v>5</v>
      </c>
      <c r="S2296" s="12">
        <v>27.78</v>
      </c>
      <c r="T2296" s="14">
        <v>6</v>
      </c>
      <c r="U2296" s="12">
        <v>33.33</v>
      </c>
      <c r="V2296" s="12">
        <v>69.86</v>
      </c>
      <c r="W2296" s="13">
        <v>5</v>
      </c>
      <c r="X2296" s="11"/>
      <c r="Y2296" s="11">
        <v>5.36</v>
      </c>
      <c r="Z2296" s="11">
        <v>2.3199999999999998</v>
      </c>
      <c r="AA2296" s="11">
        <v>76102.7</v>
      </c>
      <c r="AB2296" s="13">
        <v>76102700000</v>
      </c>
      <c r="AC2296" s="5">
        <v>2.322374912617537</v>
      </c>
      <c r="AD2296">
        <v>10.48</v>
      </c>
      <c r="AE2296">
        <v>5.0199999999999996</v>
      </c>
      <c r="AF2296">
        <v>7.65</v>
      </c>
      <c r="AG2296" s="5">
        <v>20.606016725192774</v>
      </c>
      <c r="AH2296" s="7">
        <v>21.404772624943718</v>
      </c>
      <c r="AI2296" s="8"/>
      <c r="AJ2296">
        <v>97675.5</v>
      </c>
      <c r="AK2296">
        <v>97675500000</v>
      </c>
      <c r="AL2296">
        <f>IF(AJ2296&lt;29957,1,0)</f>
        <v>0</v>
      </c>
      <c r="AM2296">
        <f>IF(AND(AJ2296&gt;29957,AJ2296&lt;96525),1,0)</f>
        <v>0</v>
      </c>
      <c r="AN2296">
        <f>IF(AJ2296&gt;96525,1,0)</f>
        <v>1</v>
      </c>
      <c r="AO2296" s="9">
        <v>73</v>
      </c>
      <c r="AP2296" s="5">
        <v>1.8633228601204557</v>
      </c>
      <c r="AQ2296">
        <v>98210000</v>
      </c>
      <c r="AT2296">
        <v>17580000</v>
      </c>
      <c r="AU2296">
        <v>115790000</v>
      </c>
      <c r="AV2296">
        <v>51.33</v>
      </c>
      <c r="AW2296">
        <v>65709</v>
      </c>
      <c r="AX2296">
        <v>65709000000</v>
      </c>
      <c r="CG2296" s="13"/>
    </row>
    <row r="2297" spans="1:85" x14ac:dyDescent="0.3">
      <c r="A2297">
        <v>2018</v>
      </c>
      <c r="B2297" t="s">
        <v>208</v>
      </c>
      <c r="C2297">
        <v>1</v>
      </c>
      <c r="D2297">
        <v>6</v>
      </c>
      <c r="E2297">
        <v>4</v>
      </c>
      <c r="F2297">
        <v>27.2</v>
      </c>
      <c r="G2297">
        <v>27200000</v>
      </c>
      <c r="H2297">
        <v>22.4</v>
      </c>
      <c r="I2297">
        <v>22400000</v>
      </c>
      <c r="J2297">
        <v>4.8000000000000007</v>
      </c>
      <c r="K2297">
        <v>4800000.0000000009</v>
      </c>
      <c r="L2297">
        <v>1</v>
      </c>
      <c r="M2297">
        <v>0</v>
      </c>
      <c r="N2297">
        <v>1</v>
      </c>
      <c r="O2297" s="11">
        <v>11</v>
      </c>
      <c r="P2297" s="11">
        <v>5</v>
      </c>
      <c r="Q2297" s="12">
        <v>45.45</v>
      </c>
      <c r="R2297" s="11">
        <v>3</v>
      </c>
      <c r="S2297" s="12">
        <v>27.27</v>
      </c>
      <c r="T2297" s="14">
        <v>3</v>
      </c>
      <c r="U2297" s="12">
        <v>27.27</v>
      </c>
      <c r="V2297" s="12">
        <v>67.459999999999994</v>
      </c>
      <c r="W2297" s="13">
        <v>5</v>
      </c>
      <c r="X2297" s="11"/>
      <c r="Y2297" s="11">
        <v>1.86</v>
      </c>
      <c r="Z2297" s="11">
        <v>5.08</v>
      </c>
      <c r="AA2297" s="11">
        <v>45447.3</v>
      </c>
      <c r="AB2297" s="13">
        <v>45447300000</v>
      </c>
      <c r="AC2297" s="5">
        <v>5.075285610295551</v>
      </c>
      <c r="AD2297">
        <v>18.59</v>
      </c>
      <c r="AE2297">
        <v>2.95</v>
      </c>
      <c r="AF2297">
        <v>8.6</v>
      </c>
      <c r="AG2297" s="5">
        <v>2.6013576661636515</v>
      </c>
      <c r="AH2297" s="7"/>
      <c r="AI2297" s="8">
        <v>0.43012090485352344</v>
      </c>
      <c r="AJ2297">
        <v>45033.120000000003</v>
      </c>
      <c r="AK2297">
        <v>45033120000</v>
      </c>
      <c r="AL2297">
        <f>IF(AJ2297&lt;29957,1,0)</f>
        <v>0</v>
      </c>
      <c r="AM2297">
        <f>IF(AND(AJ2297&gt;29957,AJ2297&lt;96525),1,0)</f>
        <v>1</v>
      </c>
      <c r="AN2297">
        <f>IF(AJ2297&gt;96525,1,0)</f>
        <v>0</v>
      </c>
      <c r="AO2297" s="9">
        <v>19</v>
      </c>
      <c r="AP2297" s="5">
        <v>1.2787536009528289</v>
      </c>
      <c r="AQ2297">
        <v>68021000</v>
      </c>
      <c r="AR2297" s="5">
        <v>27.2</v>
      </c>
      <c r="AS2297">
        <v>37085000</v>
      </c>
      <c r="AT2297">
        <v>41236000</v>
      </c>
      <c r="AU2297">
        <v>109257000</v>
      </c>
      <c r="AV2297">
        <v>0</v>
      </c>
      <c r="AW2297">
        <v>22286</v>
      </c>
      <c r="AX2297">
        <v>22286000000</v>
      </c>
      <c r="CG2297" s="13"/>
    </row>
    <row r="2298" spans="1:85" x14ac:dyDescent="0.3">
      <c r="A2298">
        <v>2018</v>
      </c>
      <c r="B2298" t="s">
        <v>209</v>
      </c>
      <c r="C2298">
        <v>1</v>
      </c>
      <c r="M2298">
        <v>0</v>
      </c>
      <c r="N2298">
        <v>0</v>
      </c>
      <c r="O2298" s="11"/>
      <c r="P2298" s="11"/>
      <c r="Q2298" s="12"/>
      <c r="R2298" s="11"/>
      <c r="S2298" s="12"/>
      <c r="T2298" s="14">
        <v>0</v>
      </c>
      <c r="U2298" s="12"/>
      <c r="V2298" s="12">
        <v>34.659999999999997</v>
      </c>
      <c r="W2298" s="13"/>
      <c r="X2298" s="11"/>
      <c r="Y2298" s="11">
        <v>18.02</v>
      </c>
      <c r="Z2298" s="11"/>
      <c r="AA2298" s="11">
        <v>10034.4</v>
      </c>
      <c r="AB2298" s="13">
        <v>10034400000</v>
      </c>
      <c r="AD2298">
        <v>16.32</v>
      </c>
      <c r="AE2298">
        <v>6.92</v>
      </c>
      <c r="AF2298">
        <v>14.99</v>
      </c>
      <c r="AG2298" s="5">
        <v>28.108183110264402</v>
      </c>
      <c r="AH2298" s="7"/>
      <c r="AI2298" s="8"/>
      <c r="AO2298" s="9">
        <v>22</v>
      </c>
      <c r="AP2298" s="5">
        <v>1.3424226808222062</v>
      </c>
      <c r="AR2298" s="5">
        <v>17</v>
      </c>
      <c r="AV2298">
        <v>0</v>
      </c>
      <c r="AW2298">
        <v>34161.199999999997</v>
      </c>
      <c r="AX2298">
        <v>34161199999.999996</v>
      </c>
      <c r="CG2298" s="13"/>
    </row>
    <row r="2299" spans="1:85" x14ac:dyDescent="0.3">
      <c r="A2299">
        <v>2018</v>
      </c>
      <c r="B2299" t="s">
        <v>210</v>
      </c>
      <c r="C2299">
        <v>0</v>
      </c>
      <c r="M2299">
        <v>0</v>
      </c>
      <c r="N2299">
        <v>0</v>
      </c>
      <c r="O2299" s="11"/>
      <c r="P2299" s="11"/>
      <c r="Q2299" s="12"/>
      <c r="R2299" s="11"/>
      <c r="S2299" s="12"/>
      <c r="T2299" s="14">
        <v>0</v>
      </c>
      <c r="U2299" s="12"/>
      <c r="V2299" s="12">
        <v>59.71</v>
      </c>
      <c r="W2299" s="13"/>
      <c r="X2299" s="11"/>
      <c r="Y2299" s="11"/>
      <c r="Z2299" s="11"/>
      <c r="AA2299" s="11"/>
      <c r="AB2299" s="13"/>
      <c r="AD2299">
        <v>8.33</v>
      </c>
      <c r="AE2299">
        <v>7.51</v>
      </c>
      <c r="AF2299">
        <v>8.01</v>
      </c>
      <c r="AG2299" s="5">
        <v>33.197138514314403</v>
      </c>
      <c r="AH2299" s="7"/>
      <c r="AI2299" s="8"/>
      <c r="AO2299" s="9">
        <v>8</v>
      </c>
      <c r="AP2299" s="5">
        <v>0.90308998699194343</v>
      </c>
      <c r="CG2299" s="13"/>
    </row>
    <row r="2300" spans="1:85" x14ac:dyDescent="0.3">
      <c r="A2300">
        <v>2018</v>
      </c>
      <c r="B2300" t="s">
        <v>211</v>
      </c>
      <c r="C2300">
        <v>0</v>
      </c>
      <c r="D2300">
        <v>4</v>
      </c>
      <c r="E2300">
        <v>7</v>
      </c>
      <c r="L2300">
        <v>1</v>
      </c>
      <c r="M2300">
        <v>0</v>
      </c>
      <c r="N2300">
        <v>1</v>
      </c>
      <c r="O2300" s="11">
        <v>12</v>
      </c>
      <c r="P2300" s="11">
        <v>6</v>
      </c>
      <c r="Q2300" s="12">
        <v>50</v>
      </c>
      <c r="R2300" s="11">
        <v>4</v>
      </c>
      <c r="S2300" s="12">
        <v>33.33</v>
      </c>
      <c r="T2300" s="14">
        <v>2</v>
      </c>
      <c r="U2300" s="12">
        <v>16.670000000000002</v>
      </c>
      <c r="V2300" s="12" t="s">
        <v>366</v>
      </c>
      <c r="W2300" s="13">
        <v>5</v>
      </c>
      <c r="X2300" s="11"/>
      <c r="Y2300" s="11">
        <v>9.08</v>
      </c>
      <c r="Z2300" s="11">
        <v>11.95</v>
      </c>
      <c r="AA2300" s="11">
        <v>41257.4</v>
      </c>
      <c r="AB2300" s="13">
        <v>41257400000</v>
      </c>
      <c r="AC2300" s="5">
        <v>11.947599939497662</v>
      </c>
      <c r="AD2300">
        <v>33.869999999999997</v>
      </c>
      <c r="AE2300">
        <v>21.24</v>
      </c>
      <c r="AF2300">
        <v>30.33</v>
      </c>
      <c r="AG2300" s="5">
        <v>6.6919651278734573</v>
      </c>
      <c r="AH2300" s="7"/>
      <c r="AI2300" s="8">
        <v>6.9057515830153609</v>
      </c>
      <c r="AJ2300">
        <v>416273.71</v>
      </c>
      <c r="AK2300">
        <v>416273710000</v>
      </c>
      <c r="AL2300">
        <f>IF(AJ2300&lt;29957,1,0)</f>
        <v>0</v>
      </c>
      <c r="AM2300">
        <f>IF(AND(AJ2300&gt;29957,AJ2300&lt;96525),1,0)</f>
        <v>0</v>
      </c>
      <c r="AN2300">
        <f>IF(AJ2300&gt;96525,1,0)</f>
        <v>1</v>
      </c>
      <c r="AO2300" s="9">
        <v>30</v>
      </c>
      <c r="AP2300" s="5">
        <v>1.4771212547196624</v>
      </c>
      <c r="AQ2300">
        <v>206239000</v>
      </c>
      <c r="AS2300">
        <v>206239000</v>
      </c>
      <c r="AT2300">
        <v>113519667</v>
      </c>
      <c r="AU2300">
        <v>319758667</v>
      </c>
      <c r="AV2300">
        <v>0.14000000000000001</v>
      </c>
      <c r="AW2300">
        <v>68710</v>
      </c>
      <c r="AX2300">
        <v>68710000000</v>
      </c>
      <c r="CG2300" s="13"/>
    </row>
    <row r="2301" spans="1:85" x14ac:dyDescent="0.3">
      <c r="A2301">
        <v>2018</v>
      </c>
      <c r="B2301" t="s">
        <v>212</v>
      </c>
      <c r="C2301">
        <v>0</v>
      </c>
      <c r="D2301">
        <v>5</v>
      </c>
      <c r="E2301">
        <v>6</v>
      </c>
      <c r="L2301">
        <v>1</v>
      </c>
      <c r="M2301">
        <v>0</v>
      </c>
      <c r="N2301">
        <v>1</v>
      </c>
      <c r="O2301" s="11">
        <v>14</v>
      </c>
      <c r="P2301" s="11">
        <v>4</v>
      </c>
      <c r="Q2301" s="12">
        <v>28.57</v>
      </c>
      <c r="R2301" s="11">
        <v>5</v>
      </c>
      <c r="S2301" s="12">
        <v>35.71</v>
      </c>
      <c r="T2301" s="14">
        <v>5</v>
      </c>
      <c r="U2301" s="12">
        <v>35.71</v>
      </c>
      <c r="V2301" s="12">
        <v>56.21</v>
      </c>
      <c r="W2301" s="13">
        <v>5</v>
      </c>
      <c r="X2301" s="11"/>
      <c r="Y2301" s="11">
        <v>2.4500000000000002</v>
      </c>
      <c r="Z2301" s="11">
        <v>6.33</v>
      </c>
      <c r="AA2301" s="11">
        <v>605952</v>
      </c>
      <c r="AB2301" s="13">
        <v>605952000000</v>
      </c>
      <c r="AC2301" s="5">
        <v>6.3323876434476984</v>
      </c>
      <c r="AD2301">
        <v>19.170000000000002</v>
      </c>
      <c r="AE2301">
        <v>13.5</v>
      </c>
      <c r="AF2301">
        <v>18.989999999999998</v>
      </c>
      <c r="AG2301" s="5">
        <v>5.9459977020298735</v>
      </c>
      <c r="AH2301" s="7">
        <v>3.6491982266948372E-2</v>
      </c>
      <c r="AI2301" s="8">
        <v>1.0608077575994432</v>
      </c>
      <c r="AJ2301">
        <v>2939103.05</v>
      </c>
      <c r="AK2301">
        <v>2939103050000</v>
      </c>
      <c r="AL2301">
        <f>IF(AJ2301&lt;29957,1,0)</f>
        <v>0</v>
      </c>
      <c r="AM2301">
        <f>IF(AND(AJ2301&gt;29957,AJ2301&lt;96525),1,0)</f>
        <v>0</v>
      </c>
      <c r="AN2301">
        <f>IF(AJ2301&gt;96525,1,0)</f>
        <v>1</v>
      </c>
      <c r="AO2301" s="9">
        <v>37</v>
      </c>
      <c r="AP2301" s="5">
        <v>1.5682017240669948</v>
      </c>
      <c r="AQ2301">
        <v>104462242</v>
      </c>
      <c r="AR2301" s="5">
        <v>93.5</v>
      </c>
      <c r="AS2301">
        <v>45288000</v>
      </c>
      <c r="AT2301">
        <v>59289975</v>
      </c>
      <c r="AU2301">
        <v>163752217</v>
      </c>
      <c r="AV2301">
        <v>56.21</v>
      </c>
      <c r="AW2301">
        <v>816792</v>
      </c>
      <c r="AX2301">
        <v>816792000000</v>
      </c>
      <c r="CG2301" s="13"/>
    </row>
    <row r="2302" spans="1:85" x14ac:dyDescent="0.3">
      <c r="A2302">
        <v>2018</v>
      </c>
      <c r="B2302" t="s">
        <v>213</v>
      </c>
      <c r="C2302">
        <v>0</v>
      </c>
      <c r="M2302">
        <v>0</v>
      </c>
      <c r="N2302">
        <v>0</v>
      </c>
      <c r="O2302" s="11">
        <v>13</v>
      </c>
      <c r="P2302" s="11">
        <v>6</v>
      </c>
      <c r="Q2302" s="12">
        <v>46.15</v>
      </c>
      <c r="R2302" s="11">
        <v>5</v>
      </c>
      <c r="S2302" s="12">
        <v>38.46</v>
      </c>
      <c r="T2302" s="14">
        <v>2</v>
      </c>
      <c r="U2302" s="12">
        <v>15.38</v>
      </c>
      <c r="V2302" s="12" t="s">
        <v>366</v>
      </c>
      <c r="W2302" s="13">
        <v>6</v>
      </c>
      <c r="X2302" s="11">
        <v>35.19</v>
      </c>
      <c r="Y2302" s="11">
        <v>8.01</v>
      </c>
      <c r="Z2302" s="11">
        <v>0.98</v>
      </c>
      <c r="AA2302" s="11">
        <v>40465.300000000003</v>
      </c>
      <c r="AB2302" s="13">
        <v>40465300000</v>
      </c>
      <c r="AC2302" s="5">
        <v>0.97923021535049448</v>
      </c>
      <c r="AD2302">
        <v>11.74</v>
      </c>
      <c r="AE2302">
        <v>5.86</v>
      </c>
      <c r="AF2302">
        <v>7.43</v>
      </c>
      <c r="AG2302" s="5">
        <v>13.702087065518217</v>
      </c>
      <c r="AH2302" s="7"/>
      <c r="AI2302" s="8"/>
      <c r="AJ2302">
        <v>22449.37</v>
      </c>
      <c r="AK2302">
        <v>22449370000</v>
      </c>
      <c r="AL2302">
        <f>IF(AJ2302&lt;29957,1,0)</f>
        <v>1</v>
      </c>
      <c r="AM2302">
        <f>IF(AND(AJ2302&gt;29957,AJ2302&lt;96525),1,0)</f>
        <v>0</v>
      </c>
      <c r="AN2302">
        <f>IF(AJ2302&gt;96525,1,0)</f>
        <v>0</v>
      </c>
      <c r="AO2302" s="9">
        <v>20</v>
      </c>
      <c r="AP2302" s="5">
        <v>1.301029995663981</v>
      </c>
      <c r="CG2302" s="13"/>
    </row>
    <row r="2303" spans="1:85" x14ac:dyDescent="0.3">
      <c r="A2303">
        <v>2018</v>
      </c>
      <c r="B2303" t="s">
        <v>214</v>
      </c>
      <c r="C2303">
        <v>0</v>
      </c>
      <c r="M2303">
        <v>0</v>
      </c>
      <c r="N2303">
        <v>0</v>
      </c>
      <c r="O2303" s="11">
        <v>8</v>
      </c>
      <c r="P2303" s="11">
        <v>3</v>
      </c>
      <c r="Q2303" s="12">
        <v>37.5</v>
      </c>
      <c r="R2303" s="11">
        <v>3</v>
      </c>
      <c r="S2303" s="12">
        <v>37.5</v>
      </c>
      <c r="T2303" s="14">
        <v>2</v>
      </c>
      <c r="U2303" s="12">
        <v>25</v>
      </c>
      <c r="V2303" s="12">
        <v>51.8</v>
      </c>
      <c r="W2303" s="13">
        <v>5</v>
      </c>
      <c r="X2303" s="11"/>
      <c r="Y2303" s="11">
        <v>4.62</v>
      </c>
      <c r="Z2303" s="11">
        <v>3.4</v>
      </c>
      <c r="AA2303" s="11"/>
      <c r="AB2303" s="13"/>
      <c r="AC2303" s="5">
        <v>3.4025308015332558</v>
      </c>
      <c r="AD2303">
        <v>13.11</v>
      </c>
      <c r="AE2303">
        <v>6.21</v>
      </c>
      <c r="AF2303">
        <v>13.11</v>
      </c>
      <c r="AG2303" s="5">
        <v>8.699240673489598</v>
      </c>
      <c r="AH2303" s="7"/>
      <c r="AI2303" s="8"/>
      <c r="AO2303" s="9">
        <v>51</v>
      </c>
      <c r="AP2303" s="5">
        <v>1.7075701760979363</v>
      </c>
      <c r="CG2303" s="13"/>
    </row>
    <row r="2304" spans="1:85" x14ac:dyDescent="0.3">
      <c r="A2304">
        <v>2018</v>
      </c>
      <c r="B2304" t="s">
        <v>215</v>
      </c>
      <c r="C2304">
        <v>0</v>
      </c>
      <c r="M2304">
        <v>0</v>
      </c>
      <c r="N2304">
        <v>0</v>
      </c>
      <c r="O2304" s="11">
        <v>12</v>
      </c>
      <c r="P2304" s="11">
        <v>6</v>
      </c>
      <c r="Q2304" s="12">
        <v>50</v>
      </c>
      <c r="R2304" s="11">
        <v>5</v>
      </c>
      <c r="S2304" s="12">
        <v>41.67</v>
      </c>
      <c r="T2304" s="14">
        <v>1</v>
      </c>
      <c r="U2304" s="12">
        <v>8.33</v>
      </c>
      <c r="V2304" s="12">
        <v>70.209999999999994</v>
      </c>
      <c r="W2304" s="13">
        <v>7</v>
      </c>
      <c r="X2304" s="11"/>
      <c r="Y2304" s="11">
        <v>4.88</v>
      </c>
      <c r="Z2304" s="11"/>
      <c r="AA2304" s="11">
        <v>20783</v>
      </c>
      <c r="AB2304" s="13">
        <v>20783000000</v>
      </c>
      <c r="AD2304">
        <v>18.2</v>
      </c>
      <c r="AE2304">
        <v>6.7</v>
      </c>
      <c r="AF2304">
        <v>9.2899999999999991</v>
      </c>
      <c r="AG2304" s="5">
        <v>19.054298642533936</v>
      </c>
      <c r="AH2304" s="7">
        <v>7.7914180380829312E-2</v>
      </c>
      <c r="AI2304" s="8">
        <v>6.4611759340199915E-2</v>
      </c>
      <c r="AJ2304">
        <v>44865.95</v>
      </c>
      <c r="AK2304">
        <v>44865950000</v>
      </c>
      <c r="AL2304">
        <f>IF(AJ2304&lt;29957,1,0)</f>
        <v>0</v>
      </c>
      <c r="AM2304">
        <f>IF(AND(AJ2304&gt;29957,AJ2304&lt;96525),1,0)</f>
        <v>1</v>
      </c>
      <c r="AN2304">
        <f>IF(AJ2304&gt;96525,1,0)</f>
        <v>0</v>
      </c>
      <c r="AO2304" s="9">
        <v>33</v>
      </c>
      <c r="AP2304" s="5">
        <v>1.5185139398778873</v>
      </c>
      <c r="AV2304">
        <v>0.14000000000000001</v>
      </c>
      <c r="AW2304">
        <v>26311</v>
      </c>
      <c r="AX2304">
        <v>26311000000</v>
      </c>
      <c r="CG2304" s="13"/>
    </row>
    <row r="2305" spans="1:85" x14ac:dyDescent="0.3">
      <c r="A2305">
        <v>2018</v>
      </c>
      <c r="B2305" t="s">
        <v>216</v>
      </c>
      <c r="C2305">
        <v>0</v>
      </c>
      <c r="D2305">
        <v>3</v>
      </c>
      <c r="E2305">
        <v>8</v>
      </c>
      <c r="F2305">
        <v>27.6</v>
      </c>
      <c r="G2305">
        <v>27600000</v>
      </c>
      <c r="H2305">
        <v>24.5</v>
      </c>
      <c r="I2305">
        <v>24500000</v>
      </c>
      <c r="J2305">
        <v>3.1000000000000014</v>
      </c>
      <c r="K2305">
        <v>3100000.0000000014</v>
      </c>
      <c r="L2305">
        <v>1</v>
      </c>
      <c r="M2305">
        <v>0</v>
      </c>
      <c r="N2305">
        <v>0</v>
      </c>
      <c r="O2305" s="11">
        <v>7</v>
      </c>
      <c r="P2305" s="11">
        <v>3</v>
      </c>
      <c r="Q2305" s="12">
        <v>42.86</v>
      </c>
      <c r="R2305" s="11">
        <v>3</v>
      </c>
      <c r="S2305" s="12">
        <v>42.86</v>
      </c>
      <c r="T2305" s="14">
        <v>1</v>
      </c>
      <c r="U2305" s="12">
        <v>14.29</v>
      </c>
      <c r="V2305" s="12">
        <v>71.05</v>
      </c>
      <c r="W2305" s="13">
        <v>7</v>
      </c>
      <c r="X2305" s="11"/>
      <c r="Y2305" s="11">
        <v>8.59</v>
      </c>
      <c r="Z2305" s="11">
        <v>9.98</v>
      </c>
      <c r="AA2305" s="11">
        <v>34154.1</v>
      </c>
      <c r="AB2305" s="13">
        <v>34154100000</v>
      </c>
      <c r="AC2305" s="5">
        <v>9.9756826107582448</v>
      </c>
      <c r="AD2305">
        <v>16.16</v>
      </c>
      <c r="AE2305">
        <v>7.65</v>
      </c>
      <c r="AF2305">
        <v>11.45</v>
      </c>
      <c r="AG2305" s="5">
        <v>24.102133506354718</v>
      </c>
      <c r="AH2305" s="7"/>
      <c r="AI2305" s="8"/>
      <c r="AJ2305">
        <v>111169.28</v>
      </c>
      <c r="AK2305">
        <v>111169280000</v>
      </c>
      <c r="AL2305">
        <f>IF(AJ2305&lt;29957,1,0)</f>
        <v>0</v>
      </c>
      <c r="AM2305">
        <f>IF(AND(AJ2305&gt;29957,AJ2305&lt;96525),1,0)</f>
        <v>0</v>
      </c>
      <c r="AN2305">
        <f>IF(AJ2305&gt;96525,1,0)</f>
        <v>1</v>
      </c>
      <c r="AO2305" s="9">
        <v>26</v>
      </c>
      <c r="AP2305" s="5">
        <v>1.414973347970818</v>
      </c>
      <c r="AQ2305">
        <v>77300000</v>
      </c>
      <c r="AR2305" s="5">
        <v>63.8</v>
      </c>
      <c r="AT2305">
        <v>71700000</v>
      </c>
      <c r="AU2305">
        <v>149000000</v>
      </c>
      <c r="AW2305">
        <v>45522.400000000001</v>
      </c>
      <c r="AX2305">
        <v>45522400000</v>
      </c>
      <c r="CG2305" s="13"/>
    </row>
    <row r="2306" spans="1:85" x14ac:dyDescent="0.3">
      <c r="A2306">
        <v>2018</v>
      </c>
      <c r="B2306" t="s">
        <v>217</v>
      </c>
      <c r="C2306">
        <v>1</v>
      </c>
      <c r="D2306">
        <v>4</v>
      </c>
      <c r="E2306">
        <v>5</v>
      </c>
      <c r="L2306">
        <v>1</v>
      </c>
      <c r="M2306">
        <v>0</v>
      </c>
      <c r="N2306">
        <v>1</v>
      </c>
      <c r="O2306" s="11">
        <v>14</v>
      </c>
      <c r="P2306" s="11">
        <v>7</v>
      </c>
      <c r="Q2306" s="12">
        <v>50</v>
      </c>
      <c r="R2306" s="11">
        <v>5</v>
      </c>
      <c r="S2306" s="12">
        <v>35.71</v>
      </c>
      <c r="T2306" s="14">
        <v>2</v>
      </c>
      <c r="U2306" s="12">
        <v>14.29</v>
      </c>
      <c r="V2306" s="12">
        <v>13.64</v>
      </c>
      <c r="W2306" s="13">
        <v>6</v>
      </c>
      <c r="X2306" s="11"/>
      <c r="Y2306" s="11">
        <v>24.38</v>
      </c>
      <c r="Z2306" s="11">
        <v>4.5599999999999996</v>
      </c>
      <c r="AA2306" s="11">
        <v>38007</v>
      </c>
      <c r="AB2306" s="13">
        <v>38007000000</v>
      </c>
      <c r="AC2306" s="5">
        <v>4.5610045835446407</v>
      </c>
      <c r="AD2306">
        <v>17.97</v>
      </c>
      <c r="AE2306">
        <v>13.21</v>
      </c>
      <c r="AF2306">
        <v>16.71</v>
      </c>
      <c r="AG2306" s="5">
        <v>4.3235810862424566</v>
      </c>
      <c r="AH2306" s="7">
        <v>0.99216519001244785</v>
      </c>
      <c r="AI2306" s="8"/>
      <c r="AJ2306">
        <v>100388.47</v>
      </c>
      <c r="AK2306">
        <v>100388470000</v>
      </c>
      <c r="AL2306">
        <f>IF(AJ2306&lt;29957,1,0)</f>
        <v>0</v>
      </c>
      <c r="AM2306">
        <f>IF(AND(AJ2306&gt;29957,AJ2306&lt;96525),1,0)</f>
        <v>0</v>
      </c>
      <c r="AN2306">
        <f>IF(AJ2306&gt;96525,1,0)</f>
        <v>1</v>
      </c>
      <c r="AO2306" s="9">
        <v>19</v>
      </c>
      <c r="AP2306" s="5">
        <v>1.2787536009528289</v>
      </c>
      <c r="AQ2306">
        <v>67710306</v>
      </c>
      <c r="AR2306" s="5">
        <v>100</v>
      </c>
      <c r="AS2306">
        <v>26898754</v>
      </c>
      <c r="AT2306">
        <v>30083286</v>
      </c>
      <c r="AU2306">
        <v>97793592</v>
      </c>
      <c r="AV2306">
        <v>1.38</v>
      </c>
      <c r="AW2306">
        <v>54628</v>
      </c>
      <c r="AX2306">
        <v>54628000000</v>
      </c>
      <c r="CG2306" s="13"/>
    </row>
    <row r="2307" spans="1:85" x14ac:dyDescent="0.3">
      <c r="A2307">
        <v>2018</v>
      </c>
      <c r="B2307" t="s">
        <v>218</v>
      </c>
      <c r="C2307">
        <v>0</v>
      </c>
      <c r="M2307">
        <v>0</v>
      </c>
      <c r="N2307">
        <v>0</v>
      </c>
      <c r="O2307" s="11">
        <v>8</v>
      </c>
      <c r="P2307" s="11">
        <v>2</v>
      </c>
      <c r="Q2307" s="12">
        <v>25</v>
      </c>
      <c r="R2307" s="11">
        <v>4</v>
      </c>
      <c r="S2307" s="12">
        <v>50</v>
      </c>
      <c r="T2307" s="14">
        <v>2</v>
      </c>
      <c r="U2307" s="12">
        <v>25</v>
      </c>
      <c r="V2307" s="12">
        <v>72.14</v>
      </c>
      <c r="W2307" s="13">
        <v>6</v>
      </c>
      <c r="X2307" s="11"/>
      <c r="Y2307" s="11">
        <v>3.67</v>
      </c>
      <c r="Z2307" s="11">
        <v>7.38</v>
      </c>
      <c r="AA2307" s="11"/>
      <c r="AB2307" s="13"/>
      <c r="AC2307" s="5">
        <v>7.3821434442384106</v>
      </c>
      <c r="AD2307">
        <v>28.63</v>
      </c>
      <c r="AE2307">
        <v>18.3</v>
      </c>
      <c r="AF2307">
        <v>28.63</v>
      </c>
      <c r="AG2307" s="5">
        <v>4.0755651904614405</v>
      </c>
      <c r="AH2307" s="7"/>
      <c r="AI2307" s="8"/>
      <c r="AO2307" s="9">
        <v>5</v>
      </c>
      <c r="AP2307" s="5">
        <v>0.69897000433601875</v>
      </c>
      <c r="AR2307" s="5">
        <v>100</v>
      </c>
      <c r="CG2307" s="13"/>
    </row>
    <row r="2308" spans="1:85" x14ac:dyDescent="0.3">
      <c r="A2308">
        <v>2018</v>
      </c>
      <c r="B2308" t="s">
        <v>219</v>
      </c>
      <c r="C2308">
        <v>0</v>
      </c>
      <c r="D2308">
        <v>6</v>
      </c>
      <c r="E2308">
        <v>6</v>
      </c>
      <c r="F2308">
        <v>96</v>
      </c>
      <c r="G2308">
        <v>96000000</v>
      </c>
      <c r="H2308">
        <v>72</v>
      </c>
      <c r="I2308">
        <v>72000000</v>
      </c>
      <c r="J2308">
        <v>24</v>
      </c>
      <c r="K2308">
        <v>24000000</v>
      </c>
      <c r="L2308">
        <v>1</v>
      </c>
      <c r="M2308">
        <v>0</v>
      </c>
      <c r="N2308">
        <v>0</v>
      </c>
      <c r="O2308" s="11">
        <v>13</v>
      </c>
      <c r="P2308" s="11">
        <v>5</v>
      </c>
      <c r="Q2308" s="12">
        <v>38.46</v>
      </c>
      <c r="R2308" s="11">
        <v>2</v>
      </c>
      <c r="S2308" s="12">
        <v>15.38</v>
      </c>
      <c r="T2308" s="14">
        <v>6</v>
      </c>
      <c r="U2308" s="12">
        <v>46.15</v>
      </c>
      <c r="V2308" s="12">
        <v>61.73</v>
      </c>
      <c r="W2308" s="13">
        <v>8</v>
      </c>
      <c r="X2308" s="11">
        <v>4.57</v>
      </c>
      <c r="Y2308" s="11">
        <v>20.23</v>
      </c>
      <c r="Z2308" s="11">
        <v>10.17</v>
      </c>
      <c r="AA2308" s="11">
        <v>375790</v>
      </c>
      <c r="AB2308" s="13">
        <v>375790000000</v>
      </c>
      <c r="AC2308" s="5">
        <v>10.165086672684529</v>
      </c>
      <c r="AD2308">
        <v>18.12</v>
      </c>
      <c r="AE2308">
        <v>5.96</v>
      </c>
      <c r="AF2308">
        <v>9.5</v>
      </c>
      <c r="AG2308" s="5">
        <v>31.067884486731582</v>
      </c>
      <c r="AH2308" s="7">
        <v>7.0182652124443051E-2</v>
      </c>
      <c r="AI2308" s="8"/>
      <c r="AJ2308">
        <v>798431.04</v>
      </c>
      <c r="AK2308">
        <v>798431040000</v>
      </c>
      <c r="AL2308">
        <f>IF(AJ2308&lt;29957,1,0)</f>
        <v>0</v>
      </c>
      <c r="AM2308">
        <f>IF(AND(AJ2308&gt;29957,AJ2308&lt;96525),1,0)</f>
        <v>0</v>
      </c>
      <c r="AN2308">
        <f>IF(AJ2308&gt;96525,1,0)</f>
        <v>1</v>
      </c>
      <c r="AO2308" s="9">
        <v>32</v>
      </c>
      <c r="AP2308" s="5">
        <v>1.5051499783199058</v>
      </c>
      <c r="AQ2308">
        <v>23174934</v>
      </c>
      <c r="AT2308">
        <v>39605025</v>
      </c>
      <c r="AU2308">
        <v>62779959</v>
      </c>
      <c r="AV2308">
        <v>27.77</v>
      </c>
      <c r="AW2308">
        <v>564242</v>
      </c>
      <c r="AX2308">
        <v>564242000000</v>
      </c>
      <c r="CG2308" s="13"/>
    </row>
    <row r="2309" spans="1:85" x14ac:dyDescent="0.3">
      <c r="A2309">
        <v>2018</v>
      </c>
      <c r="B2309" t="s">
        <v>220</v>
      </c>
      <c r="C2309">
        <v>1</v>
      </c>
      <c r="D2309">
        <v>4</v>
      </c>
      <c r="E2309">
        <v>4</v>
      </c>
      <c r="L2309">
        <v>1</v>
      </c>
      <c r="M2309">
        <v>0</v>
      </c>
      <c r="N2309">
        <v>1</v>
      </c>
      <c r="O2309" s="11">
        <v>17</v>
      </c>
      <c r="P2309" s="11">
        <v>3</v>
      </c>
      <c r="Q2309" s="12">
        <v>17.649999999999999</v>
      </c>
      <c r="R2309" s="11">
        <v>4</v>
      </c>
      <c r="S2309" s="12">
        <v>23.53</v>
      </c>
      <c r="T2309" s="14">
        <v>10</v>
      </c>
      <c r="U2309" s="12">
        <v>58.82</v>
      </c>
      <c r="V2309" s="12">
        <v>60.4</v>
      </c>
      <c r="W2309" s="13">
        <v>8</v>
      </c>
      <c r="X2309" s="11"/>
      <c r="Y2309" s="11">
        <v>27.17</v>
      </c>
      <c r="Z2309" s="11">
        <v>3.94</v>
      </c>
      <c r="AA2309" s="11">
        <v>70552.399999999994</v>
      </c>
      <c r="AB2309" s="13">
        <v>70552400000</v>
      </c>
      <c r="AC2309" s="5">
        <v>3.9360553142669286</v>
      </c>
      <c r="AD2309">
        <v>14.33</v>
      </c>
      <c r="AE2309">
        <v>11.51</v>
      </c>
      <c r="AF2309">
        <v>13.57</v>
      </c>
      <c r="AG2309" s="5">
        <v>6.3387679286621799</v>
      </c>
      <c r="AH2309" s="7"/>
      <c r="AI2309" s="8"/>
      <c r="AJ2309">
        <v>140186.62</v>
      </c>
      <c r="AK2309">
        <v>140186620000</v>
      </c>
      <c r="AL2309">
        <f>IF(AJ2309&lt;29957,1,0)</f>
        <v>0</v>
      </c>
      <c r="AM2309">
        <f>IF(AND(AJ2309&gt;29957,AJ2309&lt;96525),1,0)</f>
        <v>0</v>
      </c>
      <c r="AN2309">
        <f>IF(AJ2309&gt;96525,1,0)</f>
        <v>1</v>
      </c>
      <c r="AO2309" s="9">
        <v>26</v>
      </c>
      <c r="AP2309" s="5">
        <v>1.414973347970818</v>
      </c>
      <c r="AQ2309">
        <v>86140000</v>
      </c>
      <c r="AS2309">
        <v>86140000</v>
      </c>
      <c r="AT2309">
        <v>49620000</v>
      </c>
      <c r="AU2309">
        <v>135760000</v>
      </c>
      <c r="AV2309">
        <v>60.38</v>
      </c>
      <c r="AW2309">
        <v>63775.3</v>
      </c>
      <c r="AX2309">
        <v>63775300000</v>
      </c>
      <c r="CG2309" s="13"/>
    </row>
    <row r="2310" spans="1:85" x14ac:dyDescent="0.3">
      <c r="A2310">
        <v>2018</v>
      </c>
      <c r="B2310" t="s">
        <v>221</v>
      </c>
      <c r="C2310">
        <v>0</v>
      </c>
      <c r="D2310">
        <v>5</v>
      </c>
      <c r="E2310">
        <v>5</v>
      </c>
      <c r="F2310">
        <v>13.1</v>
      </c>
      <c r="G2310">
        <v>13100000</v>
      </c>
      <c r="H2310">
        <v>13.1</v>
      </c>
      <c r="I2310">
        <v>13100000</v>
      </c>
      <c r="J2310">
        <v>0</v>
      </c>
      <c r="L2310">
        <v>1</v>
      </c>
      <c r="M2310">
        <v>0</v>
      </c>
      <c r="N2310">
        <v>0</v>
      </c>
      <c r="O2310" s="11">
        <v>17</v>
      </c>
      <c r="P2310" s="11">
        <v>6</v>
      </c>
      <c r="Q2310" s="12">
        <v>35.29</v>
      </c>
      <c r="R2310" s="11">
        <v>7</v>
      </c>
      <c r="S2310" s="12">
        <v>41.18</v>
      </c>
      <c r="T2310" s="14">
        <v>4</v>
      </c>
      <c r="U2310" s="12">
        <v>23.53</v>
      </c>
      <c r="V2310" s="12">
        <v>19.559999999999999</v>
      </c>
      <c r="W2310" s="13">
        <v>6</v>
      </c>
      <c r="X2310" s="11">
        <v>33.85</v>
      </c>
      <c r="Y2310" s="11">
        <v>26.78</v>
      </c>
      <c r="Z2310" s="11">
        <v>1.69</v>
      </c>
      <c r="AA2310" s="11">
        <v>125776.1</v>
      </c>
      <c r="AB2310" s="13">
        <v>125776100000</v>
      </c>
      <c r="AC2310" s="5">
        <v>1.6906372207858844</v>
      </c>
      <c r="AD2310">
        <v>1.0900000000000001</v>
      </c>
      <c r="AE2310">
        <v>0.37</v>
      </c>
      <c r="AF2310">
        <v>0.69</v>
      </c>
      <c r="AG2310" s="5">
        <v>-6.765192919170647</v>
      </c>
      <c r="AH2310" s="7"/>
      <c r="AI2310" s="8"/>
      <c r="AJ2310">
        <v>74355.850000000006</v>
      </c>
      <c r="AK2310">
        <v>74355850000</v>
      </c>
      <c r="AL2310">
        <f>IF(AJ2310&lt;29957,1,0)</f>
        <v>0</v>
      </c>
      <c r="AM2310">
        <f>IF(AND(AJ2310&gt;29957,AJ2310&lt;96525),1,0)</f>
        <v>1</v>
      </c>
      <c r="AN2310">
        <f>IF(AJ2310&gt;96525,1,0)</f>
        <v>0</v>
      </c>
      <c r="AO2310" s="9">
        <v>28</v>
      </c>
      <c r="AP2310" s="5">
        <v>1.447158031342219</v>
      </c>
      <c r="AQ2310">
        <v>191970870</v>
      </c>
      <c r="AR2310" s="5">
        <v>5.7</v>
      </c>
      <c r="AT2310">
        <v>17852400</v>
      </c>
      <c r="AU2310">
        <v>209823270</v>
      </c>
      <c r="AV2310">
        <v>0</v>
      </c>
      <c r="AW2310">
        <v>83948.9</v>
      </c>
      <c r="AX2310">
        <v>83948900000</v>
      </c>
      <c r="CG2310" s="13"/>
    </row>
    <row r="2311" spans="1:85" x14ac:dyDescent="0.3">
      <c r="A2311">
        <v>2018</v>
      </c>
      <c r="B2311" t="s">
        <v>222</v>
      </c>
      <c r="C2311">
        <v>1</v>
      </c>
      <c r="D2311">
        <v>4</v>
      </c>
      <c r="E2311">
        <v>7</v>
      </c>
      <c r="L2311">
        <v>1</v>
      </c>
      <c r="M2311">
        <v>0</v>
      </c>
      <c r="N2311">
        <v>0</v>
      </c>
      <c r="O2311" s="11">
        <v>9</v>
      </c>
      <c r="P2311" s="11">
        <v>4</v>
      </c>
      <c r="Q2311" s="12">
        <v>44.44</v>
      </c>
      <c r="R2311" s="11">
        <v>3</v>
      </c>
      <c r="S2311" s="12">
        <v>33.33</v>
      </c>
      <c r="T2311" s="14">
        <v>2</v>
      </c>
      <c r="U2311" s="12">
        <v>22.22</v>
      </c>
      <c r="V2311" s="12">
        <v>30.68</v>
      </c>
      <c r="W2311" s="13">
        <v>5</v>
      </c>
      <c r="X2311" s="11"/>
      <c r="Y2311" s="11">
        <v>19.600000000000001</v>
      </c>
      <c r="Z2311" s="11">
        <v>3.48</v>
      </c>
      <c r="AA2311" s="11">
        <v>32818</v>
      </c>
      <c r="AB2311" s="13">
        <v>32818000000</v>
      </c>
      <c r="AC2311" s="5">
        <v>3.4755707352324565</v>
      </c>
      <c r="AD2311">
        <v>17.12</v>
      </c>
      <c r="AE2311">
        <v>9.57</v>
      </c>
      <c r="AF2311">
        <v>16.89</v>
      </c>
      <c r="AG2311" s="5">
        <v>6.7556475500517461</v>
      </c>
      <c r="AH2311" s="7"/>
      <c r="AI2311" s="8">
        <v>0.27077622517884603</v>
      </c>
      <c r="AJ2311">
        <v>39627.050000000003</v>
      </c>
      <c r="AK2311">
        <v>39627050000</v>
      </c>
      <c r="AL2311">
        <f>IF(AJ2311&lt;29957,1,0)</f>
        <v>0</v>
      </c>
      <c r="AM2311">
        <f>IF(AND(AJ2311&gt;29957,AJ2311&lt;96525),1,0)</f>
        <v>1</v>
      </c>
      <c r="AN2311">
        <f>IF(AJ2311&gt;96525,1,0)</f>
        <v>0</v>
      </c>
      <c r="AO2311" s="9">
        <v>26</v>
      </c>
      <c r="AP2311" s="5">
        <v>1.414973347970818</v>
      </c>
      <c r="AQ2311">
        <v>66536538</v>
      </c>
      <c r="AT2311">
        <v>30662044</v>
      </c>
      <c r="AU2311">
        <v>97198582</v>
      </c>
      <c r="AV2311">
        <v>0</v>
      </c>
      <c r="AW2311">
        <v>29914</v>
      </c>
      <c r="AX2311">
        <v>29914000000</v>
      </c>
      <c r="CG2311" s="13"/>
    </row>
    <row r="2312" spans="1:85" x14ac:dyDescent="0.3">
      <c r="A2312">
        <v>2018</v>
      </c>
      <c r="B2312" t="s">
        <v>223</v>
      </c>
      <c r="C2312">
        <v>1</v>
      </c>
      <c r="D2312">
        <v>3</v>
      </c>
      <c r="M2312">
        <v>0</v>
      </c>
      <c r="N2312">
        <v>0</v>
      </c>
      <c r="O2312" s="11"/>
      <c r="P2312" s="11"/>
      <c r="Q2312" s="12"/>
      <c r="R2312" s="11"/>
      <c r="S2312" s="12"/>
      <c r="T2312" s="14">
        <v>0</v>
      </c>
      <c r="U2312" s="12"/>
      <c r="V2312" s="12">
        <v>48.36</v>
      </c>
      <c r="W2312" s="13"/>
      <c r="X2312" s="11"/>
      <c r="Y2312" s="11"/>
      <c r="Z2312" s="11"/>
      <c r="AA2312" s="11">
        <v>26688.3</v>
      </c>
      <c r="AB2312" s="13">
        <v>26688300000</v>
      </c>
      <c r="AG2312" s="5"/>
      <c r="AH2312" s="7"/>
      <c r="AI2312" s="8"/>
      <c r="AO2312" s="9">
        <v>18</v>
      </c>
      <c r="AP2312" s="5">
        <v>1.2552725051033058</v>
      </c>
      <c r="AR2312" s="5">
        <v>42.5</v>
      </c>
      <c r="AV2312">
        <v>0</v>
      </c>
      <c r="AW2312">
        <v>22809.200000000001</v>
      </c>
      <c r="AX2312">
        <v>22809200000</v>
      </c>
      <c r="CG2312" s="13"/>
    </row>
    <row r="2313" spans="1:85" x14ac:dyDescent="0.3">
      <c r="A2313">
        <v>2018</v>
      </c>
      <c r="B2313" t="s">
        <v>224</v>
      </c>
      <c r="C2313">
        <v>0</v>
      </c>
      <c r="D2313">
        <v>7</v>
      </c>
      <c r="E2313">
        <v>4</v>
      </c>
      <c r="L2313">
        <v>1</v>
      </c>
      <c r="M2313">
        <v>0</v>
      </c>
      <c r="N2313">
        <v>1</v>
      </c>
      <c r="O2313" s="11">
        <v>14</v>
      </c>
      <c r="P2313" s="11">
        <v>6</v>
      </c>
      <c r="Q2313" s="12">
        <v>42.86</v>
      </c>
      <c r="R2313" s="11">
        <v>6</v>
      </c>
      <c r="S2313" s="12">
        <v>42.86</v>
      </c>
      <c r="T2313" s="14">
        <v>2</v>
      </c>
      <c r="U2313" s="12">
        <v>14.29</v>
      </c>
      <c r="V2313" s="12" t="s">
        <v>366</v>
      </c>
      <c r="W2313" s="13">
        <v>4</v>
      </c>
      <c r="X2313" s="11"/>
      <c r="Y2313" s="11">
        <v>7.77</v>
      </c>
      <c r="Z2313" s="11">
        <v>4.6100000000000003</v>
      </c>
      <c r="AA2313" s="11">
        <v>37158</v>
      </c>
      <c r="AB2313" s="13">
        <v>37158000000</v>
      </c>
      <c r="AC2313" s="5">
        <v>4.6089163103447541</v>
      </c>
      <c r="AD2313">
        <v>28.94</v>
      </c>
      <c r="AE2313">
        <v>22.68</v>
      </c>
      <c r="AF2313">
        <v>26.71</v>
      </c>
      <c r="AG2313" s="5">
        <v>5.8246828143021911</v>
      </c>
      <c r="AH2313" s="7">
        <v>4.9046321525885563</v>
      </c>
      <c r="AI2313" s="8"/>
      <c r="AJ2313">
        <v>177419.51</v>
      </c>
      <c r="AK2313">
        <v>177419510000</v>
      </c>
      <c r="AL2313">
        <f>IF(AJ2313&lt;29957,1,0)</f>
        <v>0</v>
      </c>
      <c r="AM2313">
        <f>IF(AND(AJ2313&gt;29957,AJ2313&lt;96525),1,0)</f>
        <v>0</v>
      </c>
      <c r="AN2313">
        <f>IF(AJ2313&gt;96525,1,0)</f>
        <v>1</v>
      </c>
      <c r="AO2313" s="9">
        <v>37</v>
      </c>
      <c r="AP2313" s="5">
        <v>1.5682017240669948</v>
      </c>
      <c r="AQ2313">
        <v>149596000</v>
      </c>
      <c r="AR2313" s="5">
        <v>100</v>
      </c>
      <c r="AS2313">
        <v>20591000</v>
      </c>
      <c r="AT2313">
        <v>98175000</v>
      </c>
      <c r="AU2313">
        <v>247771000</v>
      </c>
      <c r="AV2313">
        <v>1.32</v>
      </c>
      <c r="AW2313">
        <v>22020</v>
      </c>
      <c r="AX2313">
        <v>22020000000</v>
      </c>
      <c r="CG2313" s="13"/>
    </row>
    <row r="2314" spans="1:85" x14ac:dyDescent="0.3">
      <c r="A2314">
        <v>2018</v>
      </c>
      <c r="B2314" t="s">
        <v>225</v>
      </c>
      <c r="C2314">
        <v>0</v>
      </c>
      <c r="D2314">
        <v>3</v>
      </c>
      <c r="E2314">
        <v>5</v>
      </c>
      <c r="F2314">
        <v>6.5</v>
      </c>
      <c r="G2314">
        <v>6500000</v>
      </c>
      <c r="H2314">
        <v>5.9</v>
      </c>
      <c r="I2314">
        <v>5900000</v>
      </c>
      <c r="J2314">
        <v>0.59999999999999964</v>
      </c>
      <c r="K2314">
        <v>599999.99999999965</v>
      </c>
      <c r="L2314">
        <v>1</v>
      </c>
      <c r="M2314">
        <v>0</v>
      </c>
      <c r="N2314">
        <v>0</v>
      </c>
      <c r="O2314" s="11">
        <v>12</v>
      </c>
      <c r="P2314" s="11">
        <v>5</v>
      </c>
      <c r="Q2314" s="12">
        <v>50</v>
      </c>
      <c r="R2314" s="11">
        <v>7</v>
      </c>
      <c r="S2314" s="12">
        <v>58.33</v>
      </c>
      <c r="T2314" s="14">
        <v>0</v>
      </c>
      <c r="U2314" s="12">
        <v>0</v>
      </c>
      <c r="V2314" s="12">
        <v>44.4</v>
      </c>
      <c r="W2314" s="13">
        <v>7</v>
      </c>
      <c r="X2314" s="11"/>
      <c r="Y2314" s="11">
        <v>17.559999999999999</v>
      </c>
      <c r="Z2314" s="11">
        <v>0.88</v>
      </c>
      <c r="AA2314" s="11">
        <v>84083.1</v>
      </c>
      <c r="AB2314" s="13">
        <v>84083100000</v>
      </c>
      <c r="AC2314" s="5">
        <v>0.88426452056346572</v>
      </c>
      <c r="AD2314">
        <v>7.79</v>
      </c>
      <c r="AE2314">
        <v>3.27</v>
      </c>
      <c r="AF2314">
        <v>3.58</v>
      </c>
      <c r="AG2314" s="5">
        <v>69.044893257011182</v>
      </c>
      <c r="AH2314" s="7">
        <v>5.4476995289166785</v>
      </c>
      <c r="AI2314" s="8">
        <v>4.2593428685822349E-3</v>
      </c>
      <c r="AJ2314">
        <v>26170.240000000002</v>
      </c>
      <c r="AK2314">
        <v>26170240000</v>
      </c>
      <c r="AL2314">
        <f>IF(AJ2314&lt;29957,1,0)</f>
        <v>1</v>
      </c>
      <c r="AM2314">
        <f>IF(AND(AJ2314&gt;29957,AJ2314&lt;96525),1,0)</f>
        <v>0</v>
      </c>
      <c r="AN2314">
        <f>IF(AJ2314&gt;96525,1,0)</f>
        <v>0</v>
      </c>
      <c r="AO2314" s="9">
        <v>46</v>
      </c>
      <c r="AP2314" s="5">
        <v>1.6627578316815739</v>
      </c>
      <c r="AQ2314">
        <v>202210859</v>
      </c>
      <c r="AR2314" s="5">
        <v>6.4</v>
      </c>
      <c r="AT2314">
        <v>63894568</v>
      </c>
      <c r="AU2314">
        <v>266105427</v>
      </c>
      <c r="AV2314">
        <v>0</v>
      </c>
      <c r="AW2314">
        <v>23477.8</v>
      </c>
      <c r="AX2314">
        <v>23477800000</v>
      </c>
      <c r="CG2314" s="13"/>
    </row>
    <row r="2315" spans="1:85" x14ac:dyDescent="0.3">
      <c r="A2315">
        <v>2018</v>
      </c>
      <c r="B2315" t="s">
        <v>226</v>
      </c>
      <c r="C2315">
        <v>0</v>
      </c>
      <c r="D2315">
        <v>4</v>
      </c>
      <c r="E2315">
        <v>5</v>
      </c>
      <c r="F2315">
        <v>5.2</v>
      </c>
      <c r="G2315">
        <v>5200000</v>
      </c>
      <c r="H2315">
        <v>2.6</v>
      </c>
      <c r="I2315">
        <v>2600000</v>
      </c>
      <c r="J2315">
        <v>2.6</v>
      </c>
      <c r="K2315">
        <v>2600000</v>
      </c>
      <c r="L2315">
        <v>1</v>
      </c>
      <c r="M2315">
        <v>1</v>
      </c>
      <c r="N2315">
        <v>0</v>
      </c>
      <c r="O2315" s="11">
        <v>13</v>
      </c>
      <c r="P2315" s="11">
        <v>7</v>
      </c>
      <c r="Q2315" s="12">
        <v>53.85</v>
      </c>
      <c r="R2315" s="11">
        <v>5</v>
      </c>
      <c r="S2315" s="12">
        <v>38.46</v>
      </c>
      <c r="T2315" s="14">
        <v>1</v>
      </c>
      <c r="U2315" s="12">
        <v>7.69</v>
      </c>
      <c r="V2315" s="12">
        <v>31.96</v>
      </c>
      <c r="W2315" s="13">
        <v>7</v>
      </c>
      <c r="X2315" s="11">
        <v>7.23</v>
      </c>
      <c r="Y2315" s="11">
        <v>23.31</v>
      </c>
      <c r="Z2315" s="11">
        <v>3.96</v>
      </c>
      <c r="AA2315" s="11">
        <v>14285.8</v>
      </c>
      <c r="AB2315" s="13">
        <v>14285800000</v>
      </c>
      <c r="AC2315" s="5">
        <v>3.9594750187352936</v>
      </c>
      <c r="AD2315">
        <v>19.440000000000001</v>
      </c>
      <c r="AE2315">
        <v>11.19</v>
      </c>
      <c r="AF2315">
        <v>19.11</v>
      </c>
      <c r="AG2315" s="5">
        <v>17.539757951590314</v>
      </c>
      <c r="AH2315" s="7"/>
      <c r="AI2315" s="8"/>
      <c r="AJ2315">
        <v>40979.019999999997</v>
      </c>
      <c r="AK2315">
        <v>40979020000</v>
      </c>
      <c r="AL2315">
        <f>IF(AJ2315&lt;29957,1,0)</f>
        <v>0</v>
      </c>
      <c r="AM2315">
        <f>IF(AND(AJ2315&gt;29957,AJ2315&lt;96525),1,0)</f>
        <v>1</v>
      </c>
      <c r="AN2315">
        <f>IF(AJ2315&gt;96525,1,0)</f>
        <v>0</v>
      </c>
      <c r="AO2315" s="9">
        <v>20</v>
      </c>
      <c r="AP2315" s="5">
        <v>1.301029995663981</v>
      </c>
      <c r="AQ2315">
        <v>122558000</v>
      </c>
      <c r="AT2315">
        <v>53982166</v>
      </c>
      <c r="AU2315">
        <v>176540166</v>
      </c>
      <c r="AV2315">
        <v>0</v>
      </c>
      <c r="AW2315">
        <v>9446.2999999999993</v>
      </c>
      <c r="AX2315">
        <v>9446300000</v>
      </c>
      <c r="CG2315" s="13"/>
    </row>
    <row r="2316" spans="1:85" x14ac:dyDescent="0.3">
      <c r="A2316">
        <v>2018</v>
      </c>
      <c r="B2316" t="s">
        <v>227</v>
      </c>
      <c r="C2316">
        <v>1</v>
      </c>
      <c r="M2316">
        <v>0</v>
      </c>
      <c r="N2316">
        <v>0</v>
      </c>
      <c r="O2316" s="11"/>
      <c r="P2316" s="11"/>
      <c r="Q2316" s="12"/>
      <c r="R2316" s="11"/>
      <c r="S2316" s="12"/>
      <c r="T2316" s="14">
        <v>0</v>
      </c>
      <c r="U2316" s="12"/>
      <c r="V2316" s="12">
        <v>68.180000000000007</v>
      </c>
      <c r="W2316" s="13"/>
      <c r="X2316" s="11"/>
      <c r="Y2316" s="11">
        <v>49.93</v>
      </c>
      <c r="Z2316" s="11"/>
      <c r="AA2316" s="11">
        <v>21593.8</v>
      </c>
      <c r="AB2316" s="13">
        <v>21593800000</v>
      </c>
      <c r="AD2316">
        <v>6.22</v>
      </c>
      <c r="AE2316">
        <v>4.1500000000000004</v>
      </c>
      <c r="AF2316">
        <v>4.58</v>
      </c>
      <c r="AG2316" s="5"/>
      <c r="AH2316" s="7">
        <v>3.7610201935779566</v>
      </c>
      <c r="AI2316" s="8"/>
      <c r="AO2316" s="9">
        <v>10</v>
      </c>
      <c r="AP2316" s="5">
        <v>1</v>
      </c>
      <c r="AR2316" s="5">
        <v>100</v>
      </c>
      <c r="CG2316" s="13"/>
    </row>
    <row r="2317" spans="1:85" x14ac:dyDescent="0.3">
      <c r="A2317">
        <v>2018</v>
      </c>
      <c r="B2317" t="s">
        <v>228</v>
      </c>
      <c r="C2317">
        <v>1</v>
      </c>
      <c r="D2317">
        <v>5</v>
      </c>
      <c r="E2317">
        <v>4</v>
      </c>
      <c r="F2317">
        <v>2</v>
      </c>
      <c r="G2317">
        <v>2000000</v>
      </c>
      <c r="H2317">
        <v>2</v>
      </c>
      <c r="I2317">
        <v>2000000</v>
      </c>
      <c r="J2317">
        <v>0</v>
      </c>
      <c r="L2317">
        <v>1</v>
      </c>
      <c r="M2317">
        <v>0</v>
      </c>
      <c r="N2317">
        <v>0</v>
      </c>
      <c r="O2317" s="11">
        <v>8</v>
      </c>
      <c r="P2317" s="11">
        <v>3</v>
      </c>
      <c r="Q2317" s="12">
        <v>37.5</v>
      </c>
      <c r="R2317" s="11">
        <v>4</v>
      </c>
      <c r="S2317" s="12">
        <v>50</v>
      </c>
      <c r="T2317" s="14">
        <v>1</v>
      </c>
      <c r="U2317" s="12">
        <v>12.5</v>
      </c>
      <c r="V2317" s="12" t="s">
        <v>366</v>
      </c>
      <c r="W2317" s="13">
        <v>4</v>
      </c>
      <c r="X2317" s="11"/>
      <c r="Y2317" s="11">
        <v>-9.3699999999999992</v>
      </c>
      <c r="Z2317" s="11">
        <v>3.97</v>
      </c>
      <c r="AA2317" s="11">
        <v>11832.9</v>
      </c>
      <c r="AB2317" s="13">
        <v>11832900000</v>
      </c>
      <c r="AC2317" s="5">
        <v>3.9670076386499709</v>
      </c>
      <c r="AD2317">
        <v>19.18</v>
      </c>
      <c r="AE2317">
        <v>16.100000000000001</v>
      </c>
      <c r="AF2317">
        <v>19.18</v>
      </c>
      <c r="AG2317" s="5">
        <v>2.4439918533604801</v>
      </c>
      <c r="AH2317" s="7"/>
      <c r="AI2317" s="8"/>
      <c r="AO2317" s="9">
        <v>72</v>
      </c>
      <c r="AP2317" s="5">
        <v>1.8573324964312683</v>
      </c>
      <c r="AQ2317">
        <v>65980000</v>
      </c>
      <c r="AT2317">
        <v>9779276</v>
      </c>
      <c r="AU2317">
        <v>75759276</v>
      </c>
      <c r="AV2317">
        <v>6.35</v>
      </c>
      <c r="AW2317">
        <v>3219.2</v>
      </c>
      <c r="AX2317">
        <v>3219200000</v>
      </c>
      <c r="CG2317" s="13"/>
    </row>
    <row r="2318" spans="1:85" x14ac:dyDescent="0.3">
      <c r="A2318">
        <v>2018</v>
      </c>
      <c r="B2318" t="s">
        <v>229</v>
      </c>
      <c r="C2318">
        <v>1</v>
      </c>
      <c r="D2318">
        <v>6</v>
      </c>
      <c r="E2318">
        <v>4</v>
      </c>
      <c r="L2318">
        <v>1</v>
      </c>
      <c r="M2318">
        <v>1</v>
      </c>
      <c r="N2318">
        <v>0</v>
      </c>
      <c r="O2318" s="11">
        <v>14</v>
      </c>
      <c r="P2318" s="11">
        <v>6</v>
      </c>
      <c r="Q2318" s="12">
        <v>42.86</v>
      </c>
      <c r="R2318" s="11">
        <v>4</v>
      </c>
      <c r="S2318" s="12">
        <v>28.57</v>
      </c>
      <c r="T2318" s="14">
        <v>4</v>
      </c>
      <c r="U2318" s="12">
        <v>28.57</v>
      </c>
      <c r="V2318" s="12">
        <v>75</v>
      </c>
      <c r="W2318" s="13">
        <v>5</v>
      </c>
      <c r="X2318" s="11"/>
      <c r="Y2318" s="11">
        <v>5.39</v>
      </c>
      <c r="Z2318" s="11">
        <v>2.5099999999999998</v>
      </c>
      <c r="AA2318" s="11">
        <v>76807.600000000006</v>
      </c>
      <c r="AB2318" s="13">
        <v>76807600000</v>
      </c>
      <c r="AC2318" s="5">
        <v>2.5136497726512039</v>
      </c>
      <c r="AD2318">
        <v>-5.74</v>
      </c>
      <c r="AE2318">
        <v>-2.84</v>
      </c>
      <c r="AF2318">
        <v>-3.69</v>
      </c>
      <c r="AG2318" s="5">
        <v>23.336731408949461</v>
      </c>
      <c r="AH2318" s="7"/>
      <c r="AI2318" s="8"/>
      <c r="AJ2318">
        <v>63811.51</v>
      </c>
      <c r="AK2318">
        <v>63811510000</v>
      </c>
      <c r="AL2318">
        <f>IF(AJ2318&lt;29957,1,0)</f>
        <v>0</v>
      </c>
      <c r="AM2318">
        <f>IF(AND(AJ2318&gt;29957,AJ2318&lt;96525),1,0)</f>
        <v>1</v>
      </c>
      <c r="AN2318">
        <f>IF(AJ2318&gt;96525,1,0)</f>
        <v>0</v>
      </c>
      <c r="AO2318" s="9">
        <v>22</v>
      </c>
      <c r="AP2318" s="5">
        <v>1.3424226808222062</v>
      </c>
      <c r="AT2318">
        <v>6000000</v>
      </c>
      <c r="AU2318">
        <v>6000000</v>
      </c>
      <c r="AV2318">
        <v>0</v>
      </c>
      <c r="AW2318">
        <v>18390</v>
      </c>
      <c r="AX2318">
        <v>18390000000</v>
      </c>
      <c r="CG2318" s="13"/>
    </row>
    <row r="2319" spans="1:85" x14ac:dyDescent="0.3">
      <c r="A2319">
        <v>2018</v>
      </c>
      <c r="B2319" t="s">
        <v>230</v>
      </c>
      <c r="C2319">
        <v>0</v>
      </c>
      <c r="D2319">
        <v>4</v>
      </c>
      <c r="E2319">
        <v>4</v>
      </c>
      <c r="L2319">
        <v>1</v>
      </c>
      <c r="M2319">
        <v>0</v>
      </c>
      <c r="N2319">
        <v>0</v>
      </c>
      <c r="O2319" s="11">
        <v>14</v>
      </c>
      <c r="P2319" s="11">
        <v>7</v>
      </c>
      <c r="Q2319" s="12">
        <v>50</v>
      </c>
      <c r="R2319" s="11">
        <v>6</v>
      </c>
      <c r="S2319" s="12">
        <v>42.86</v>
      </c>
      <c r="T2319" s="14">
        <v>1</v>
      </c>
      <c r="U2319" s="12">
        <v>7.14</v>
      </c>
      <c r="V2319" s="12" t="s">
        <v>366</v>
      </c>
      <c r="W2319" s="13">
        <v>4</v>
      </c>
      <c r="X2319" s="11"/>
      <c r="Y2319" s="11">
        <v>35.409999999999997</v>
      </c>
      <c r="Z2319" s="11">
        <v>2.91</v>
      </c>
      <c r="AA2319" s="11">
        <v>12630.8</v>
      </c>
      <c r="AB2319" s="13">
        <v>12630800000</v>
      </c>
      <c r="AC2319" s="5">
        <v>2.9061896961223268</v>
      </c>
      <c r="AD2319">
        <v>14.53</v>
      </c>
      <c r="AE2319">
        <v>9.83</v>
      </c>
      <c r="AF2319">
        <v>13.09</v>
      </c>
      <c r="AG2319" s="5">
        <v>-6.1974775341446117E-2</v>
      </c>
      <c r="AH2319" s="7"/>
      <c r="AI2319" s="8">
        <v>1.8701147244345924</v>
      </c>
      <c r="AJ2319">
        <v>27416.41</v>
      </c>
      <c r="AK2319">
        <v>27416410000</v>
      </c>
      <c r="AL2319">
        <f>IF(AJ2319&lt;29957,1,0)</f>
        <v>1</v>
      </c>
      <c r="AM2319">
        <f>IF(AND(AJ2319&gt;29957,AJ2319&lt;96525),1,0)</f>
        <v>0</v>
      </c>
      <c r="AN2319">
        <f>IF(AJ2319&gt;96525,1,0)</f>
        <v>0</v>
      </c>
      <c r="AO2319" s="9">
        <v>33</v>
      </c>
      <c r="AP2319" s="5">
        <v>1.5185139398778873</v>
      </c>
      <c r="AQ2319">
        <v>139203451</v>
      </c>
      <c r="AT2319">
        <v>16583000</v>
      </c>
      <c r="AU2319">
        <v>155786451</v>
      </c>
      <c r="AV2319">
        <v>0</v>
      </c>
      <c r="AW2319">
        <v>23617.599999999999</v>
      </c>
      <c r="AX2319">
        <v>23617600000</v>
      </c>
      <c r="CG2319" s="13"/>
    </row>
    <row r="2320" spans="1:85" x14ac:dyDescent="0.3">
      <c r="A2320">
        <v>2018</v>
      </c>
      <c r="B2320" t="s">
        <v>231</v>
      </c>
      <c r="C2320">
        <v>0</v>
      </c>
      <c r="D2320">
        <v>4</v>
      </c>
      <c r="E2320">
        <v>4</v>
      </c>
      <c r="L2320">
        <v>1</v>
      </c>
      <c r="M2320">
        <v>0</v>
      </c>
      <c r="N2320">
        <v>0</v>
      </c>
      <c r="O2320" s="11">
        <v>8</v>
      </c>
      <c r="P2320" s="11">
        <v>4</v>
      </c>
      <c r="Q2320" s="12">
        <v>50</v>
      </c>
      <c r="R2320" s="11">
        <v>3</v>
      </c>
      <c r="S2320" s="12">
        <v>37.5</v>
      </c>
      <c r="T2320" s="14">
        <v>1</v>
      </c>
      <c r="U2320" s="12">
        <v>12.5</v>
      </c>
      <c r="V2320" s="12">
        <v>72.489999999999995</v>
      </c>
      <c r="W2320" s="13">
        <v>5</v>
      </c>
      <c r="X2320" s="11"/>
      <c r="Y2320" s="11">
        <v>5.63</v>
      </c>
      <c r="Z2320" s="11">
        <v>3.91</v>
      </c>
      <c r="AA2320" s="11">
        <v>102262.9</v>
      </c>
      <c r="AB2320" s="13">
        <v>102262900000</v>
      </c>
      <c r="AC2320" s="5">
        <v>3.9081647961963846</v>
      </c>
      <c r="AD2320">
        <v>7.74</v>
      </c>
      <c r="AE2320">
        <v>4.8899999999999997</v>
      </c>
      <c r="AF2320">
        <v>6.36</v>
      </c>
      <c r="AG2320" s="5">
        <v>13.619875374863073</v>
      </c>
      <c r="AH2320" s="7"/>
      <c r="AI2320" s="8">
        <v>0.86452826312004627</v>
      </c>
      <c r="AJ2320">
        <v>163416.6</v>
      </c>
      <c r="AK2320">
        <v>163416600000</v>
      </c>
      <c r="AL2320">
        <f>IF(AJ2320&lt;29957,1,0)</f>
        <v>0</v>
      </c>
      <c r="AM2320">
        <f>IF(AND(AJ2320&gt;29957,AJ2320&lt;96525),1,0)</f>
        <v>0</v>
      </c>
      <c r="AN2320">
        <f>IF(AJ2320&gt;96525,1,0)</f>
        <v>1</v>
      </c>
      <c r="AO2320" s="9">
        <v>20</v>
      </c>
      <c r="AP2320" s="5">
        <v>1.301029995663981</v>
      </c>
      <c r="AQ2320">
        <v>62850841</v>
      </c>
      <c r="AT2320">
        <v>95937366</v>
      </c>
      <c r="AU2320">
        <v>158788207</v>
      </c>
      <c r="AV2320">
        <v>0</v>
      </c>
      <c r="AW2320">
        <v>12654.3</v>
      </c>
      <c r="AX2320">
        <v>12654300000</v>
      </c>
      <c r="CG2320" s="13"/>
    </row>
    <row r="2321" spans="1:85" x14ac:dyDescent="0.3">
      <c r="A2321">
        <v>2018</v>
      </c>
      <c r="B2321" t="s">
        <v>232</v>
      </c>
      <c r="C2321">
        <v>0</v>
      </c>
      <c r="D2321">
        <v>6</v>
      </c>
      <c r="E2321">
        <v>6</v>
      </c>
      <c r="F2321">
        <v>5.0999999999999996</v>
      </c>
      <c r="G2321">
        <v>5100000</v>
      </c>
      <c r="H2321">
        <v>5</v>
      </c>
      <c r="I2321">
        <v>5000000</v>
      </c>
      <c r="J2321">
        <v>9.9999999999999645E-2</v>
      </c>
      <c r="K2321">
        <v>99999.999999999651</v>
      </c>
      <c r="M2321">
        <v>0</v>
      </c>
      <c r="N2321">
        <v>0</v>
      </c>
      <c r="O2321" s="11">
        <v>11</v>
      </c>
      <c r="P2321" s="11">
        <v>4</v>
      </c>
      <c r="Q2321" s="12">
        <v>36.36</v>
      </c>
      <c r="R2321" s="11">
        <v>7</v>
      </c>
      <c r="S2321" s="12">
        <v>63.64</v>
      </c>
      <c r="T2321" s="14">
        <v>0</v>
      </c>
      <c r="U2321" s="12">
        <v>0</v>
      </c>
      <c r="V2321" s="12">
        <v>74.72</v>
      </c>
      <c r="W2321" s="13">
        <v>5</v>
      </c>
      <c r="X2321" s="11">
        <v>56.46</v>
      </c>
      <c r="Y2321" s="11">
        <v>26.49</v>
      </c>
      <c r="Z2321" s="11">
        <v>2.39</v>
      </c>
      <c r="AA2321" s="11">
        <v>84302</v>
      </c>
      <c r="AB2321" s="13">
        <v>84302000000</v>
      </c>
      <c r="AC2321" s="5">
        <v>2.3884554645857423</v>
      </c>
      <c r="AD2321">
        <v>6.26</v>
      </c>
      <c r="AE2321">
        <v>1.44</v>
      </c>
      <c r="AF2321">
        <v>2.78</v>
      </c>
      <c r="AG2321" s="5"/>
      <c r="AH2321" s="7"/>
      <c r="AI2321" s="8">
        <v>0.30367296757338247</v>
      </c>
      <c r="AJ2321">
        <v>42158.57</v>
      </c>
      <c r="AK2321">
        <v>42158570000</v>
      </c>
      <c r="AL2321">
        <f>IF(AJ2321&lt;29957,1,0)</f>
        <v>0</v>
      </c>
      <c r="AM2321">
        <f>IF(AND(AJ2321&gt;29957,AJ2321&lt;96525),1,0)</f>
        <v>1</v>
      </c>
      <c r="AN2321">
        <f>IF(AJ2321&gt;96525,1,0)</f>
        <v>0</v>
      </c>
      <c r="AO2321" s="9">
        <v>29</v>
      </c>
      <c r="AP2321" s="5">
        <v>1.4623979978989561</v>
      </c>
      <c r="AV2321">
        <v>0</v>
      </c>
      <c r="AW2321">
        <v>18390.900000000001</v>
      </c>
      <c r="AX2321">
        <v>18390900000</v>
      </c>
      <c r="CG2321" s="13"/>
    </row>
    <row r="2322" spans="1:85" x14ac:dyDescent="0.3">
      <c r="A2322">
        <v>2018</v>
      </c>
      <c r="B2322" t="s">
        <v>233</v>
      </c>
      <c r="C2322">
        <v>1</v>
      </c>
      <c r="D2322">
        <v>6</v>
      </c>
      <c r="E2322">
        <v>4</v>
      </c>
      <c r="L2322">
        <v>0</v>
      </c>
      <c r="M2322">
        <v>0</v>
      </c>
      <c r="N2322">
        <v>1</v>
      </c>
      <c r="O2322" s="11">
        <v>12</v>
      </c>
      <c r="P2322" s="11"/>
      <c r="Q2322" s="12">
        <v>0</v>
      </c>
      <c r="R2322" s="11"/>
      <c r="S2322" s="12">
        <v>0</v>
      </c>
      <c r="T2322" s="14">
        <v>12</v>
      </c>
      <c r="U2322" s="12">
        <v>100</v>
      </c>
      <c r="V2322" s="12">
        <v>73.849999999999994</v>
      </c>
      <c r="W2322" s="13">
        <v>7</v>
      </c>
      <c r="X2322" s="11"/>
      <c r="Y2322" s="11">
        <v>-33.96</v>
      </c>
      <c r="Z2322" s="11">
        <v>9.14</v>
      </c>
      <c r="AA2322" s="11">
        <v>60809.1</v>
      </c>
      <c r="AB2322" s="13">
        <v>60809100000</v>
      </c>
      <c r="AC2322" s="5">
        <v>9.135222804671395</v>
      </c>
      <c r="AD2322">
        <v>30.81</v>
      </c>
      <c r="AE2322">
        <v>20.07</v>
      </c>
      <c r="AF2322">
        <v>30.81</v>
      </c>
      <c r="AG2322" s="5">
        <v>2.2803414864464808</v>
      </c>
      <c r="AH2322" s="7"/>
      <c r="AI2322" s="8"/>
      <c r="AJ2322">
        <v>349863.29</v>
      </c>
      <c r="AK2322">
        <v>349863290000</v>
      </c>
      <c r="AL2322">
        <f>IF(AJ2322&lt;29957,1,0)</f>
        <v>0</v>
      </c>
      <c r="AM2322">
        <f>IF(AND(AJ2322&gt;29957,AJ2322&lt;96525),1,0)</f>
        <v>0</v>
      </c>
      <c r="AN2322">
        <f>IF(AJ2322&gt;96525,1,0)</f>
        <v>1</v>
      </c>
      <c r="AO2322" s="9">
        <v>29</v>
      </c>
      <c r="AP2322" s="5">
        <v>1.4623979978989561</v>
      </c>
      <c r="AQ2322">
        <v>155195000</v>
      </c>
      <c r="AS2322">
        <v>155195000</v>
      </c>
      <c r="AT2322">
        <v>81290000</v>
      </c>
      <c r="AU2322">
        <v>236485000</v>
      </c>
      <c r="AV2322">
        <v>73.819999999999993</v>
      </c>
      <c r="AW2322">
        <v>45274.7</v>
      </c>
      <c r="AX2322">
        <v>45274700000</v>
      </c>
      <c r="CG2322" s="13"/>
    </row>
    <row r="2323" spans="1:85" x14ac:dyDescent="0.3">
      <c r="A2323">
        <v>2018</v>
      </c>
      <c r="B2323" t="s">
        <v>234</v>
      </c>
      <c r="C2323">
        <v>0</v>
      </c>
      <c r="M2323">
        <v>0</v>
      </c>
      <c r="N2323">
        <v>0</v>
      </c>
      <c r="O2323" s="11">
        <v>10</v>
      </c>
      <c r="P2323" s="11">
        <v>5</v>
      </c>
      <c r="Q2323" s="12">
        <v>50</v>
      </c>
      <c r="R2323" s="11">
        <v>3</v>
      </c>
      <c r="S2323" s="12">
        <v>30</v>
      </c>
      <c r="T2323" s="14">
        <v>2</v>
      </c>
      <c r="U2323" s="12">
        <v>20</v>
      </c>
      <c r="V2323" s="12">
        <v>37.5</v>
      </c>
      <c r="W2323" s="13">
        <v>5</v>
      </c>
      <c r="X2323" s="11">
        <v>7.54</v>
      </c>
      <c r="Y2323" s="11"/>
      <c r="Z2323" s="11"/>
      <c r="AA2323" s="11"/>
      <c r="AB2323" s="13"/>
      <c r="AD2323">
        <v>2.96</v>
      </c>
      <c r="AE2323">
        <v>0.94</v>
      </c>
      <c r="AF2323">
        <v>1.28</v>
      </c>
      <c r="AG2323" s="5">
        <v>6.738712797005987</v>
      </c>
      <c r="AH2323" s="7"/>
      <c r="AI2323" s="8"/>
      <c r="AO2323" s="9">
        <v>7</v>
      </c>
      <c r="AP2323" s="5">
        <v>0.8450980400142567</v>
      </c>
      <c r="AR2323" s="5">
        <v>35.4</v>
      </c>
      <c r="AV2323">
        <v>0</v>
      </c>
      <c r="AW2323">
        <v>24613.200000000001</v>
      </c>
      <c r="AX2323">
        <v>24613200000</v>
      </c>
      <c r="CG2323" s="13"/>
    </row>
    <row r="2324" spans="1:85" x14ac:dyDescent="0.3">
      <c r="A2324">
        <v>2018</v>
      </c>
      <c r="B2324" t="s">
        <v>235</v>
      </c>
      <c r="C2324">
        <v>0</v>
      </c>
      <c r="M2324">
        <v>0</v>
      </c>
      <c r="N2324">
        <v>0</v>
      </c>
      <c r="O2324" s="11">
        <v>11</v>
      </c>
      <c r="P2324" s="11">
        <v>4</v>
      </c>
      <c r="Q2324" s="12">
        <v>36.36</v>
      </c>
      <c r="R2324" s="11">
        <v>4</v>
      </c>
      <c r="S2324" s="12">
        <v>36.36</v>
      </c>
      <c r="T2324" s="14">
        <v>3</v>
      </c>
      <c r="U2324" s="12">
        <v>27.27</v>
      </c>
      <c r="V2324" s="12">
        <v>60.5</v>
      </c>
      <c r="W2324" s="13">
        <v>9</v>
      </c>
      <c r="X2324" s="11"/>
      <c r="Y2324" s="11">
        <v>15.5</v>
      </c>
      <c r="Z2324" s="11"/>
      <c r="AA2324" s="11">
        <v>89897.4</v>
      </c>
      <c r="AB2324" s="13">
        <v>89897400000</v>
      </c>
      <c r="AD2324">
        <v>16</v>
      </c>
      <c r="AE2324">
        <v>6.48</v>
      </c>
      <c r="AF2324">
        <v>11.61</v>
      </c>
      <c r="AG2324" s="5">
        <v>13.395640098825993</v>
      </c>
      <c r="AH2324" s="7">
        <v>2.1405156706297372</v>
      </c>
      <c r="AI2324" s="8">
        <v>0.62129242135565299</v>
      </c>
      <c r="AJ2324">
        <v>180121.74</v>
      </c>
      <c r="AK2324">
        <v>180121740000</v>
      </c>
      <c r="AL2324">
        <f>IF(AJ2324&lt;29957,1,0)</f>
        <v>0</v>
      </c>
      <c r="AM2324">
        <f>IF(AND(AJ2324&gt;29957,AJ2324&lt;96525),1,0)</f>
        <v>0</v>
      </c>
      <c r="AN2324">
        <f>IF(AJ2324&gt;96525,1,0)</f>
        <v>1</v>
      </c>
      <c r="AO2324" s="9">
        <v>13</v>
      </c>
      <c r="AP2324" s="5">
        <v>1.1139433523068367</v>
      </c>
      <c r="AV2324">
        <v>0</v>
      </c>
      <c r="AW2324">
        <v>96154.4</v>
      </c>
      <c r="AX2324">
        <v>96154400000</v>
      </c>
      <c r="CG2324" s="13"/>
    </row>
    <row r="2325" spans="1:85" x14ac:dyDescent="0.3">
      <c r="A2325">
        <v>2018</v>
      </c>
      <c r="B2325" t="s">
        <v>236</v>
      </c>
      <c r="C2325">
        <v>0</v>
      </c>
      <c r="D2325">
        <v>4</v>
      </c>
      <c r="E2325">
        <v>4</v>
      </c>
      <c r="F2325">
        <v>5</v>
      </c>
      <c r="G2325">
        <v>5000000</v>
      </c>
      <c r="H2325">
        <v>4</v>
      </c>
      <c r="I2325">
        <v>4000000</v>
      </c>
      <c r="J2325">
        <v>1</v>
      </c>
      <c r="K2325">
        <v>1000000</v>
      </c>
      <c r="L2325">
        <v>0</v>
      </c>
      <c r="M2325">
        <v>1</v>
      </c>
      <c r="N2325">
        <v>1</v>
      </c>
      <c r="O2325" s="11">
        <v>11</v>
      </c>
      <c r="P2325" s="11">
        <v>5</v>
      </c>
      <c r="Q2325" s="12">
        <v>45.45</v>
      </c>
      <c r="R2325" s="11">
        <v>5</v>
      </c>
      <c r="S2325" s="12">
        <v>45.45</v>
      </c>
      <c r="T2325" s="14">
        <v>1</v>
      </c>
      <c r="U2325" s="12">
        <v>9.09</v>
      </c>
      <c r="V2325" s="12">
        <v>51.43</v>
      </c>
      <c r="W2325" s="13">
        <v>5</v>
      </c>
      <c r="X2325" s="11"/>
      <c r="Y2325" s="11">
        <v>15.04</v>
      </c>
      <c r="Z2325" s="11"/>
      <c r="AA2325" s="11">
        <v>33583.4</v>
      </c>
      <c r="AB2325" s="13">
        <v>33583400000</v>
      </c>
      <c r="AD2325">
        <v>20.67</v>
      </c>
      <c r="AE2325">
        <v>11.69</v>
      </c>
      <c r="AF2325">
        <v>19.55</v>
      </c>
      <c r="AG2325" s="5">
        <v>-3.1292745353081832</v>
      </c>
      <c r="AH2325" s="7"/>
      <c r="AI2325" s="8">
        <v>1.5891922797047713</v>
      </c>
      <c r="AJ2325">
        <v>132735.79</v>
      </c>
      <c r="AK2325">
        <v>132735790000.00002</v>
      </c>
      <c r="AL2325">
        <f>IF(AJ2325&lt;29957,1,0)</f>
        <v>0</v>
      </c>
      <c r="AM2325">
        <f>IF(AND(AJ2325&gt;29957,AJ2325&lt;96525),1,0)</f>
        <v>0</v>
      </c>
      <c r="AN2325">
        <f>IF(AJ2325&gt;96525,1,0)</f>
        <v>1</v>
      </c>
      <c r="AO2325" s="9">
        <v>72</v>
      </c>
      <c r="AP2325" s="5">
        <v>1.8573324964312683</v>
      </c>
      <c r="AQ2325">
        <v>126913000</v>
      </c>
      <c r="AS2325">
        <v>78615000</v>
      </c>
      <c r="AT2325">
        <v>41821000</v>
      </c>
      <c r="AU2325">
        <v>168734000</v>
      </c>
      <c r="AW2325">
        <v>23087</v>
      </c>
      <c r="AX2325">
        <v>23087000000</v>
      </c>
      <c r="CG2325" s="13"/>
    </row>
    <row r="2326" spans="1:85" x14ac:dyDescent="0.3">
      <c r="A2326">
        <v>2018</v>
      </c>
      <c r="B2326" t="s">
        <v>237</v>
      </c>
      <c r="C2326">
        <v>0</v>
      </c>
      <c r="D2326">
        <v>3</v>
      </c>
      <c r="E2326">
        <v>4</v>
      </c>
      <c r="M2326">
        <v>0</v>
      </c>
      <c r="N2326">
        <v>0</v>
      </c>
      <c r="O2326" s="11"/>
      <c r="P2326" s="11"/>
      <c r="Q2326" s="12"/>
      <c r="R2326" s="11"/>
      <c r="S2326" s="12"/>
      <c r="T2326" s="14">
        <v>0</v>
      </c>
      <c r="U2326" s="12"/>
      <c r="V2326" s="12" t="s">
        <v>366</v>
      </c>
      <c r="W2326" s="13"/>
      <c r="X2326" s="11"/>
      <c r="Y2326" s="11">
        <v>0.59</v>
      </c>
      <c r="Z2326" s="11"/>
      <c r="AA2326" s="11">
        <v>62345</v>
      </c>
      <c r="AB2326" s="13">
        <v>62345000000</v>
      </c>
      <c r="AD2326">
        <v>12.61</v>
      </c>
      <c r="AE2326">
        <v>3.36</v>
      </c>
      <c r="AF2326">
        <v>5.61</v>
      </c>
      <c r="AG2326" s="5">
        <v>8.3148883844116472</v>
      </c>
      <c r="AH2326" s="7"/>
      <c r="AI2326" s="8"/>
      <c r="AO2326" s="9">
        <v>19</v>
      </c>
      <c r="AP2326" s="5">
        <v>1.2787536009528289</v>
      </c>
      <c r="AR2326" s="5">
        <v>100</v>
      </c>
      <c r="AV2326">
        <v>0</v>
      </c>
      <c r="AW2326">
        <v>22902.1</v>
      </c>
      <c r="AX2326">
        <v>22902100000</v>
      </c>
      <c r="CG2326" s="13"/>
    </row>
    <row r="2327" spans="1:85" x14ac:dyDescent="0.3">
      <c r="A2327">
        <v>2018</v>
      </c>
      <c r="B2327" t="s">
        <v>238</v>
      </c>
      <c r="C2327">
        <v>1</v>
      </c>
      <c r="D2327">
        <v>4</v>
      </c>
      <c r="E2327">
        <v>4</v>
      </c>
      <c r="F2327">
        <v>6.3</v>
      </c>
      <c r="G2327">
        <v>6300000</v>
      </c>
      <c r="H2327">
        <v>6.2</v>
      </c>
      <c r="I2327">
        <v>6200000</v>
      </c>
      <c r="J2327">
        <v>9.9999999999999645E-2</v>
      </c>
      <c r="K2327">
        <v>99999.999999999651</v>
      </c>
      <c r="L2327">
        <v>1</v>
      </c>
      <c r="M2327">
        <v>0</v>
      </c>
      <c r="N2327">
        <v>0</v>
      </c>
      <c r="O2327" s="11">
        <v>11</v>
      </c>
      <c r="P2327" s="11">
        <v>5</v>
      </c>
      <c r="Q2327" s="12">
        <v>45.45</v>
      </c>
      <c r="R2327" s="11">
        <v>4</v>
      </c>
      <c r="S2327" s="12">
        <v>36.36</v>
      </c>
      <c r="T2327" s="14">
        <v>2</v>
      </c>
      <c r="U2327" s="12">
        <v>18.18</v>
      </c>
      <c r="V2327" s="12">
        <v>20.25</v>
      </c>
      <c r="W2327" s="13">
        <v>6</v>
      </c>
      <c r="X2327" s="11"/>
      <c r="Y2327" s="11">
        <v>13.49</v>
      </c>
      <c r="Z2327" s="11">
        <v>5.43</v>
      </c>
      <c r="AA2327" s="11">
        <v>24400.400000000001</v>
      </c>
      <c r="AB2327" s="13">
        <v>24400400000</v>
      </c>
      <c r="AC2327" s="5">
        <v>5.4291012328542356</v>
      </c>
      <c r="AD2327">
        <v>11.74</v>
      </c>
      <c r="AE2327">
        <v>5.17</v>
      </c>
      <c r="AF2327">
        <v>6.55</v>
      </c>
      <c r="AG2327" s="5">
        <v>9.9808928588236547</v>
      </c>
      <c r="AH2327" s="7"/>
      <c r="AI2327" s="8"/>
      <c r="AJ2327">
        <v>65950.48</v>
      </c>
      <c r="AK2327">
        <v>65950479999.999992</v>
      </c>
      <c r="AL2327">
        <f>IF(AJ2327&lt;29957,1,0)</f>
        <v>0</v>
      </c>
      <c r="AM2327">
        <f>IF(AND(AJ2327&gt;29957,AJ2327&lt;96525),1,0)</f>
        <v>1</v>
      </c>
      <c r="AN2327">
        <f>IF(AJ2327&gt;96525,1,0)</f>
        <v>0</v>
      </c>
      <c r="AO2327" s="9">
        <v>23</v>
      </c>
      <c r="AP2327" s="5">
        <v>1.3617278360175928</v>
      </c>
      <c r="AQ2327">
        <v>139037200</v>
      </c>
      <c r="AT2327">
        <v>40703648</v>
      </c>
      <c r="AU2327">
        <v>179740848</v>
      </c>
      <c r="AV2327">
        <v>0</v>
      </c>
      <c r="AW2327">
        <v>23369.4</v>
      </c>
      <c r="AX2327">
        <v>23369400000</v>
      </c>
      <c r="CG2327" s="13"/>
    </row>
    <row r="2328" spans="1:85" x14ac:dyDescent="0.3">
      <c r="A2328">
        <v>2018</v>
      </c>
      <c r="B2328" t="s">
        <v>239</v>
      </c>
      <c r="C2328">
        <v>1</v>
      </c>
      <c r="D2328">
        <v>5</v>
      </c>
      <c r="E2328">
        <v>4</v>
      </c>
      <c r="L2328">
        <v>1</v>
      </c>
      <c r="M2328">
        <v>0</v>
      </c>
      <c r="N2328">
        <v>1</v>
      </c>
      <c r="O2328" s="11">
        <v>16</v>
      </c>
      <c r="P2328" s="11">
        <v>6</v>
      </c>
      <c r="Q2328" s="12">
        <v>37.5</v>
      </c>
      <c r="R2328" s="11">
        <v>5</v>
      </c>
      <c r="S2328" s="12">
        <v>31.25</v>
      </c>
      <c r="T2328" s="14">
        <v>5</v>
      </c>
      <c r="U2328" s="12">
        <v>31.25</v>
      </c>
      <c r="V2328" s="12">
        <v>49.01</v>
      </c>
      <c r="W2328" s="13">
        <v>4</v>
      </c>
      <c r="X2328" s="11"/>
      <c r="Y2328" s="11">
        <v>9.41</v>
      </c>
      <c r="Z2328" s="11">
        <v>27.55</v>
      </c>
      <c r="AA2328" s="11"/>
      <c r="AB2328" s="13"/>
      <c r="AC2328" s="5">
        <v>27.546174036309498</v>
      </c>
      <c r="AD2328">
        <v>45.89</v>
      </c>
      <c r="AE2328">
        <v>26.8</v>
      </c>
      <c r="AF2328">
        <v>41.6</v>
      </c>
      <c r="AG2328" s="5">
        <v>19.787183109830217</v>
      </c>
      <c r="AH2328" s="7"/>
      <c r="AI2328" s="8"/>
      <c r="AO2328" s="9">
        <v>24</v>
      </c>
      <c r="AP2328" s="5">
        <v>1.3802112417116059</v>
      </c>
      <c r="AQ2328">
        <v>99110000</v>
      </c>
      <c r="AR2328" s="5">
        <v>3.8</v>
      </c>
      <c r="AS2328">
        <v>41740000</v>
      </c>
      <c r="AT2328">
        <v>52790000</v>
      </c>
      <c r="AU2328">
        <v>151900000</v>
      </c>
      <c r="AV2328">
        <v>49.01</v>
      </c>
      <c r="AW2328">
        <v>25520.3</v>
      </c>
      <c r="AX2328">
        <v>25520300000</v>
      </c>
      <c r="CG2328" s="13"/>
    </row>
    <row r="2329" spans="1:85" x14ac:dyDescent="0.3">
      <c r="A2329">
        <v>2018</v>
      </c>
      <c r="B2329" t="s">
        <v>240</v>
      </c>
      <c r="C2329">
        <v>0</v>
      </c>
      <c r="M2329">
        <v>0</v>
      </c>
      <c r="N2329">
        <v>0</v>
      </c>
      <c r="O2329" s="11"/>
      <c r="P2329" s="11"/>
      <c r="Q2329" s="12"/>
      <c r="R2329" s="11"/>
      <c r="S2329" s="12"/>
      <c r="T2329" s="14">
        <v>0</v>
      </c>
      <c r="U2329" s="12"/>
      <c r="V2329" s="12">
        <v>30.62</v>
      </c>
      <c r="W2329" s="13"/>
      <c r="X2329" s="11"/>
      <c r="Y2329" s="11"/>
      <c r="Z2329" s="11"/>
      <c r="AA2329" s="11">
        <v>14990.4</v>
      </c>
      <c r="AB2329" s="13">
        <v>14990400000</v>
      </c>
      <c r="AG2329" s="5"/>
      <c r="AH2329" s="7"/>
      <c r="AI2329" s="8"/>
      <c r="AO2329" s="9">
        <v>26</v>
      </c>
      <c r="AP2329" s="5">
        <v>1.414973347970818</v>
      </c>
      <c r="AV2329">
        <v>0</v>
      </c>
      <c r="AW2329">
        <v>19545.099999999999</v>
      </c>
      <c r="AX2329">
        <v>19545100000</v>
      </c>
      <c r="CG2329" s="13"/>
    </row>
    <row r="2330" spans="1:85" x14ac:dyDescent="0.3">
      <c r="A2330">
        <v>2018</v>
      </c>
      <c r="B2330" t="s">
        <v>241</v>
      </c>
      <c r="C2330">
        <v>1</v>
      </c>
      <c r="D2330">
        <v>5</v>
      </c>
      <c r="E2330">
        <v>4</v>
      </c>
      <c r="F2330">
        <v>14.6</v>
      </c>
      <c r="G2330">
        <v>14600000</v>
      </c>
      <c r="H2330">
        <v>14.6</v>
      </c>
      <c r="I2330">
        <v>14600000</v>
      </c>
      <c r="J2330">
        <v>0</v>
      </c>
      <c r="L2330">
        <v>1</v>
      </c>
      <c r="M2330">
        <v>1</v>
      </c>
      <c r="N2330">
        <v>0</v>
      </c>
      <c r="O2330" s="11">
        <v>4</v>
      </c>
      <c r="P2330" s="11">
        <v>0</v>
      </c>
      <c r="Q2330" s="12">
        <v>0</v>
      </c>
      <c r="R2330" s="11">
        <v>3</v>
      </c>
      <c r="S2330" s="12">
        <v>75</v>
      </c>
      <c r="T2330" s="14">
        <v>1</v>
      </c>
      <c r="U2330" s="12">
        <v>25</v>
      </c>
      <c r="V2330" s="12" t="s">
        <v>366</v>
      </c>
      <c r="W2330" s="13"/>
      <c r="X2330" s="11"/>
      <c r="Y2330" s="11">
        <v>6.74</v>
      </c>
      <c r="Z2330" s="11">
        <v>2.7</v>
      </c>
      <c r="AA2330" s="11">
        <v>26931.599999999999</v>
      </c>
      <c r="AB2330" s="13">
        <v>26931600000</v>
      </c>
      <c r="AC2330" s="5">
        <v>2.7036344513263995</v>
      </c>
      <c r="AD2330">
        <v>14.72</v>
      </c>
      <c r="AE2330">
        <v>11.64</v>
      </c>
      <c r="AF2330">
        <v>14.7</v>
      </c>
      <c r="AG2330" s="5">
        <v>5.3938939147593779</v>
      </c>
      <c r="AH2330" s="7"/>
      <c r="AI2330" s="8">
        <v>4.8455681181395656E-2</v>
      </c>
      <c r="AJ2330">
        <v>57440</v>
      </c>
      <c r="AK2330">
        <v>57440000000</v>
      </c>
      <c r="AL2330">
        <f>IF(AJ2330&lt;29957,1,0)</f>
        <v>0</v>
      </c>
      <c r="AM2330">
        <f>IF(AND(AJ2330&gt;29957,AJ2330&lt;96525),1,0)</f>
        <v>1</v>
      </c>
      <c r="AN2330">
        <f>IF(AJ2330&gt;96525,1,0)</f>
        <v>0</v>
      </c>
      <c r="AO2330" s="9">
        <v>28</v>
      </c>
      <c r="AP2330" s="5">
        <v>1.447158031342219</v>
      </c>
      <c r="AQ2330">
        <v>31250000</v>
      </c>
      <c r="AT2330">
        <v>30614000</v>
      </c>
      <c r="AU2330">
        <v>61864000</v>
      </c>
      <c r="AW2330">
        <v>30337</v>
      </c>
      <c r="AX2330">
        <v>30337000000</v>
      </c>
      <c r="CG2330" s="13"/>
    </row>
    <row r="2331" spans="1:85" x14ac:dyDescent="0.3">
      <c r="A2331">
        <v>2018</v>
      </c>
      <c r="B2331" t="s">
        <v>242</v>
      </c>
      <c r="C2331">
        <v>0</v>
      </c>
      <c r="D2331">
        <v>4</v>
      </c>
      <c r="E2331">
        <v>4</v>
      </c>
      <c r="F2331">
        <v>8.4</v>
      </c>
      <c r="G2331">
        <v>8400000</v>
      </c>
      <c r="H2331">
        <v>7.7</v>
      </c>
      <c r="I2331">
        <v>7700000</v>
      </c>
      <c r="J2331">
        <v>0.70000000000000018</v>
      </c>
      <c r="K2331">
        <v>700000.00000000023</v>
      </c>
      <c r="L2331">
        <v>1</v>
      </c>
      <c r="M2331">
        <v>0</v>
      </c>
      <c r="N2331">
        <v>1</v>
      </c>
      <c r="O2331" s="11">
        <v>10</v>
      </c>
      <c r="P2331" s="11">
        <v>4</v>
      </c>
      <c r="Q2331" s="12">
        <v>40</v>
      </c>
      <c r="R2331" s="11">
        <v>5</v>
      </c>
      <c r="S2331" s="12">
        <v>50</v>
      </c>
      <c r="T2331" s="14">
        <v>1</v>
      </c>
      <c r="U2331" s="12">
        <v>10</v>
      </c>
      <c r="V2331" s="12">
        <v>63.92</v>
      </c>
      <c r="W2331" s="13">
        <v>6</v>
      </c>
      <c r="X2331" s="11"/>
      <c r="Y2331" s="11">
        <v>8.75</v>
      </c>
      <c r="Z2331" s="11">
        <v>3.74</v>
      </c>
      <c r="AA2331" s="11"/>
      <c r="AB2331" s="13"/>
      <c r="AC2331" s="5">
        <v>3.7379403238084743</v>
      </c>
      <c r="AD2331">
        <v>13.74</v>
      </c>
      <c r="AE2331">
        <v>10</v>
      </c>
      <c r="AF2331">
        <v>13.73</v>
      </c>
      <c r="AG2331" s="5">
        <v>-3.014177472269965</v>
      </c>
      <c r="AH2331" s="7"/>
      <c r="AI2331" s="8"/>
      <c r="AO2331" s="9">
        <v>68</v>
      </c>
      <c r="AP2331" s="5">
        <v>1.8325089127062362</v>
      </c>
      <c r="AQ2331">
        <v>93848138</v>
      </c>
      <c r="AR2331" s="5">
        <v>75.599999999999994</v>
      </c>
      <c r="AS2331">
        <v>34263983</v>
      </c>
      <c r="AT2331">
        <v>12025868</v>
      </c>
      <c r="AU2331">
        <v>105874006</v>
      </c>
      <c r="AV2331">
        <v>63.92</v>
      </c>
      <c r="AW2331">
        <v>19865.8</v>
      </c>
      <c r="AX2331">
        <v>19865800000</v>
      </c>
      <c r="CG2331" s="13"/>
    </row>
    <row r="2332" spans="1:85" x14ac:dyDescent="0.3">
      <c r="A2332">
        <v>2018</v>
      </c>
      <c r="B2332" t="s">
        <v>243</v>
      </c>
      <c r="C2332">
        <v>0</v>
      </c>
      <c r="D2332">
        <v>5</v>
      </c>
      <c r="E2332">
        <v>4</v>
      </c>
      <c r="L2332">
        <v>1</v>
      </c>
      <c r="M2332">
        <v>0</v>
      </c>
      <c r="N2332">
        <v>0</v>
      </c>
      <c r="O2332" s="11">
        <v>11</v>
      </c>
      <c r="P2332" s="11">
        <v>6</v>
      </c>
      <c r="Q2332" s="12">
        <v>54.55</v>
      </c>
      <c r="R2332" s="11">
        <v>3</v>
      </c>
      <c r="S2332" s="12">
        <v>27.27</v>
      </c>
      <c r="T2332" s="14">
        <v>2</v>
      </c>
      <c r="U2332" s="12">
        <v>18.18</v>
      </c>
      <c r="V2332" s="12">
        <v>53.56</v>
      </c>
      <c r="W2332" s="13">
        <v>7</v>
      </c>
      <c r="X2332" s="11"/>
      <c r="Y2332" s="11">
        <v>12.93</v>
      </c>
      <c r="Z2332" s="11">
        <v>2.92</v>
      </c>
      <c r="AA2332" s="11">
        <v>31839.1</v>
      </c>
      <c r="AB2332" s="13">
        <v>31839100000</v>
      </c>
      <c r="AC2332" s="5">
        <v>2.9200067548448683</v>
      </c>
      <c r="AD2332">
        <v>18.45</v>
      </c>
      <c r="AE2332">
        <v>7.74</v>
      </c>
      <c r="AF2332">
        <v>11.64</v>
      </c>
      <c r="AG2332" s="5">
        <v>22.377645148835413</v>
      </c>
      <c r="AH2332" s="7">
        <v>0.89024380972654082</v>
      </c>
      <c r="AI2332" s="8"/>
      <c r="AJ2332">
        <v>33616.22</v>
      </c>
      <c r="AK2332">
        <v>33616220000</v>
      </c>
      <c r="AL2332">
        <f t="shared" ref="AL2332:AL2337" si="300">IF(AJ2332&lt;29957,1,0)</f>
        <v>0</v>
      </c>
      <c r="AM2332">
        <f t="shared" ref="AM2332:AM2337" si="301">IF(AND(AJ2332&gt;29957,AJ2332&lt;96525),1,0)</f>
        <v>1</v>
      </c>
      <c r="AN2332">
        <f t="shared" ref="AN2332:AN2337" si="302">IF(AJ2332&gt;96525,1,0)</f>
        <v>0</v>
      </c>
      <c r="AO2332" s="9">
        <v>5</v>
      </c>
      <c r="AP2332" s="5">
        <v>0.69897000433601875</v>
      </c>
      <c r="AQ2332">
        <v>68779400</v>
      </c>
      <c r="AR2332" s="5">
        <v>15.8</v>
      </c>
      <c r="AT2332">
        <v>15733512</v>
      </c>
      <c r="AU2332">
        <v>84512912</v>
      </c>
      <c r="AW2332">
        <v>26208.2</v>
      </c>
      <c r="AX2332">
        <v>26208200000</v>
      </c>
      <c r="CG2332" s="13"/>
    </row>
    <row r="2333" spans="1:85" x14ac:dyDescent="0.3">
      <c r="A2333">
        <v>2018</v>
      </c>
      <c r="B2333" t="s">
        <v>244</v>
      </c>
      <c r="C2333">
        <v>0</v>
      </c>
      <c r="D2333">
        <v>3</v>
      </c>
      <c r="E2333">
        <v>6</v>
      </c>
      <c r="F2333">
        <v>14.6</v>
      </c>
      <c r="G2333">
        <v>14600000</v>
      </c>
      <c r="H2333">
        <v>14.6</v>
      </c>
      <c r="I2333">
        <v>14600000</v>
      </c>
      <c r="J2333">
        <v>0</v>
      </c>
      <c r="M2333">
        <v>0</v>
      </c>
      <c r="N2333">
        <v>0</v>
      </c>
      <c r="O2333" s="11">
        <v>9</v>
      </c>
      <c r="P2333" s="11">
        <v>4</v>
      </c>
      <c r="Q2333" s="12">
        <v>44.44</v>
      </c>
      <c r="R2333" s="11">
        <v>5</v>
      </c>
      <c r="S2333" s="12">
        <v>55.56</v>
      </c>
      <c r="T2333" s="14">
        <v>0</v>
      </c>
      <c r="U2333" s="12">
        <v>0</v>
      </c>
      <c r="V2333" s="12">
        <v>62.84</v>
      </c>
      <c r="W2333" s="13">
        <v>4</v>
      </c>
      <c r="X2333" s="11"/>
      <c r="Y2333" s="11">
        <v>13.85</v>
      </c>
      <c r="Z2333" s="11">
        <v>3.54</v>
      </c>
      <c r="AA2333" s="11">
        <v>85609.1</v>
      </c>
      <c r="AB2333" s="13">
        <v>85609100000</v>
      </c>
      <c r="AC2333" s="5">
        <v>3.5406815087973151</v>
      </c>
      <c r="AD2333">
        <v>7.49</v>
      </c>
      <c r="AE2333">
        <v>2.77</v>
      </c>
      <c r="AF2333">
        <v>3.31</v>
      </c>
      <c r="AG2333" s="5">
        <v>-11.136078394835049</v>
      </c>
      <c r="AH2333" s="7">
        <v>0.55568575692911149</v>
      </c>
      <c r="AI2333" s="8">
        <v>0.99974096779366217</v>
      </c>
      <c r="AJ2333">
        <v>95991.679999999993</v>
      </c>
      <c r="AK2333">
        <v>95991680000</v>
      </c>
      <c r="AL2333">
        <f t="shared" si="300"/>
        <v>0</v>
      </c>
      <c r="AM2333">
        <f t="shared" si="301"/>
        <v>1</v>
      </c>
      <c r="AN2333">
        <f t="shared" si="302"/>
        <v>0</v>
      </c>
      <c r="AO2333" s="9">
        <v>113</v>
      </c>
      <c r="AP2333" s="5">
        <v>2.0530784434834195</v>
      </c>
      <c r="AW2333">
        <v>16215.2</v>
      </c>
      <c r="AX2333">
        <v>16215200000</v>
      </c>
      <c r="CG2333" s="13"/>
    </row>
    <row r="2334" spans="1:85" x14ac:dyDescent="0.3">
      <c r="A2334">
        <v>2018</v>
      </c>
      <c r="B2334" t="s">
        <v>245</v>
      </c>
      <c r="C2334">
        <v>0</v>
      </c>
      <c r="D2334">
        <v>4</v>
      </c>
      <c r="E2334">
        <v>4</v>
      </c>
      <c r="F2334">
        <v>20.2</v>
      </c>
      <c r="G2334">
        <v>20200000</v>
      </c>
      <c r="H2334">
        <v>15.5</v>
      </c>
      <c r="I2334">
        <v>15500000</v>
      </c>
      <c r="J2334">
        <v>4.6999999999999993</v>
      </c>
      <c r="K2334">
        <v>4699999.9999999991</v>
      </c>
      <c r="L2334">
        <v>1</v>
      </c>
      <c r="M2334">
        <v>1</v>
      </c>
      <c r="N2334">
        <v>0</v>
      </c>
      <c r="O2334" s="11">
        <v>14</v>
      </c>
      <c r="P2334" s="11">
        <v>6</v>
      </c>
      <c r="Q2334" s="12">
        <v>42.86</v>
      </c>
      <c r="R2334" s="11">
        <v>7</v>
      </c>
      <c r="S2334" s="12">
        <v>50</v>
      </c>
      <c r="T2334" s="14">
        <v>1</v>
      </c>
      <c r="U2334" s="12">
        <v>7.14</v>
      </c>
      <c r="V2334" s="12">
        <v>69.59</v>
      </c>
      <c r="W2334" s="13">
        <v>6</v>
      </c>
      <c r="X2334" s="11"/>
      <c r="Y2334" s="11">
        <v>44.59</v>
      </c>
      <c r="Z2334" s="11">
        <v>12.89</v>
      </c>
      <c r="AA2334" s="11">
        <v>52660.9</v>
      </c>
      <c r="AB2334" s="13">
        <v>52660900000</v>
      </c>
      <c r="AC2334" s="5">
        <v>12.886829518097233</v>
      </c>
      <c r="AD2334">
        <v>23.87</v>
      </c>
      <c r="AE2334">
        <v>17.399999999999999</v>
      </c>
      <c r="AF2334">
        <v>23.17</v>
      </c>
      <c r="AG2334" s="5">
        <v>2.2893204043466464</v>
      </c>
      <c r="AH2334" s="7"/>
      <c r="AI2334" s="8">
        <v>3.1224277100961828</v>
      </c>
      <c r="AJ2334">
        <v>462657.48</v>
      </c>
      <c r="AK2334">
        <v>462657480000</v>
      </c>
      <c r="AL2334">
        <f t="shared" si="300"/>
        <v>0</v>
      </c>
      <c r="AM2334">
        <f t="shared" si="301"/>
        <v>0</v>
      </c>
      <c r="AN2334">
        <f t="shared" si="302"/>
        <v>1</v>
      </c>
      <c r="AO2334" s="9">
        <v>49</v>
      </c>
      <c r="AP2334" s="5">
        <v>1.6901960800285134</v>
      </c>
      <c r="AQ2334">
        <v>384391924</v>
      </c>
      <c r="AR2334" s="5">
        <v>52.3</v>
      </c>
      <c r="AT2334">
        <v>40133058</v>
      </c>
      <c r="AU2334">
        <v>424524982</v>
      </c>
      <c r="AW2334">
        <v>62079.9</v>
      </c>
      <c r="AX2334">
        <v>62079900000</v>
      </c>
      <c r="CG2334" s="13"/>
    </row>
    <row r="2335" spans="1:85" x14ac:dyDescent="0.3">
      <c r="A2335">
        <v>2018</v>
      </c>
      <c r="B2335" t="s">
        <v>246</v>
      </c>
      <c r="C2335">
        <v>0</v>
      </c>
      <c r="D2335">
        <v>5</v>
      </c>
      <c r="E2335">
        <v>5</v>
      </c>
      <c r="F2335">
        <v>6.2</v>
      </c>
      <c r="G2335">
        <v>6200000</v>
      </c>
      <c r="H2335">
        <v>4.7</v>
      </c>
      <c r="I2335">
        <v>4700000</v>
      </c>
      <c r="J2335">
        <v>1.5</v>
      </c>
      <c r="K2335">
        <v>1500000</v>
      </c>
      <c r="L2335">
        <v>1</v>
      </c>
      <c r="M2335">
        <v>0</v>
      </c>
      <c r="N2335">
        <v>0</v>
      </c>
      <c r="O2335" s="11">
        <v>11</v>
      </c>
      <c r="P2335" s="11">
        <v>5</v>
      </c>
      <c r="Q2335" s="12">
        <v>45.45</v>
      </c>
      <c r="R2335" s="11">
        <v>4</v>
      </c>
      <c r="S2335" s="12">
        <v>36.36</v>
      </c>
      <c r="T2335" s="14">
        <v>2</v>
      </c>
      <c r="U2335" s="12">
        <v>18.18</v>
      </c>
      <c r="V2335" s="12">
        <v>33.43</v>
      </c>
      <c r="W2335" s="13">
        <v>4</v>
      </c>
      <c r="X2335" s="11"/>
      <c r="Y2335" s="11">
        <v>7.26</v>
      </c>
      <c r="Z2335" s="11">
        <v>1.99</v>
      </c>
      <c r="AA2335" s="11">
        <v>12405.3</v>
      </c>
      <c r="AB2335" s="13">
        <v>12405300000</v>
      </c>
      <c r="AC2335" s="5">
        <v>1.9915670594371535</v>
      </c>
      <c r="AD2335">
        <v>5.47</v>
      </c>
      <c r="AE2335">
        <v>3.11</v>
      </c>
      <c r="AF2335">
        <v>5.43</v>
      </c>
      <c r="AG2335" s="5">
        <v>13.742456618216828</v>
      </c>
      <c r="AH2335" s="7">
        <v>0.13728465405299395</v>
      </c>
      <c r="AI2335" s="8">
        <v>0.18476656447733772</v>
      </c>
      <c r="AJ2335">
        <v>20176.099999999999</v>
      </c>
      <c r="AK2335">
        <v>20176100000</v>
      </c>
      <c r="AL2335">
        <f t="shared" si="300"/>
        <v>1</v>
      </c>
      <c r="AM2335">
        <f t="shared" si="301"/>
        <v>0</v>
      </c>
      <c r="AN2335">
        <f t="shared" si="302"/>
        <v>0</v>
      </c>
      <c r="AO2335" s="9">
        <v>33</v>
      </c>
      <c r="AP2335" s="5">
        <v>1.5185139398778873</v>
      </c>
      <c r="AQ2335">
        <v>52526000</v>
      </c>
      <c r="AR2335" s="5">
        <v>1.8</v>
      </c>
      <c r="AT2335">
        <v>85439264</v>
      </c>
      <c r="AU2335">
        <v>137965264</v>
      </c>
      <c r="AV2335">
        <v>0</v>
      </c>
      <c r="AW2335">
        <v>9687.9</v>
      </c>
      <c r="AX2335">
        <v>9687900000</v>
      </c>
      <c r="CG2335" s="13"/>
    </row>
    <row r="2336" spans="1:85" x14ac:dyDescent="0.3">
      <c r="A2336">
        <v>2018</v>
      </c>
      <c r="B2336" t="s">
        <v>247</v>
      </c>
      <c r="C2336">
        <v>0</v>
      </c>
      <c r="D2336">
        <v>4</v>
      </c>
      <c r="E2336">
        <v>4</v>
      </c>
      <c r="M2336">
        <v>0</v>
      </c>
      <c r="N2336">
        <v>0</v>
      </c>
      <c r="O2336" s="11">
        <v>10</v>
      </c>
      <c r="P2336" s="11">
        <v>4</v>
      </c>
      <c r="Q2336" s="12">
        <v>40</v>
      </c>
      <c r="R2336" s="11">
        <v>6</v>
      </c>
      <c r="S2336" s="12">
        <v>60</v>
      </c>
      <c r="T2336" s="14">
        <v>0</v>
      </c>
      <c r="U2336" s="12">
        <v>0</v>
      </c>
      <c r="V2336" s="12">
        <v>70</v>
      </c>
      <c r="W2336" s="13">
        <v>6</v>
      </c>
      <c r="X2336" s="11"/>
      <c r="Y2336" s="11">
        <v>1</v>
      </c>
      <c r="Z2336" s="11">
        <v>2.23</v>
      </c>
      <c r="AA2336" s="11">
        <v>191071</v>
      </c>
      <c r="AB2336" s="13">
        <v>191071000000</v>
      </c>
      <c r="AC2336" s="5">
        <v>2.2276509657225745</v>
      </c>
      <c r="AD2336">
        <v>8.43</v>
      </c>
      <c r="AE2336">
        <v>2.23</v>
      </c>
      <c r="AF2336">
        <v>3.55</v>
      </c>
      <c r="AG2336" s="5">
        <v>15.165985967116976</v>
      </c>
      <c r="AH2336" s="7"/>
      <c r="AI2336" s="8">
        <v>0.60742734514239982</v>
      </c>
      <c r="AJ2336">
        <v>119306.25</v>
      </c>
      <c r="AK2336">
        <v>119306250000</v>
      </c>
      <c r="AL2336">
        <f t="shared" si="300"/>
        <v>0</v>
      </c>
      <c r="AM2336">
        <f t="shared" si="301"/>
        <v>0</v>
      </c>
      <c r="AN2336">
        <f t="shared" si="302"/>
        <v>1</v>
      </c>
      <c r="AO2336" s="9">
        <v>21</v>
      </c>
      <c r="AP2336" s="5">
        <v>1.3222192947339191</v>
      </c>
      <c r="AR2336" s="5">
        <v>83.1</v>
      </c>
      <c r="AV2336">
        <v>0</v>
      </c>
      <c r="AW2336">
        <v>54986</v>
      </c>
      <c r="AX2336">
        <v>54986000000</v>
      </c>
      <c r="CG2336" s="13"/>
    </row>
    <row r="2337" spans="1:85" x14ac:dyDescent="0.3">
      <c r="A2337">
        <v>2018</v>
      </c>
      <c r="B2337" t="s">
        <v>248</v>
      </c>
      <c r="C2337">
        <v>0</v>
      </c>
      <c r="D2337">
        <v>4</v>
      </c>
      <c r="E2337">
        <v>9</v>
      </c>
      <c r="L2337">
        <v>1</v>
      </c>
      <c r="M2337">
        <v>0</v>
      </c>
      <c r="N2337">
        <v>1</v>
      </c>
      <c r="O2337" s="11">
        <v>12</v>
      </c>
      <c r="P2337" s="11">
        <v>3</v>
      </c>
      <c r="Q2337" s="12">
        <v>25</v>
      </c>
      <c r="R2337" s="11">
        <v>7</v>
      </c>
      <c r="S2337" s="12">
        <v>58.33</v>
      </c>
      <c r="T2337" s="14">
        <v>2</v>
      </c>
      <c r="U2337" s="12">
        <v>16.670000000000002</v>
      </c>
      <c r="V2337" s="12">
        <v>74.87</v>
      </c>
      <c r="W2337" s="13">
        <v>7</v>
      </c>
      <c r="X2337" s="11"/>
      <c r="Y2337" s="11">
        <v>15.46</v>
      </c>
      <c r="Z2337" s="11">
        <v>5.67</v>
      </c>
      <c r="AA2337" s="11">
        <v>55034.6</v>
      </c>
      <c r="AB2337" s="13">
        <v>55034600000</v>
      </c>
      <c r="AC2337" s="5">
        <v>5.6661440863471153</v>
      </c>
      <c r="AD2337">
        <v>4.43</v>
      </c>
      <c r="AE2337">
        <v>1.06</v>
      </c>
      <c r="AF2337">
        <v>1.74</v>
      </c>
      <c r="AG2337" s="5">
        <v>0.93660122545955249</v>
      </c>
      <c r="AH2337" s="7"/>
      <c r="AI2337" s="8">
        <v>1.3524873768434764</v>
      </c>
      <c r="AJ2337">
        <v>56854.13</v>
      </c>
      <c r="AK2337">
        <v>56854130000</v>
      </c>
      <c r="AL2337">
        <f t="shared" si="300"/>
        <v>0</v>
      </c>
      <c r="AM2337">
        <f t="shared" si="301"/>
        <v>1</v>
      </c>
      <c r="AN2337">
        <f t="shared" si="302"/>
        <v>0</v>
      </c>
      <c r="AO2337" s="9">
        <v>26</v>
      </c>
      <c r="AP2337" s="5">
        <v>1.414973347970818</v>
      </c>
      <c r="AQ2337">
        <v>171700000</v>
      </c>
      <c r="AS2337">
        <f>32100000+27600000+26400000</f>
        <v>86100000</v>
      </c>
      <c r="AT2337">
        <v>36000000</v>
      </c>
      <c r="AU2337">
        <v>207700000</v>
      </c>
      <c r="AV2337">
        <v>0</v>
      </c>
      <c r="AW2337">
        <v>56505.4</v>
      </c>
      <c r="AX2337">
        <v>56505400000</v>
      </c>
      <c r="CG2337" s="13"/>
    </row>
    <row r="2338" spans="1:85" x14ac:dyDescent="0.3">
      <c r="A2338">
        <v>2018</v>
      </c>
      <c r="B2338" t="s">
        <v>249</v>
      </c>
      <c r="C2338">
        <v>0</v>
      </c>
      <c r="D2338">
        <v>4</v>
      </c>
      <c r="E2338">
        <v>4</v>
      </c>
      <c r="L2338">
        <v>0</v>
      </c>
      <c r="M2338">
        <v>0</v>
      </c>
      <c r="N2338">
        <v>0</v>
      </c>
      <c r="O2338" s="11">
        <v>11</v>
      </c>
      <c r="P2338" s="11">
        <v>2</v>
      </c>
      <c r="Q2338" s="12">
        <v>18.18</v>
      </c>
      <c r="R2338" s="11">
        <v>1</v>
      </c>
      <c r="S2338" s="12">
        <v>9.09</v>
      </c>
      <c r="T2338" s="14">
        <v>8</v>
      </c>
      <c r="U2338" s="12">
        <v>72.73</v>
      </c>
      <c r="V2338" s="12">
        <v>70.64</v>
      </c>
      <c r="W2338" s="13">
        <v>4</v>
      </c>
      <c r="X2338" s="11"/>
      <c r="Y2338" s="11">
        <v>-21.62</v>
      </c>
      <c r="Z2338" s="11">
        <v>40.130000000000003</v>
      </c>
      <c r="AA2338" s="11"/>
      <c r="AB2338" s="13"/>
      <c r="AC2338" s="5">
        <v>40.131662091584104</v>
      </c>
      <c r="AD2338">
        <v>57.95</v>
      </c>
      <c r="AE2338">
        <v>29.31</v>
      </c>
      <c r="AF2338">
        <v>57.77</v>
      </c>
      <c r="AG2338" s="5">
        <v>1.4934936093520186</v>
      </c>
      <c r="AH2338" s="7"/>
      <c r="AI2338" s="8"/>
      <c r="AO2338" s="9">
        <v>54</v>
      </c>
      <c r="AP2338" s="5">
        <v>1.7323937598229684</v>
      </c>
      <c r="AQ2338">
        <v>142996017</v>
      </c>
      <c r="AT2338">
        <v>10114000</v>
      </c>
      <c r="AU2338">
        <v>153110017</v>
      </c>
      <c r="AV2338">
        <v>68.73</v>
      </c>
      <c r="AW2338">
        <v>24552.9</v>
      </c>
      <c r="AX2338">
        <v>24552900000</v>
      </c>
      <c r="CG2338" s="13"/>
    </row>
    <row r="2339" spans="1:85" x14ac:dyDescent="0.3">
      <c r="A2339">
        <v>2018</v>
      </c>
      <c r="B2339" t="s">
        <v>250</v>
      </c>
      <c r="C2339">
        <v>1</v>
      </c>
      <c r="M2339">
        <v>0</v>
      </c>
      <c r="N2339">
        <v>0</v>
      </c>
      <c r="O2339" s="11"/>
      <c r="P2339" s="11"/>
      <c r="Q2339" s="12"/>
      <c r="R2339" s="11"/>
      <c r="S2339" s="12"/>
      <c r="T2339" s="14">
        <v>0</v>
      </c>
      <c r="U2339" s="12"/>
      <c r="V2339" s="12">
        <v>58.32</v>
      </c>
      <c r="W2339" s="13"/>
      <c r="X2339" s="11"/>
      <c r="Y2339" s="11"/>
      <c r="Z2339" s="11"/>
      <c r="AA2339" s="11">
        <v>51709.4</v>
      </c>
      <c r="AB2339" s="13">
        <v>51709400000</v>
      </c>
      <c r="AG2339" s="5"/>
      <c r="AH2339" s="7"/>
      <c r="AI2339" s="8"/>
      <c r="AO2339" s="9">
        <v>11</v>
      </c>
      <c r="AP2339" s="5">
        <v>1.0413926851582249</v>
      </c>
      <c r="AR2339" s="5">
        <v>69.8</v>
      </c>
      <c r="AW2339">
        <v>61673.3</v>
      </c>
      <c r="AX2339">
        <v>61673300000</v>
      </c>
      <c r="CG2339" s="13"/>
    </row>
    <row r="2340" spans="1:85" x14ac:dyDescent="0.3">
      <c r="A2340">
        <v>2018</v>
      </c>
      <c r="B2340" t="s">
        <v>251</v>
      </c>
      <c r="C2340">
        <v>0</v>
      </c>
      <c r="D2340">
        <v>3</v>
      </c>
      <c r="E2340">
        <v>4</v>
      </c>
      <c r="L2340">
        <v>1</v>
      </c>
      <c r="M2340">
        <v>0</v>
      </c>
      <c r="N2340">
        <v>0</v>
      </c>
      <c r="O2340" s="11">
        <v>10</v>
      </c>
      <c r="P2340" s="11">
        <v>5</v>
      </c>
      <c r="Q2340" s="12">
        <v>50</v>
      </c>
      <c r="R2340" s="11">
        <v>5</v>
      </c>
      <c r="S2340" s="12">
        <v>50</v>
      </c>
      <c r="T2340" s="14">
        <v>0</v>
      </c>
      <c r="U2340" s="12">
        <v>0</v>
      </c>
      <c r="V2340" s="12">
        <v>40.39</v>
      </c>
      <c r="W2340" s="13">
        <v>5</v>
      </c>
      <c r="X2340" s="11"/>
      <c r="Y2340" s="11">
        <v>6.75</v>
      </c>
      <c r="Z2340" s="11">
        <v>3.96</v>
      </c>
      <c r="AA2340" s="11">
        <v>24713.8</v>
      </c>
      <c r="AB2340" s="13">
        <v>24713800000</v>
      </c>
      <c r="AC2340" s="5">
        <v>3.9572416511420969</v>
      </c>
      <c r="AD2340">
        <v>11.17</v>
      </c>
      <c r="AE2340">
        <v>5.07</v>
      </c>
      <c r="AF2340">
        <v>6.83</v>
      </c>
      <c r="AG2340" s="5">
        <v>28.81260528370106</v>
      </c>
      <c r="AH2340" s="7"/>
      <c r="AI2340" s="8"/>
      <c r="AO2340" s="9">
        <v>44</v>
      </c>
      <c r="AP2340" s="5">
        <v>1.6434526764861872</v>
      </c>
      <c r="AQ2340">
        <v>125933000</v>
      </c>
      <c r="AR2340" s="5">
        <v>2</v>
      </c>
      <c r="AU2340">
        <v>107189000</v>
      </c>
      <c r="AV2340">
        <v>0</v>
      </c>
      <c r="AW2340">
        <v>62703.4</v>
      </c>
      <c r="AX2340">
        <v>62703400000</v>
      </c>
      <c r="CG2340" s="13"/>
    </row>
    <row r="2341" spans="1:85" x14ac:dyDescent="0.3">
      <c r="A2341">
        <v>2018</v>
      </c>
      <c r="B2341" t="s">
        <v>252</v>
      </c>
      <c r="C2341">
        <v>1</v>
      </c>
      <c r="D2341">
        <v>5</v>
      </c>
      <c r="E2341">
        <v>4</v>
      </c>
      <c r="M2341">
        <v>0</v>
      </c>
      <c r="N2341">
        <v>0</v>
      </c>
      <c r="O2341" s="11"/>
      <c r="P2341" s="11"/>
      <c r="Q2341" s="12"/>
      <c r="R2341" s="11"/>
      <c r="S2341" s="12"/>
      <c r="T2341" s="14">
        <v>0</v>
      </c>
      <c r="U2341" s="12"/>
      <c r="V2341" s="12">
        <v>41.1</v>
      </c>
      <c r="W2341" s="13"/>
      <c r="X2341" s="11"/>
      <c r="Y2341" s="11">
        <v>0.67</v>
      </c>
      <c r="Z2341" s="11">
        <v>13.66</v>
      </c>
      <c r="AA2341" s="11">
        <v>146858.5</v>
      </c>
      <c r="AB2341" s="13">
        <v>146858500000</v>
      </c>
      <c r="AC2341" s="5">
        <v>13.658403355863578</v>
      </c>
      <c r="AD2341">
        <v>21.43</v>
      </c>
      <c r="AE2341">
        <v>5.57</v>
      </c>
      <c r="AF2341">
        <v>7.11</v>
      </c>
      <c r="AG2341" s="5">
        <v>20.567041913442523</v>
      </c>
      <c r="AH2341" s="7"/>
      <c r="AI2341" s="8">
        <v>1.0485175272811154E-3</v>
      </c>
      <c r="AJ2341">
        <v>124565.62</v>
      </c>
      <c r="AK2341">
        <v>124565620000</v>
      </c>
      <c r="AL2341">
        <f>IF(AJ2341&lt;29957,1,0)</f>
        <v>0</v>
      </c>
      <c r="AM2341">
        <f>IF(AND(AJ2341&gt;29957,AJ2341&lt;96525),1,0)</f>
        <v>0</v>
      </c>
      <c r="AN2341">
        <f>IF(AJ2341&gt;96525,1,0)</f>
        <v>1</v>
      </c>
      <c r="AO2341" s="9">
        <v>23</v>
      </c>
      <c r="AP2341" s="5">
        <v>1.3617278360175928</v>
      </c>
      <c r="AR2341" s="5">
        <v>47.6</v>
      </c>
      <c r="AW2341">
        <v>114472</v>
      </c>
      <c r="AX2341">
        <v>114472000000</v>
      </c>
      <c r="CG2341" s="13"/>
    </row>
    <row r="2342" spans="1:85" x14ac:dyDescent="0.3">
      <c r="A2342">
        <v>2018</v>
      </c>
      <c r="B2342" t="s">
        <v>253</v>
      </c>
      <c r="C2342">
        <v>0</v>
      </c>
      <c r="D2342">
        <v>3</v>
      </c>
      <c r="E2342">
        <v>4</v>
      </c>
      <c r="M2342">
        <v>0</v>
      </c>
      <c r="N2342">
        <v>0</v>
      </c>
      <c r="O2342" s="11">
        <v>7</v>
      </c>
      <c r="P2342" s="11">
        <v>3</v>
      </c>
      <c r="Q2342" s="12">
        <v>42.86</v>
      </c>
      <c r="R2342" s="11">
        <v>4</v>
      </c>
      <c r="S2342" s="12">
        <v>57.14</v>
      </c>
      <c r="T2342" s="14">
        <v>0</v>
      </c>
      <c r="U2342" s="12">
        <v>0</v>
      </c>
      <c r="V2342" s="12">
        <v>53.94</v>
      </c>
      <c r="W2342" s="13">
        <v>8</v>
      </c>
      <c r="X2342" s="11"/>
      <c r="Y2342" s="11">
        <v>8.92</v>
      </c>
      <c r="Z2342" s="11">
        <v>5.36</v>
      </c>
      <c r="AA2342" s="11">
        <v>235351.3</v>
      </c>
      <c r="AB2342" s="13">
        <v>235351300000</v>
      </c>
      <c r="AC2342" s="5">
        <v>5.3621403222168276</v>
      </c>
      <c r="AD2342">
        <v>19.39</v>
      </c>
      <c r="AE2342">
        <v>5.31</v>
      </c>
      <c r="AF2342">
        <v>9.07</v>
      </c>
      <c r="AG2342" s="5">
        <v>-22.486022710086395</v>
      </c>
      <c r="AH2342" s="7"/>
      <c r="AI2342" s="8"/>
      <c r="AO2342" s="9">
        <v>70</v>
      </c>
      <c r="AP2342" s="5">
        <v>1.8450980400142569</v>
      </c>
      <c r="AW2342">
        <v>1876861.9</v>
      </c>
      <c r="AX2342">
        <v>1876861900000</v>
      </c>
      <c r="CG2342" s="13"/>
    </row>
    <row r="2343" spans="1:85" x14ac:dyDescent="0.3">
      <c r="A2343">
        <v>2018</v>
      </c>
      <c r="B2343" t="s">
        <v>254</v>
      </c>
      <c r="C2343">
        <v>0</v>
      </c>
      <c r="D2343">
        <v>3</v>
      </c>
      <c r="E2343">
        <v>6</v>
      </c>
      <c r="L2343">
        <v>1</v>
      </c>
      <c r="M2343">
        <v>0</v>
      </c>
      <c r="N2343">
        <v>1</v>
      </c>
      <c r="O2343" s="11">
        <v>14</v>
      </c>
      <c r="P2343" s="11">
        <v>7</v>
      </c>
      <c r="Q2343" s="12">
        <v>50</v>
      </c>
      <c r="R2343" s="11">
        <v>3</v>
      </c>
      <c r="S2343" s="12">
        <v>21.43</v>
      </c>
      <c r="T2343" s="14">
        <v>4</v>
      </c>
      <c r="U2343" s="12">
        <v>28.57</v>
      </c>
      <c r="V2343" s="12">
        <v>50.09</v>
      </c>
      <c r="W2343" s="13">
        <v>7</v>
      </c>
      <c r="X2343" s="11"/>
      <c r="Y2343" s="11">
        <v>12.41</v>
      </c>
      <c r="Z2343" s="11">
        <v>3.73</v>
      </c>
      <c r="AA2343" s="11">
        <v>20711</v>
      </c>
      <c r="AB2343" s="13">
        <v>20711000000</v>
      </c>
      <c r="AC2343" s="5">
        <v>3.7319859704703013</v>
      </c>
      <c r="AD2343">
        <v>14.11</v>
      </c>
      <c r="AE2343">
        <v>8.4</v>
      </c>
      <c r="AF2343">
        <v>13.73</v>
      </c>
      <c r="AG2343" s="5">
        <v>2.2752318464642269</v>
      </c>
      <c r="AH2343" s="7"/>
      <c r="AI2343" s="8"/>
      <c r="AJ2343">
        <v>51543.98</v>
      </c>
      <c r="AK2343">
        <v>51543980000</v>
      </c>
      <c r="AL2343">
        <f>IF(AJ2343&lt;29957,1,0)</f>
        <v>0</v>
      </c>
      <c r="AM2343">
        <f>IF(AND(AJ2343&gt;29957,AJ2343&lt;96525),1,0)</f>
        <v>1</v>
      </c>
      <c r="AN2343">
        <f>IF(AJ2343&gt;96525,1,0)</f>
        <v>0</v>
      </c>
      <c r="AO2343" s="9">
        <v>61</v>
      </c>
      <c r="AP2343" s="5">
        <v>1.7853298350107669</v>
      </c>
      <c r="AQ2343">
        <v>44570212</v>
      </c>
      <c r="AS2343">
        <v>44570212</v>
      </c>
      <c r="AT2343">
        <v>48602622</v>
      </c>
      <c r="AU2343">
        <v>93172834</v>
      </c>
      <c r="AV2343">
        <v>0</v>
      </c>
      <c r="AW2343">
        <v>18097</v>
      </c>
      <c r="AX2343">
        <v>18097000000</v>
      </c>
      <c r="CG2343" s="13"/>
    </row>
    <row r="2344" spans="1:85" x14ac:dyDescent="0.3">
      <c r="A2344">
        <v>2018</v>
      </c>
      <c r="B2344" t="s">
        <v>255</v>
      </c>
      <c r="C2344">
        <v>0</v>
      </c>
      <c r="D2344">
        <v>4</v>
      </c>
      <c r="E2344">
        <v>4</v>
      </c>
      <c r="F2344">
        <v>3.8</v>
      </c>
      <c r="G2344">
        <v>3800000</v>
      </c>
      <c r="H2344">
        <v>3.3</v>
      </c>
      <c r="I2344">
        <v>3300000</v>
      </c>
      <c r="J2344">
        <v>0.5</v>
      </c>
      <c r="K2344">
        <v>500000</v>
      </c>
      <c r="L2344">
        <v>1</v>
      </c>
      <c r="M2344">
        <v>0</v>
      </c>
      <c r="N2344">
        <v>0</v>
      </c>
      <c r="O2344" s="11">
        <v>9</v>
      </c>
      <c r="P2344" s="11">
        <v>4</v>
      </c>
      <c r="Q2344" s="12">
        <v>44.44</v>
      </c>
      <c r="R2344" s="11">
        <v>4</v>
      </c>
      <c r="S2344" s="12">
        <v>44.44</v>
      </c>
      <c r="T2344" s="14">
        <v>1</v>
      </c>
      <c r="U2344" s="12">
        <v>11.11</v>
      </c>
      <c r="V2344" s="12">
        <v>42.75</v>
      </c>
      <c r="W2344" s="13">
        <v>4</v>
      </c>
      <c r="X2344" s="11">
        <v>1.96</v>
      </c>
      <c r="Y2344" s="11">
        <v>6.26</v>
      </c>
      <c r="Z2344" s="11">
        <v>4.24</v>
      </c>
      <c r="AA2344" s="11">
        <v>75019.199999999997</v>
      </c>
      <c r="AB2344" s="13">
        <v>75019200000</v>
      </c>
      <c r="AC2344" s="5">
        <v>4.2403912631346676</v>
      </c>
      <c r="AD2344">
        <v>14.5</v>
      </c>
      <c r="AE2344">
        <v>7.68</v>
      </c>
      <c r="AF2344">
        <v>10.85</v>
      </c>
      <c r="AG2344" s="5">
        <v>-0.38543683203078755</v>
      </c>
      <c r="AH2344" s="7">
        <v>0.69490035617460189</v>
      </c>
      <c r="AI2344" s="8"/>
      <c r="AO2344" s="9">
        <v>21</v>
      </c>
      <c r="AP2344" s="5">
        <v>1.3222192947339191</v>
      </c>
      <c r="AQ2344">
        <v>504472479</v>
      </c>
      <c r="AT2344">
        <v>22436596</v>
      </c>
      <c r="AU2344">
        <v>526909075</v>
      </c>
      <c r="AV2344">
        <v>0</v>
      </c>
      <c r="AW2344">
        <v>45860.7</v>
      </c>
      <c r="AX2344">
        <v>45860700000</v>
      </c>
      <c r="CG2344" s="13"/>
    </row>
    <row r="2345" spans="1:85" x14ac:dyDescent="0.3">
      <c r="A2345">
        <v>2018</v>
      </c>
      <c r="B2345" t="s">
        <v>256</v>
      </c>
      <c r="C2345">
        <v>0</v>
      </c>
      <c r="D2345">
        <v>3</v>
      </c>
      <c r="E2345">
        <v>4</v>
      </c>
      <c r="F2345">
        <v>5.3</v>
      </c>
      <c r="G2345">
        <v>5300000</v>
      </c>
      <c r="H2345">
        <v>4.7</v>
      </c>
      <c r="I2345">
        <v>4700000</v>
      </c>
      <c r="J2345">
        <v>0.59999999999999964</v>
      </c>
      <c r="K2345">
        <v>599999.99999999965</v>
      </c>
      <c r="L2345">
        <v>1</v>
      </c>
      <c r="M2345">
        <v>0</v>
      </c>
      <c r="N2345">
        <v>0</v>
      </c>
      <c r="O2345" s="11">
        <v>13</v>
      </c>
      <c r="P2345" s="11">
        <v>7</v>
      </c>
      <c r="Q2345" s="12">
        <v>53.85</v>
      </c>
      <c r="R2345" s="11">
        <v>5</v>
      </c>
      <c r="S2345" s="12">
        <v>38.46</v>
      </c>
      <c r="T2345" s="14">
        <v>1</v>
      </c>
      <c r="U2345" s="12">
        <v>7.69</v>
      </c>
      <c r="V2345" s="12">
        <v>44.36</v>
      </c>
      <c r="W2345" s="13">
        <v>4</v>
      </c>
      <c r="X2345" s="11">
        <v>4.87</v>
      </c>
      <c r="Y2345" s="11">
        <v>-1.18</v>
      </c>
      <c r="Z2345" s="11">
        <v>3.14</v>
      </c>
      <c r="AA2345" s="11">
        <v>21448.400000000001</v>
      </c>
      <c r="AB2345" s="13">
        <v>21448400000</v>
      </c>
      <c r="AC2345" s="5">
        <v>3.1375302746139457</v>
      </c>
      <c r="AD2345">
        <v>15.43</v>
      </c>
      <c r="AE2345">
        <v>4.63</v>
      </c>
      <c r="AF2345">
        <v>6.25</v>
      </c>
      <c r="AG2345" s="5">
        <v>52.550548903715899</v>
      </c>
      <c r="AH2345" s="7"/>
      <c r="AI2345" s="8">
        <v>1.0651399660486637E-2</v>
      </c>
      <c r="AJ2345">
        <v>28038.47</v>
      </c>
      <c r="AK2345">
        <v>28038470000</v>
      </c>
      <c r="AL2345">
        <f>IF(AJ2345&lt;29957,1,0)</f>
        <v>1</v>
      </c>
      <c r="AM2345">
        <f>IF(AND(AJ2345&gt;29957,AJ2345&lt;96525),1,0)</f>
        <v>0</v>
      </c>
      <c r="AN2345">
        <f>IF(AJ2345&gt;96525,1,0)</f>
        <v>0</v>
      </c>
      <c r="AO2345" s="9">
        <v>37</v>
      </c>
      <c r="AP2345" s="5">
        <v>1.5682017240669948</v>
      </c>
      <c r="AQ2345">
        <v>53905000</v>
      </c>
      <c r="AT2345">
        <v>9761000</v>
      </c>
      <c r="AU2345">
        <v>63666000</v>
      </c>
      <c r="CG2345" s="13"/>
    </row>
    <row r="2346" spans="1:85" x14ac:dyDescent="0.3">
      <c r="A2346">
        <v>2018</v>
      </c>
      <c r="B2346" t="s">
        <v>257</v>
      </c>
      <c r="C2346">
        <v>0</v>
      </c>
      <c r="D2346">
        <v>4</v>
      </c>
      <c r="E2346">
        <v>5</v>
      </c>
      <c r="F2346">
        <v>614.5</v>
      </c>
      <c r="G2346">
        <v>614500000</v>
      </c>
      <c r="H2346">
        <v>614.29999999999995</v>
      </c>
      <c r="I2346">
        <v>614300000</v>
      </c>
      <c r="J2346">
        <v>0.20000000000004547</v>
      </c>
      <c r="K2346">
        <v>200000.00000004546</v>
      </c>
      <c r="L2346">
        <v>1</v>
      </c>
      <c r="M2346">
        <v>0</v>
      </c>
      <c r="N2346">
        <v>0</v>
      </c>
      <c r="O2346" s="11">
        <v>11</v>
      </c>
      <c r="P2346" s="11">
        <v>5</v>
      </c>
      <c r="Q2346" s="12">
        <v>45.45</v>
      </c>
      <c r="R2346" s="11">
        <v>4</v>
      </c>
      <c r="S2346" s="12">
        <v>36.36</v>
      </c>
      <c r="T2346" s="14">
        <v>2</v>
      </c>
      <c r="U2346" s="12">
        <v>18.18</v>
      </c>
      <c r="V2346" s="12">
        <v>42.77</v>
      </c>
      <c r="W2346" s="13">
        <v>4</v>
      </c>
      <c r="X2346" s="11"/>
      <c r="Y2346" s="11">
        <v>1.1100000000000001</v>
      </c>
      <c r="Z2346" s="11">
        <v>4.24</v>
      </c>
      <c r="AA2346" s="11">
        <v>61809.599999999999</v>
      </c>
      <c r="AB2346" s="13">
        <v>61809600000</v>
      </c>
      <c r="AC2346" s="5">
        <v>4.2394690812917437</v>
      </c>
      <c r="AD2346">
        <v>5.2</v>
      </c>
      <c r="AE2346">
        <v>1.64</v>
      </c>
      <c r="AF2346">
        <v>2.3199999999999998</v>
      </c>
      <c r="AG2346" s="5">
        <v>9.5710696837948372</v>
      </c>
      <c r="AH2346" s="7">
        <v>4.9747202988893173E-2</v>
      </c>
      <c r="AI2346" s="8">
        <v>2.0942895625630302</v>
      </c>
      <c r="AJ2346">
        <v>64907.18</v>
      </c>
      <c r="AK2346">
        <v>64907180000</v>
      </c>
      <c r="AL2346">
        <f>IF(AJ2346&lt;29957,1,0)</f>
        <v>0</v>
      </c>
      <c r="AM2346">
        <f>IF(AND(AJ2346&gt;29957,AJ2346&lt;96525),1,0)</f>
        <v>1</v>
      </c>
      <c r="AN2346">
        <f>IF(AJ2346&gt;96525,1,0)</f>
        <v>0</v>
      </c>
      <c r="AO2346" s="9">
        <v>93</v>
      </c>
      <c r="AP2346" s="5">
        <v>1.968482948553935</v>
      </c>
      <c r="AQ2346">
        <v>82021000</v>
      </c>
      <c r="AT2346">
        <v>89601892</v>
      </c>
      <c r="AU2346">
        <v>171622892</v>
      </c>
      <c r="AW2346">
        <v>59098.8</v>
      </c>
      <c r="AX2346">
        <v>59098800000</v>
      </c>
      <c r="CG2346" s="13"/>
    </row>
    <row r="2347" spans="1:85" x14ac:dyDescent="0.3">
      <c r="A2347">
        <v>2018</v>
      </c>
      <c r="B2347" t="s">
        <v>258</v>
      </c>
      <c r="C2347">
        <v>1</v>
      </c>
      <c r="D2347">
        <v>5</v>
      </c>
      <c r="E2347">
        <v>4</v>
      </c>
      <c r="F2347">
        <v>83.7</v>
      </c>
      <c r="G2347">
        <v>83700000</v>
      </c>
      <c r="H2347">
        <v>83.7</v>
      </c>
      <c r="I2347">
        <v>83700000</v>
      </c>
      <c r="J2347">
        <v>0</v>
      </c>
      <c r="L2347">
        <v>1</v>
      </c>
      <c r="M2347">
        <v>0</v>
      </c>
      <c r="N2347">
        <v>0</v>
      </c>
      <c r="O2347" s="11">
        <v>17</v>
      </c>
      <c r="P2347" s="11">
        <v>4</v>
      </c>
      <c r="Q2347" s="12">
        <v>23.53</v>
      </c>
      <c r="R2347" s="11">
        <v>5</v>
      </c>
      <c r="S2347" s="12">
        <v>29.41</v>
      </c>
      <c r="T2347" s="14">
        <v>8</v>
      </c>
      <c r="U2347" s="12">
        <v>47.06</v>
      </c>
      <c r="V2347" s="12" t="s">
        <v>366</v>
      </c>
      <c r="W2347" s="13">
        <v>5</v>
      </c>
      <c r="X2347" s="11"/>
      <c r="Y2347" s="11">
        <v>8.2100000000000009</v>
      </c>
      <c r="Z2347" s="11">
        <v>3.34</v>
      </c>
      <c r="AA2347" s="11">
        <v>111123.4</v>
      </c>
      <c r="AB2347" s="13">
        <v>111123400000</v>
      </c>
      <c r="AC2347" s="5">
        <v>3.3363636273902375</v>
      </c>
      <c r="AD2347">
        <v>13.02</v>
      </c>
      <c r="AE2347">
        <v>4.4800000000000004</v>
      </c>
      <c r="AF2347">
        <v>9.25</v>
      </c>
      <c r="AG2347" s="5">
        <v>4.7907306703803405</v>
      </c>
      <c r="AH2347" s="7"/>
      <c r="AI2347" s="8"/>
      <c r="AJ2347">
        <v>69870.149999999994</v>
      </c>
      <c r="AK2347">
        <v>69870150000</v>
      </c>
      <c r="AL2347">
        <f>IF(AJ2347&lt;29957,1,0)</f>
        <v>0</v>
      </c>
      <c r="AM2347">
        <f>IF(AND(AJ2347&gt;29957,AJ2347&lt;96525),1,0)</f>
        <v>1</v>
      </c>
      <c r="AN2347">
        <f>IF(AJ2347&gt;96525,1,0)</f>
        <v>0</v>
      </c>
      <c r="AO2347" s="9">
        <v>57</v>
      </c>
      <c r="AP2347" s="5">
        <v>1.7558748556724912</v>
      </c>
      <c r="AQ2347">
        <v>12730000</v>
      </c>
      <c r="AT2347">
        <v>22861000</v>
      </c>
      <c r="AU2347">
        <v>35591000</v>
      </c>
      <c r="AV2347">
        <v>0</v>
      </c>
      <c r="AW2347">
        <v>416025.8</v>
      </c>
      <c r="AX2347">
        <v>416025800000</v>
      </c>
      <c r="CG2347" s="13"/>
    </row>
    <row r="2348" spans="1:85" x14ac:dyDescent="0.3">
      <c r="A2348">
        <v>2018</v>
      </c>
      <c r="B2348" t="s">
        <v>259</v>
      </c>
      <c r="C2348">
        <v>0</v>
      </c>
      <c r="D2348">
        <v>4</v>
      </c>
      <c r="E2348">
        <v>4</v>
      </c>
      <c r="F2348">
        <v>1.8</v>
      </c>
      <c r="G2348">
        <v>1800000</v>
      </c>
      <c r="H2348">
        <v>1.8</v>
      </c>
      <c r="I2348">
        <v>1800000</v>
      </c>
      <c r="J2348">
        <v>0</v>
      </c>
      <c r="M2348">
        <v>0</v>
      </c>
      <c r="N2348">
        <v>0</v>
      </c>
      <c r="O2348" s="11">
        <v>10</v>
      </c>
      <c r="P2348" s="11">
        <v>3</v>
      </c>
      <c r="Q2348" s="12">
        <v>30</v>
      </c>
      <c r="R2348" s="11">
        <v>6</v>
      </c>
      <c r="S2348" s="12">
        <v>60</v>
      </c>
      <c r="T2348" s="14">
        <v>1</v>
      </c>
      <c r="U2348" s="12">
        <v>10</v>
      </c>
      <c r="V2348" s="12">
        <v>74.25</v>
      </c>
      <c r="W2348" s="13">
        <v>4</v>
      </c>
      <c r="X2348" s="11"/>
      <c r="Y2348" s="11">
        <v>5.94</v>
      </c>
      <c r="Z2348" s="11"/>
      <c r="AA2348" s="11"/>
      <c r="AB2348" s="13"/>
      <c r="AD2348">
        <v>23.64</v>
      </c>
      <c r="AE2348">
        <v>13.55</v>
      </c>
      <c r="AF2348">
        <v>19.02</v>
      </c>
      <c r="AG2348" s="5">
        <v>18.914992403009741</v>
      </c>
      <c r="AH2348" s="7"/>
      <c r="AI2348" s="8"/>
      <c r="AO2348" s="9">
        <v>34</v>
      </c>
      <c r="AP2348" s="5">
        <v>1.5314789170422551</v>
      </c>
      <c r="AR2348" s="5">
        <v>40.700000000000003</v>
      </c>
      <c r="AW2348">
        <v>19485.7</v>
      </c>
      <c r="AX2348">
        <v>19485700000</v>
      </c>
      <c r="CG2348" s="13"/>
    </row>
    <row r="2349" spans="1:85" x14ac:dyDescent="0.3">
      <c r="A2349">
        <v>2018</v>
      </c>
      <c r="B2349" t="s">
        <v>260</v>
      </c>
      <c r="C2349">
        <v>1</v>
      </c>
      <c r="D2349">
        <v>9</v>
      </c>
      <c r="E2349">
        <v>4</v>
      </c>
      <c r="M2349">
        <v>0</v>
      </c>
      <c r="N2349">
        <v>0</v>
      </c>
      <c r="O2349" s="11">
        <v>11</v>
      </c>
      <c r="P2349" s="11">
        <v>4</v>
      </c>
      <c r="Q2349" s="12">
        <v>36.36</v>
      </c>
      <c r="R2349" s="11">
        <v>5</v>
      </c>
      <c r="S2349" s="12">
        <v>45.45</v>
      </c>
      <c r="T2349" s="14">
        <v>2</v>
      </c>
      <c r="U2349" s="12">
        <v>18.18</v>
      </c>
      <c r="V2349" s="12">
        <v>52.96</v>
      </c>
      <c r="W2349" s="13">
        <v>8</v>
      </c>
      <c r="X2349" s="11">
        <v>32.49</v>
      </c>
      <c r="Y2349" s="11">
        <v>8.4</v>
      </c>
      <c r="Z2349" s="11">
        <v>0.28000000000000003</v>
      </c>
      <c r="AA2349" s="11">
        <v>776250</v>
      </c>
      <c r="AB2349" s="13">
        <v>776250000000</v>
      </c>
      <c r="AC2349" s="5">
        <v>0.27809741225397322</v>
      </c>
      <c r="AD2349">
        <v>-0.16</v>
      </c>
      <c r="AE2349">
        <v>-0.03</v>
      </c>
      <c r="AF2349">
        <v>-0.04</v>
      </c>
      <c r="AG2349" s="5">
        <v>-29.920659139456816</v>
      </c>
      <c r="AH2349" s="7"/>
      <c r="AI2349" s="8"/>
      <c r="AJ2349">
        <v>99974.02</v>
      </c>
      <c r="AK2349">
        <v>99974020000</v>
      </c>
      <c r="AL2349">
        <f>IF(AJ2349&lt;29957,1,0)</f>
        <v>0</v>
      </c>
      <c r="AM2349">
        <f>IF(AND(AJ2349&gt;29957,AJ2349&lt;96525),1,0)</f>
        <v>0</v>
      </c>
      <c r="AN2349">
        <f>IF(AJ2349&gt;96525,1,0)</f>
        <v>1</v>
      </c>
      <c r="AO2349" s="9">
        <v>14</v>
      </c>
      <c r="AP2349" s="5">
        <v>1.1461280356782377</v>
      </c>
      <c r="AR2349" s="5">
        <v>12.9</v>
      </c>
      <c r="CG2349" s="13"/>
    </row>
    <row r="2350" spans="1:85" x14ac:dyDescent="0.3">
      <c r="A2350">
        <v>2018</v>
      </c>
      <c r="B2350" t="s">
        <v>261</v>
      </c>
      <c r="C2350">
        <v>0</v>
      </c>
      <c r="D2350">
        <v>4</v>
      </c>
      <c r="E2350">
        <v>11</v>
      </c>
      <c r="F2350">
        <v>320</v>
      </c>
      <c r="G2350">
        <v>320000000</v>
      </c>
      <c r="H2350">
        <v>240</v>
      </c>
      <c r="I2350">
        <v>240000000</v>
      </c>
      <c r="J2350">
        <v>80</v>
      </c>
      <c r="K2350">
        <v>80000000</v>
      </c>
      <c r="L2350">
        <v>1</v>
      </c>
      <c r="M2350">
        <v>0</v>
      </c>
      <c r="N2350">
        <v>0</v>
      </c>
      <c r="O2350" s="11">
        <v>17</v>
      </c>
      <c r="P2350" s="11">
        <v>8</v>
      </c>
      <c r="Q2350" s="12">
        <v>47.06</v>
      </c>
      <c r="R2350" s="11">
        <v>8</v>
      </c>
      <c r="S2350" s="12">
        <v>47.06</v>
      </c>
      <c r="T2350" s="14">
        <v>1</v>
      </c>
      <c r="U2350" s="12">
        <v>5.88</v>
      </c>
      <c r="V2350" s="12">
        <v>46.2</v>
      </c>
      <c r="W2350" s="13">
        <v>6</v>
      </c>
      <c r="X2350" s="11"/>
      <c r="Y2350" s="11">
        <v>1.78</v>
      </c>
      <c r="Z2350" s="11">
        <v>1.79</v>
      </c>
      <c r="AA2350" s="11">
        <v>8241680</v>
      </c>
      <c r="AB2350" s="13">
        <v>8241680000000</v>
      </c>
      <c r="AC2350" s="5">
        <v>1.7851436901222255</v>
      </c>
      <c r="AD2350">
        <v>12.85</v>
      </c>
      <c r="AE2350">
        <v>4.71</v>
      </c>
      <c r="AF2350">
        <v>7.39</v>
      </c>
      <c r="AG2350" s="5">
        <v>30.45338906051245</v>
      </c>
      <c r="AH2350" s="7"/>
      <c r="AI2350" s="8"/>
      <c r="AJ2350">
        <v>5833473.4199999999</v>
      </c>
      <c r="AK2350">
        <v>5833473420000</v>
      </c>
      <c r="AL2350">
        <f>IF(AJ2350&lt;29957,1,0)</f>
        <v>0</v>
      </c>
      <c r="AM2350">
        <f>IF(AND(AJ2350&gt;29957,AJ2350&lt;96525),1,0)</f>
        <v>0</v>
      </c>
      <c r="AN2350">
        <f>IF(AJ2350&gt;96525,1,0)</f>
        <v>1</v>
      </c>
      <c r="AO2350" s="9">
        <v>45</v>
      </c>
      <c r="AP2350" s="5">
        <v>1.6532125137753435</v>
      </c>
      <c r="AQ2350">
        <v>674400000</v>
      </c>
      <c r="AT2350">
        <v>424000000</v>
      </c>
      <c r="AU2350">
        <v>1098400000</v>
      </c>
      <c r="AW2350">
        <v>4307310</v>
      </c>
      <c r="AX2350">
        <v>4307310000000</v>
      </c>
      <c r="CG2350" s="13"/>
    </row>
    <row r="2351" spans="1:85" x14ac:dyDescent="0.3">
      <c r="A2351">
        <v>2018</v>
      </c>
      <c r="B2351" t="s">
        <v>262</v>
      </c>
      <c r="C2351">
        <v>0</v>
      </c>
      <c r="D2351">
        <v>5</v>
      </c>
      <c r="E2351">
        <v>4</v>
      </c>
      <c r="M2351">
        <v>0</v>
      </c>
      <c r="N2351">
        <v>0</v>
      </c>
      <c r="O2351" s="11">
        <v>12</v>
      </c>
      <c r="P2351" s="11">
        <v>4</v>
      </c>
      <c r="Q2351" s="12">
        <v>33.33</v>
      </c>
      <c r="R2351" s="11">
        <v>4</v>
      </c>
      <c r="S2351" s="12">
        <v>33.33</v>
      </c>
      <c r="T2351" s="14">
        <v>4</v>
      </c>
      <c r="U2351" s="12">
        <v>33.33</v>
      </c>
      <c r="V2351" s="12">
        <v>48.36</v>
      </c>
      <c r="W2351" s="13">
        <v>7</v>
      </c>
      <c r="X2351" s="11">
        <v>66.06</v>
      </c>
      <c r="Y2351" s="11">
        <v>-176.09</v>
      </c>
      <c r="Z2351" s="11">
        <v>0.5</v>
      </c>
      <c r="AA2351" s="11">
        <v>1054631</v>
      </c>
      <c r="AB2351" s="13">
        <v>1054631000000</v>
      </c>
      <c r="AC2351" s="5">
        <v>0.50354540859368924</v>
      </c>
      <c r="AD2351">
        <v>2.02</v>
      </c>
      <c r="AE2351">
        <v>0.49</v>
      </c>
      <c r="AF2351">
        <v>0.95</v>
      </c>
      <c r="AG2351" s="5">
        <v>1.2307208852539151</v>
      </c>
      <c r="AH2351" s="7">
        <v>2.9702572287425615</v>
      </c>
      <c r="AI2351" s="8"/>
      <c r="AJ2351">
        <v>145657.01</v>
      </c>
      <c r="AK2351">
        <v>145657010000</v>
      </c>
      <c r="AL2351">
        <f>IF(AJ2351&lt;29957,1,0)</f>
        <v>0</v>
      </c>
      <c r="AM2351">
        <f>IF(AND(AJ2351&gt;29957,AJ2351&lt;96525),1,0)</f>
        <v>0</v>
      </c>
      <c r="AN2351">
        <f>IF(AJ2351&gt;96525,1,0)</f>
        <v>1</v>
      </c>
      <c r="AO2351" s="9">
        <v>89</v>
      </c>
      <c r="AP2351" s="5">
        <v>1.9493900066449126</v>
      </c>
      <c r="AV2351">
        <v>0</v>
      </c>
      <c r="AW2351">
        <v>268663.59999999998</v>
      </c>
      <c r="AX2351">
        <v>268663599999.99997</v>
      </c>
      <c r="CG2351" s="13"/>
    </row>
    <row r="2352" spans="1:85" x14ac:dyDescent="0.3">
      <c r="A2352">
        <v>2018</v>
      </c>
      <c r="B2352" t="s">
        <v>263</v>
      </c>
      <c r="C2352">
        <v>0</v>
      </c>
      <c r="M2352">
        <v>0</v>
      </c>
      <c r="N2352">
        <v>0</v>
      </c>
      <c r="O2352" s="11">
        <v>19</v>
      </c>
      <c r="P2352" s="11">
        <v>7</v>
      </c>
      <c r="Q2352" s="12">
        <v>36.840000000000003</v>
      </c>
      <c r="R2352" s="11">
        <v>4</v>
      </c>
      <c r="S2352" s="12">
        <v>21.05</v>
      </c>
      <c r="T2352" s="14">
        <v>8</v>
      </c>
      <c r="U2352" s="12">
        <v>42.11</v>
      </c>
      <c r="V2352" s="12">
        <v>30.7</v>
      </c>
      <c r="W2352" s="13">
        <v>6</v>
      </c>
      <c r="X2352" s="11">
        <v>100</v>
      </c>
      <c r="Y2352" s="11">
        <v>28.7</v>
      </c>
      <c r="Z2352" s="11">
        <v>3.2</v>
      </c>
      <c r="AA2352" s="11">
        <v>138668.29999999999</v>
      </c>
      <c r="AB2352" s="13">
        <v>138668300000</v>
      </c>
      <c r="AC2352" s="5">
        <v>3.2009344834270559</v>
      </c>
      <c r="AD2352">
        <v>-84.07</v>
      </c>
      <c r="AE2352">
        <v>-5.85</v>
      </c>
      <c r="AF2352">
        <v>-7.03</v>
      </c>
      <c r="AG2352" s="5">
        <v>-32.886572350459176</v>
      </c>
      <c r="AH2352" s="7"/>
      <c r="AI2352" s="8">
        <v>0.18226965342349957</v>
      </c>
      <c r="AJ2352">
        <v>36363.25</v>
      </c>
      <c r="AK2352">
        <v>36363250000</v>
      </c>
      <c r="AL2352">
        <f>IF(AJ2352&lt;29957,1,0)</f>
        <v>0</v>
      </c>
      <c r="AM2352">
        <f>IF(AND(AJ2352&gt;29957,AJ2352&lt;96525),1,0)</f>
        <v>1</v>
      </c>
      <c r="AN2352">
        <f>IF(AJ2352&gt;96525,1,0)</f>
        <v>0</v>
      </c>
      <c r="AO2352" s="9">
        <v>21</v>
      </c>
      <c r="AP2352" s="5">
        <v>1.3222192947339191</v>
      </c>
      <c r="CG2352" s="13"/>
    </row>
    <row r="2353" spans="1:85" x14ac:dyDescent="0.3">
      <c r="A2353">
        <v>2018</v>
      </c>
      <c r="B2353" t="s">
        <v>264</v>
      </c>
      <c r="C2353">
        <v>0</v>
      </c>
      <c r="D2353">
        <v>6</v>
      </c>
      <c r="E2353">
        <v>4</v>
      </c>
      <c r="F2353">
        <v>2.7</v>
      </c>
      <c r="G2353">
        <v>2700000</v>
      </c>
      <c r="H2353">
        <v>2.6</v>
      </c>
      <c r="I2353">
        <v>2600000</v>
      </c>
      <c r="J2353">
        <v>0.10000000000000009</v>
      </c>
      <c r="K2353">
        <v>100000.00000000009</v>
      </c>
      <c r="L2353">
        <v>1</v>
      </c>
      <c r="M2353">
        <v>0</v>
      </c>
      <c r="N2353">
        <v>0</v>
      </c>
      <c r="O2353" s="11">
        <v>14</v>
      </c>
      <c r="P2353" s="11">
        <v>6</v>
      </c>
      <c r="Q2353" s="12">
        <v>42.86</v>
      </c>
      <c r="R2353" s="11">
        <v>8</v>
      </c>
      <c r="S2353" s="12">
        <v>57.14</v>
      </c>
      <c r="T2353" s="14">
        <v>0</v>
      </c>
      <c r="U2353" s="12">
        <v>0</v>
      </c>
      <c r="V2353" s="12">
        <v>73.290000000000006</v>
      </c>
      <c r="W2353" s="13">
        <v>4</v>
      </c>
      <c r="X2353" s="11"/>
      <c r="Y2353" s="11">
        <v>45.37</v>
      </c>
      <c r="Z2353" s="11"/>
      <c r="AA2353" s="11">
        <v>9056.7999999999993</v>
      </c>
      <c r="AB2353" s="13">
        <v>9056800000</v>
      </c>
      <c r="AD2353">
        <v>18.23</v>
      </c>
      <c r="AE2353">
        <v>10.54</v>
      </c>
      <c r="AF2353">
        <v>15.03</v>
      </c>
      <c r="AG2353" s="5">
        <v>5.4995801847187362</v>
      </c>
      <c r="AH2353" s="7"/>
      <c r="AI2353" s="8">
        <v>6.2312708609110175</v>
      </c>
      <c r="AJ2353">
        <v>38549.53</v>
      </c>
      <c r="AK2353">
        <v>38549530000</v>
      </c>
      <c r="AL2353">
        <f>IF(AJ2353&lt;29957,1,0)</f>
        <v>0</v>
      </c>
      <c r="AM2353">
        <f>IF(AND(AJ2353&gt;29957,AJ2353&lt;96525),1,0)</f>
        <v>1</v>
      </c>
      <c r="AN2353">
        <f>IF(AJ2353&gt;96525,1,0)</f>
        <v>0</v>
      </c>
      <c r="AO2353" s="9">
        <v>33</v>
      </c>
      <c r="AP2353" s="5">
        <v>1.5185139398778873</v>
      </c>
      <c r="AQ2353">
        <v>53637353</v>
      </c>
      <c r="AT2353">
        <v>5262924</v>
      </c>
      <c r="AU2353">
        <v>58900277</v>
      </c>
      <c r="CG2353" s="13"/>
    </row>
    <row r="2354" spans="1:85" x14ac:dyDescent="0.3">
      <c r="A2354">
        <v>2018</v>
      </c>
      <c r="B2354" t="s">
        <v>265</v>
      </c>
      <c r="C2354">
        <v>0</v>
      </c>
      <c r="M2354">
        <v>0</v>
      </c>
      <c r="N2354">
        <v>0</v>
      </c>
      <c r="O2354" s="11"/>
      <c r="P2354" s="11"/>
      <c r="Q2354" s="12"/>
      <c r="R2354" s="11"/>
      <c r="S2354" s="12"/>
      <c r="T2354" s="14">
        <v>0</v>
      </c>
      <c r="U2354" s="12"/>
      <c r="V2354" s="12" t="s">
        <v>366</v>
      </c>
      <c r="W2354" s="13"/>
      <c r="X2354" s="11"/>
      <c r="Y2354" s="11"/>
      <c r="Z2354" s="11"/>
      <c r="AA2354" s="11">
        <v>14201.8</v>
      </c>
      <c r="AB2354" s="13">
        <v>14201800000</v>
      </c>
      <c r="AG2354" s="5"/>
      <c r="AH2354" s="7"/>
      <c r="AI2354" s="8"/>
      <c r="AO2354" s="9">
        <v>63</v>
      </c>
      <c r="AP2354" s="5">
        <v>1.7993405494535815</v>
      </c>
      <c r="AV2354">
        <v>11.84</v>
      </c>
      <c r="AW2354">
        <v>10447.1</v>
      </c>
      <c r="AX2354">
        <v>10447100000</v>
      </c>
      <c r="CG2354" s="13"/>
    </row>
    <row r="2355" spans="1:85" x14ac:dyDescent="0.3">
      <c r="A2355">
        <v>2018</v>
      </c>
      <c r="B2355" t="s">
        <v>266</v>
      </c>
      <c r="C2355">
        <v>0</v>
      </c>
      <c r="D2355">
        <v>3</v>
      </c>
      <c r="E2355">
        <v>4</v>
      </c>
      <c r="L2355">
        <v>0</v>
      </c>
      <c r="M2355">
        <v>0</v>
      </c>
      <c r="N2355">
        <v>0</v>
      </c>
      <c r="O2355" s="11"/>
      <c r="P2355" s="11"/>
      <c r="Q2355" s="12"/>
      <c r="R2355" s="11"/>
      <c r="S2355" s="12"/>
      <c r="T2355" s="14">
        <v>0</v>
      </c>
      <c r="U2355" s="12"/>
      <c r="V2355" s="12">
        <v>52.32</v>
      </c>
      <c r="W2355" s="13"/>
      <c r="X2355" s="11"/>
      <c r="Y2355" s="11">
        <v>6.92</v>
      </c>
      <c r="Z2355" s="11">
        <v>4.93</v>
      </c>
      <c r="AA2355" s="11"/>
      <c r="AB2355" s="13"/>
      <c r="AC2355" s="5">
        <v>4.9280415551618733</v>
      </c>
      <c r="AD2355">
        <v>16.190000000000001</v>
      </c>
      <c r="AE2355">
        <v>12.32</v>
      </c>
      <c r="AF2355">
        <v>15.68</v>
      </c>
      <c r="AG2355" s="5">
        <v>-1.2452726735930468</v>
      </c>
      <c r="AH2355" s="7"/>
      <c r="AI2355" s="8"/>
      <c r="AO2355" s="9">
        <v>57</v>
      </c>
      <c r="AP2355" s="5">
        <v>1.7558748556724912</v>
      </c>
      <c r="AQ2355">
        <v>31481230</v>
      </c>
      <c r="AT2355">
        <v>29410000</v>
      </c>
      <c r="AU2355">
        <v>60891230</v>
      </c>
      <c r="AV2355">
        <v>52.32</v>
      </c>
      <c r="AW2355">
        <v>28097.3</v>
      </c>
      <c r="AX2355">
        <v>28097300000</v>
      </c>
      <c r="CG2355" s="13"/>
    </row>
    <row r="2356" spans="1:85" x14ac:dyDescent="0.3">
      <c r="A2356">
        <v>2018</v>
      </c>
      <c r="B2356" t="s">
        <v>267</v>
      </c>
      <c r="C2356">
        <v>0</v>
      </c>
      <c r="D2356">
        <v>4</v>
      </c>
      <c r="E2356">
        <v>4</v>
      </c>
      <c r="F2356">
        <v>21.9</v>
      </c>
      <c r="G2356">
        <v>21900000</v>
      </c>
      <c r="H2356">
        <v>19.7</v>
      </c>
      <c r="I2356">
        <v>19700000</v>
      </c>
      <c r="J2356">
        <v>2.1999999999999993</v>
      </c>
      <c r="K2356">
        <v>2199999.9999999991</v>
      </c>
      <c r="L2356">
        <v>1</v>
      </c>
      <c r="M2356">
        <v>1</v>
      </c>
      <c r="N2356">
        <v>1</v>
      </c>
      <c r="O2356" s="11">
        <v>15</v>
      </c>
      <c r="P2356" s="11">
        <v>5</v>
      </c>
      <c r="Q2356" s="12">
        <v>33.33</v>
      </c>
      <c r="R2356" s="11">
        <v>9</v>
      </c>
      <c r="S2356" s="12">
        <v>60</v>
      </c>
      <c r="T2356" s="14">
        <v>1</v>
      </c>
      <c r="U2356" s="12">
        <v>6.67</v>
      </c>
      <c r="V2356" s="12">
        <v>52.38</v>
      </c>
      <c r="W2356" s="13">
        <v>5</v>
      </c>
      <c r="X2356" s="11">
        <v>3.05</v>
      </c>
      <c r="Y2356" s="11">
        <v>6.13</v>
      </c>
      <c r="Z2356" s="11">
        <v>3.26</v>
      </c>
      <c r="AA2356" s="11">
        <v>86779.9</v>
      </c>
      <c r="AB2356" s="13">
        <v>86779900000</v>
      </c>
      <c r="AC2356" s="5">
        <v>3.2601046988363818</v>
      </c>
      <c r="AD2356">
        <v>12.87</v>
      </c>
      <c r="AE2356">
        <v>5.47</v>
      </c>
      <c r="AF2356">
        <v>7.07</v>
      </c>
      <c r="AG2356" s="5">
        <v>10.657463028049035</v>
      </c>
      <c r="AH2356" s="7"/>
      <c r="AI2356" s="8"/>
      <c r="AJ2356">
        <v>113761.49</v>
      </c>
      <c r="AK2356">
        <v>113761490000</v>
      </c>
      <c r="AL2356">
        <f>IF(AJ2356&lt;29957,1,0)</f>
        <v>0</v>
      </c>
      <c r="AM2356">
        <f>IF(AND(AJ2356&gt;29957,AJ2356&lt;96525),1,0)</f>
        <v>0</v>
      </c>
      <c r="AN2356">
        <f>IF(AJ2356&gt;96525,1,0)</f>
        <v>1</v>
      </c>
      <c r="AO2356" s="9">
        <v>48</v>
      </c>
      <c r="AP2356" s="5">
        <v>1.6812412373755872</v>
      </c>
      <c r="AQ2356">
        <v>254800000</v>
      </c>
      <c r="AS2356">
        <f>22800000+19300000+14100000+22600000+22500000</f>
        <v>101300000</v>
      </c>
      <c r="AT2356">
        <v>106100000</v>
      </c>
      <c r="AU2356">
        <v>360900000</v>
      </c>
      <c r="AV2356">
        <v>0</v>
      </c>
      <c r="AW2356">
        <v>56829.8</v>
      </c>
      <c r="AX2356">
        <v>56829800000</v>
      </c>
      <c r="CG2356" s="13"/>
    </row>
    <row r="2357" spans="1:85" x14ac:dyDescent="0.3">
      <c r="A2357">
        <v>2018</v>
      </c>
      <c r="B2357" t="s">
        <v>268</v>
      </c>
      <c r="C2357">
        <v>0</v>
      </c>
      <c r="D2357">
        <v>4</v>
      </c>
      <c r="E2357">
        <v>4</v>
      </c>
      <c r="F2357">
        <v>10.4</v>
      </c>
      <c r="G2357">
        <v>10400000</v>
      </c>
      <c r="H2357">
        <v>10.4</v>
      </c>
      <c r="I2357">
        <v>10400000</v>
      </c>
      <c r="J2357">
        <v>0</v>
      </c>
      <c r="L2357">
        <v>1</v>
      </c>
      <c r="M2357">
        <v>0</v>
      </c>
      <c r="N2357">
        <v>0</v>
      </c>
      <c r="O2357" s="11">
        <v>13</v>
      </c>
      <c r="P2357" s="11">
        <v>6</v>
      </c>
      <c r="Q2357" s="12">
        <v>46.15</v>
      </c>
      <c r="R2357" s="11">
        <v>7</v>
      </c>
      <c r="S2357" s="12">
        <v>53.85</v>
      </c>
      <c r="T2357" s="14">
        <v>0</v>
      </c>
      <c r="U2357" s="12">
        <v>0</v>
      </c>
      <c r="V2357" s="12">
        <v>46.47</v>
      </c>
      <c r="W2357" s="13">
        <v>7</v>
      </c>
      <c r="X2357" s="11">
        <v>34.1</v>
      </c>
      <c r="Y2357" s="11">
        <v>-14.67</v>
      </c>
      <c r="Z2357" s="11">
        <v>3.69</v>
      </c>
      <c r="AA2357" s="11">
        <v>141935.29999999999</v>
      </c>
      <c r="AB2357" s="13">
        <v>141935300000</v>
      </c>
      <c r="AC2357" s="5">
        <v>3.6883228649236233</v>
      </c>
      <c r="AD2357">
        <v>-13.49</v>
      </c>
      <c r="AE2357">
        <v>-1.32</v>
      </c>
      <c r="AF2357">
        <v>-1.66</v>
      </c>
      <c r="AG2357" s="5"/>
      <c r="AH2357" s="7">
        <v>2.0038121627405214</v>
      </c>
      <c r="AI2357" s="8"/>
      <c r="AJ2357">
        <v>73200.679999999993</v>
      </c>
      <c r="AK2357">
        <v>73200680000</v>
      </c>
      <c r="AL2357">
        <f>IF(AJ2357&lt;29957,1,0)</f>
        <v>0</v>
      </c>
      <c r="AM2357">
        <f>IF(AND(AJ2357&gt;29957,AJ2357&lt;96525),1,0)</f>
        <v>1</v>
      </c>
      <c r="AN2357">
        <f>IF(AJ2357&gt;96525,1,0)</f>
        <v>0</v>
      </c>
      <c r="AO2357" s="9">
        <v>30</v>
      </c>
      <c r="AP2357" s="5">
        <v>1.4771212547196624</v>
      </c>
      <c r="AQ2357">
        <v>35466000</v>
      </c>
      <c r="AT2357">
        <v>2011000</v>
      </c>
      <c r="AU2357">
        <v>37477000</v>
      </c>
      <c r="AV2357">
        <v>0</v>
      </c>
      <c r="AW2357">
        <v>49747.4</v>
      </c>
      <c r="AX2357">
        <v>49747400000</v>
      </c>
      <c r="CG2357" s="13"/>
    </row>
    <row r="2358" spans="1:85" x14ac:dyDescent="0.3">
      <c r="A2358">
        <v>2018</v>
      </c>
      <c r="B2358" t="s">
        <v>269</v>
      </c>
      <c r="C2358">
        <v>0</v>
      </c>
      <c r="M2358">
        <v>0</v>
      </c>
      <c r="N2358">
        <v>0</v>
      </c>
      <c r="O2358" s="11"/>
      <c r="P2358" s="11"/>
      <c r="Q2358" s="12"/>
      <c r="R2358" s="11"/>
      <c r="S2358" s="12"/>
      <c r="T2358" s="14">
        <v>0</v>
      </c>
      <c r="U2358" s="12"/>
      <c r="V2358" s="12">
        <v>60.4</v>
      </c>
      <c r="W2358" s="13"/>
      <c r="X2358" s="11"/>
      <c r="Y2358" s="11">
        <v>12.64</v>
      </c>
      <c r="Z2358" s="11"/>
      <c r="AA2358" s="11">
        <v>107822.7</v>
      </c>
      <c r="AB2358" s="13">
        <v>107822700000</v>
      </c>
      <c r="AE2358">
        <v>-2.97</v>
      </c>
      <c r="AF2358">
        <v>-4.01</v>
      </c>
      <c r="AG2358" s="5">
        <v>68.035812571093103</v>
      </c>
      <c r="AH2358" s="7"/>
      <c r="AI2358" s="8"/>
      <c r="AO2358" s="9">
        <v>11</v>
      </c>
      <c r="AP2358" s="5">
        <v>1.0413926851582249</v>
      </c>
      <c r="AR2358" s="5">
        <v>71</v>
      </c>
      <c r="CG2358" s="13"/>
    </row>
    <row r="2359" spans="1:85" x14ac:dyDescent="0.3">
      <c r="A2359">
        <v>2018</v>
      </c>
      <c r="B2359" t="s">
        <v>270</v>
      </c>
      <c r="C2359">
        <v>0</v>
      </c>
      <c r="D2359">
        <v>4</v>
      </c>
      <c r="E2359">
        <v>4</v>
      </c>
      <c r="L2359">
        <v>1</v>
      </c>
      <c r="M2359">
        <v>0</v>
      </c>
      <c r="N2359">
        <v>0</v>
      </c>
      <c r="O2359" s="11">
        <v>15</v>
      </c>
      <c r="P2359" s="11">
        <v>5</v>
      </c>
      <c r="Q2359" s="12">
        <v>33.33</v>
      </c>
      <c r="R2359" s="11">
        <v>4</v>
      </c>
      <c r="S2359" s="12">
        <v>26.67</v>
      </c>
      <c r="T2359" s="14">
        <v>6</v>
      </c>
      <c r="U2359" s="12">
        <v>40</v>
      </c>
      <c r="V2359" s="12" t="s">
        <v>366</v>
      </c>
      <c r="W2359" s="13">
        <v>5</v>
      </c>
      <c r="X2359" s="11"/>
      <c r="Y2359" s="11">
        <v>11.47</v>
      </c>
      <c r="Z2359" s="11">
        <v>5.9</v>
      </c>
      <c r="AA2359" s="11"/>
      <c r="AB2359" s="13"/>
      <c r="AC2359" s="5">
        <v>5.8980669290344014</v>
      </c>
      <c r="AD2359">
        <v>16.739999999999998</v>
      </c>
      <c r="AE2359">
        <v>12.12</v>
      </c>
      <c r="AF2359">
        <v>16.739999999999998</v>
      </c>
      <c r="AG2359" s="5">
        <v>2.9587999504111737</v>
      </c>
      <c r="AH2359" s="7"/>
      <c r="AI2359" s="8"/>
      <c r="AO2359" s="9">
        <v>62</v>
      </c>
      <c r="AP2359" s="5">
        <v>1.7923916894982537</v>
      </c>
      <c r="AQ2359">
        <v>105100000</v>
      </c>
      <c r="AT2359">
        <v>14900000</v>
      </c>
      <c r="AU2359">
        <v>120000000</v>
      </c>
      <c r="AV2359">
        <v>60.4</v>
      </c>
      <c r="AW2359">
        <v>24915</v>
      </c>
      <c r="AX2359">
        <v>24915000000</v>
      </c>
      <c r="CG2359" s="13"/>
    </row>
    <row r="2360" spans="1:85" x14ac:dyDescent="0.3">
      <c r="A2360">
        <v>2018</v>
      </c>
      <c r="B2360" t="s">
        <v>271</v>
      </c>
      <c r="C2360">
        <v>0</v>
      </c>
      <c r="D2360">
        <v>6</v>
      </c>
      <c r="E2360">
        <v>4</v>
      </c>
      <c r="L2360">
        <v>1</v>
      </c>
      <c r="M2360">
        <v>0</v>
      </c>
      <c r="N2360">
        <v>1</v>
      </c>
      <c r="O2360" s="11">
        <v>14</v>
      </c>
      <c r="P2360" s="11">
        <v>4</v>
      </c>
      <c r="Q2360" s="12">
        <v>28.57</v>
      </c>
      <c r="R2360" s="11">
        <v>2</v>
      </c>
      <c r="S2360" s="12">
        <v>14.29</v>
      </c>
      <c r="T2360" s="14">
        <v>8</v>
      </c>
      <c r="U2360" s="12">
        <v>57.14</v>
      </c>
      <c r="V2360" s="12">
        <v>51.33</v>
      </c>
      <c r="W2360" s="13">
        <v>7</v>
      </c>
      <c r="X2360" s="11"/>
      <c r="Y2360" s="11">
        <v>2.97</v>
      </c>
      <c r="Z2360" s="11">
        <v>5.0999999999999996</v>
      </c>
      <c r="AA2360" s="11"/>
      <c r="AB2360" s="13"/>
      <c r="AC2360" s="5">
        <v>5.0981168266155539</v>
      </c>
      <c r="AD2360">
        <v>14.9</v>
      </c>
      <c r="AE2360">
        <v>11.79</v>
      </c>
      <c r="AF2360">
        <v>14.9</v>
      </c>
      <c r="AG2360" s="5">
        <v>2.3602171543729162</v>
      </c>
      <c r="AH2360" s="7"/>
      <c r="AI2360" s="8"/>
      <c r="AO2360" s="9">
        <v>56</v>
      </c>
      <c r="AP2360" s="5">
        <v>1.7481880270062005</v>
      </c>
      <c r="AQ2360">
        <v>18490000</v>
      </c>
      <c r="AR2360" s="5">
        <v>31.9</v>
      </c>
      <c r="AS2360">
        <v>6740000</v>
      </c>
      <c r="AT2360">
        <v>19046897</v>
      </c>
      <c r="AU2360">
        <v>37536897</v>
      </c>
      <c r="AV2360">
        <v>51.33</v>
      </c>
      <c r="AW2360">
        <v>40996.5</v>
      </c>
      <c r="AX2360">
        <v>40996500000</v>
      </c>
      <c r="CG2360" s="13"/>
    </row>
    <row r="2361" spans="1:85" x14ac:dyDescent="0.3">
      <c r="A2361">
        <v>2018</v>
      </c>
      <c r="B2361" t="s">
        <v>272</v>
      </c>
      <c r="C2361">
        <v>1</v>
      </c>
      <c r="M2361">
        <v>0</v>
      </c>
      <c r="N2361">
        <v>0</v>
      </c>
      <c r="O2361" s="11"/>
      <c r="P2361" s="11"/>
      <c r="Q2361" s="12"/>
      <c r="R2361" s="11"/>
      <c r="S2361" s="12"/>
      <c r="T2361" s="14">
        <v>0</v>
      </c>
      <c r="U2361" s="12"/>
      <c r="V2361" s="12">
        <v>53.8</v>
      </c>
      <c r="W2361" s="13"/>
      <c r="X2361" s="11"/>
      <c r="Y2361" s="11">
        <v>2.94</v>
      </c>
      <c r="Z2361" s="11"/>
      <c r="AA2361" s="11">
        <v>27976</v>
      </c>
      <c r="AB2361" s="13">
        <v>27976000000</v>
      </c>
      <c r="AD2361">
        <v>21.55</v>
      </c>
      <c r="AE2361">
        <v>7.21</v>
      </c>
      <c r="AF2361">
        <v>12.14</v>
      </c>
      <c r="AG2361" s="5">
        <v>32.963318373180236</v>
      </c>
      <c r="AH2361" s="7"/>
      <c r="AI2361" s="8"/>
      <c r="AO2361" s="9">
        <v>33</v>
      </c>
      <c r="AP2361" s="5">
        <v>1.5185139398778873</v>
      </c>
      <c r="AV2361">
        <v>0</v>
      </c>
      <c r="AW2361">
        <v>58333.8</v>
      </c>
      <c r="AX2361">
        <v>58333800000</v>
      </c>
      <c r="CG2361" s="13"/>
    </row>
    <row r="2362" spans="1:85" x14ac:dyDescent="0.3">
      <c r="A2362">
        <v>2018</v>
      </c>
      <c r="B2362" t="s">
        <v>273</v>
      </c>
      <c r="C2362">
        <v>1</v>
      </c>
      <c r="D2362">
        <v>4</v>
      </c>
      <c r="E2362">
        <v>4</v>
      </c>
      <c r="M2362">
        <v>0</v>
      </c>
      <c r="N2362">
        <v>0</v>
      </c>
      <c r="O2362" s="11"/>
      <c r="P2362" s="11"/>
      <c r="Q2362" s="12"/>
      <c r="R2362" s="11"/>
      <c r="S2362" s="12"/>
      <c r="T2362" s="14">
        <v>0</v>
      </c>
      <c r="U2362" s="12"/>
      <c r="V2362" s="12" t="s">
        <v>366</v>
      </c>
      <c r="W2362" s="13"/>
      <c r="X2362" s="11"/>
      <c r="Y2362" s="11">
        <v>13.33</v>
      </c>
      <c r="Z2362" s="11"/>
      <c r="AA2362" s="11">
        <v>12252.8</v>
      </c>
      <c r="AB2362" s="13">
        <v>12252800000</v>
      </c>
      <c r="AD2362">
        <v>17.71</v>
      </c>
      <c r="AE2362">
        <v>6.88</v>
      </c>
      <c r="AF2362">
        <v>11.37</v>
      </c>
      <c r="AG2362" s="5">
        <v>10.325258856529432</v>
      </c>
      <c r="AH2362" s="7"/>
      <c r="AI2362" s="8"/>
      <c r="AO2362" s="9">
        <v>23</v>
      </c>
      <c r="AP2362" s="5">
        <v>1.3617278360175928</v>
      </c>
      <c r="AR2362" s="5">
        <v>32.1</v>
      </c>
      <c r="CG2362" s="13"/>
    </row>
    <row r="2363" spans="1:85" x14ac:dyDescent="0.3">
      <c r="A2363">
        <v>2018</v>
      </c>
      <c r="B2363" t="s">
        <v>274</v>
      </c>
      <c r="C2363">
        <v>0</v>
      </c>
      <c r="D2363">
        <v>3</v>
      </c>
      <c r="E2363">
        <v>4</v>
      </c>
      <c r="F2363">
        <v>1.8</v>
      </c>
      <c r="G2363">
        <v>1800000</v>
      </c>
      <c r="H2363">
        <v>1.8</v>
      </c>
      <c r="I2363">
        <v>1800000</v>
      </c>
      <c r="J2363">
        <v>0</v>
      </c>
      <c r="L2363">
        <v>0</v>
      </c>
      <c r="M2363">
        <v>0</v>
      </c>
      <c r="N2363">
        <v>0</v>
      </c>
      <c r="O2363" s="11">
        <v>14</v>
      </c>
      <c r="P2363" s="11">
        <v>6</v>
      </c>
      <c r="Q2363" s="12">
        <v>42.86</v>
      </c>
      <c r="R2363" s="11">
        <v>5</v>
      </c>
      <c r="S2363" s="12">
        <v>35.71</v>
      </c>
      <c r="T2363" s="14">
        <v>3</v>
      </c>
      <c r="U2363" s="12">
        <v>21.43</v>
      </c>
      <c r="V2363" s="12" t="s">
        <v>366</v>
      </c>
      <c r="W2363" s="13">
        <v>8</v>
      </c>
      <c r="X2363" s="11">
        <v>6.97</v>
      </c>
      <c r="Y2363" s="11">
        <v>3.85</v>
      </c>
      <c r="Z2363" s="11">
        <v>3.35</v>
      </c>
      <c r="AA2363" s="11">
        <v>15368.2</v>
      </c>
      <c r="AB2363" s="13">
        <v>15368200000</v>
      </c>
      <c r="AC2363" s="5">
        <v>3.3524949089128109</v>
      </c>
      <c r="AD2363">
        <v>10.64</v>
      </c>
      <c r="AE2363">
        <v>7.28</v>
      </c>
      <c r="AF2363">
        <v>8.7899999999999991</v>
      </c>
      <c r="AG2363" s="5">
        <v>0.97180242568006803</v>
      </c>
      <c r="AH2363" s="7"/>
      <c r="AI2363" s="8"/>
      <c r="AJ2363">
        <v>50473.3</v>
      </c>
      <c r="AK2363">
        <v>50473300000</v>
      </c>
      <c r="AL2363">
        <f>IF(AJ2363&lt;29957,1,0)</f>
        <v>0</v>
      </c>
      <c r="AM2363">
        <f>IF(AND(AJ2363&gt;29957,AJ2363&lt;96525),1,0)</f>
        <v>1</v>
      </c>
      <c r="AN2363">
        <f>IF(AJ2363&gt;96525,1,0)</f>
        <v>0</v>
      </c>
      <c r="AO2363" s="9">
        <v>20</v>
      </c>
      <c r="AP2363" s="5">
        <v>1.301029995663981</v>
      </c>
      <c r="AQ2363">
        <v>87851000</v>
      </c>
      <c r="AT2363">
        <v>65664000</v>
      </c>
      <c r="AU2363">
        <v>153515000</v>
      </c>
      <c r="AW2363">
        <v>7915.4</v>
      </c>
      <c r="AX2363">
        <v>7915400000</v>
      </c>
      <c r="CG2363" s="13"/>
    </row>
    <row r="2364" spans="1:85" x14ac:dyDescent="0.3">
      <c r="A2364">
        <v>2018</v>
      </c>
      <c r="B2364" t="s">
        <v>275</v>
      </c>
      <c r="C2364">
        <v>1</v>
      </c>
      <c r="D2364">
        <v>5</v>
      </c>
      <c r="E2364">
        <v>4</v>
      </c>
      <c r="F2364">
        <v>7.3</v>
      </c>
      <c r="G2364">
        <v>7300000</v>
      </c>
      <c r="H2364">
        <v>5.9</v>
      </c>
      <c r="I2364">
        <v>5900000</v>
      </c>
      <c r="J2364">
        <v>1.3999999999999995</v>
      </c>
      <c r="K2364">
        <v>1399999.9999999995</v>
      </c>
      <c r="L2364">
        <v>1</v>
      </c>
      <c r="M2364">
        <v>0</v>
      </c>
      <c r="N2364">
        <v>1</v>
      </c>
      <c r="O2364" s="11">
        <v>15</v>
      </c>
      <c r="P2364" s="11">
        <v>6</v>
      </c>
      <c r="Q2364" s="12">
        <v>40</v>
      </c>
      <c r="R2364" s="11">
        <v>5</v>
      </c>
      <c r="S2364" s="12">
        <v>33.33</v>
      </c>
      <c r="T2364" s="14">
        <v>4</v>
      </c>
      <c r="U2364" s="12">
        <v>26.67</v>
      </c>
      <c r="V2364" s="12">
        <v>67.06</v>
      </c>
      <c r="W2364" s="13">
        <v>4</v>
      </c>
      <c r="X2364" s="11">
        <v>12.63</v>
      </c>
      <c r="Y2364" s="11">
        <v>12.66</v>
      </c>
      <c r="Z2364" s="11">
        <v>4.97</v>
      </c>
      <c r="AA2364" s="11">
        <v>20653.400000000001</v>
      </c>
      <c r="AB2364" s="13">
        <v>20653400000</v>
      </c>
      <c r="AC2364" s="5">
        <v>4.967924654065615</v>
      </c>
      <c r="AD2364">
        <v>38.659999999999997</v>
      </c>
      <c r="AE2364">
        <v>13.84</v>
      </c>
      <c r="AF2364">
        <v>22.38</v>
      </c>
      <c r="AG2364" s="5">
        <v>3.0521847570626819</v>
      </c>
      <c r="AH2364" s="7">
        <v>0.63485118929875484</v>
      </c>
      <c r="AI2364" s="8">
        <v>1.3471970435668956</v>
      </c>
      <c r="AJ2364">
        <v>46815.9</v>
      </c>
      <c r="AK2364">
        <v>46815900000</v>
      </c>
      <c r="AL2364">
        <f>IF(AJ2364&lt;29957,1,0)</f>
        <v>0</v>
      </c>
      <c r="AM2364">
        <f>IF(AND(AJ2364&gt;29957,AJ2364&lt;96525),1,0)</f>
        <v>1</v>
      </c>
      <c r="AN2364">
        <f>IF(AJ2364&gt;96525,1,0)</f>
        <v>0</v>
      </c>
      <c r="AO2364" s="9">
        <v>21</v>
      </c>
      <c r="AP2364" s="5">
        <v>1.3222192947339191</v>
      </c>
      <c r="AQ2364">
        <v>75505814</v>
      </c>
      <c r="AS2364">
        <v>10021884</v>
      </c>
      <c r="AT2364">
        <v>19789242</v>
      </c>
      <c r="AU2364">
        <v>95295056</v>
      </c>
      <c r="AV2364">
        <v>0</v>
      </c>
      <c r="AW2364">
        <v>49847.7</v>
      </c>
      <c r="AX2364">
        <v>49847700000</v>
      </c>
      <c r="CG2364" s="13"/>
    </row>
    <row r="2365" spans="1:85" x14ac:dyDescent="0.3">
      <c r="A2365">
        <v>2018</v>
      </c>
      <c r="B2365" t="s">
        <v>276</v>
      </c>
      <c r="C2365">
        <v>0</v>
      </c>
      <c r="D2365">
        <v>8</v>
      </c>
      <c r="E2365">
        <v>4</v>
      </c>
      <c r="F2365">
        <v>5.4</v>
      </c>
      <c r="G2365">
        <v>5400000</v>
      </c>
      <c r="H2365">
        <v>3</v>
      </c>
      <c r="I2365">
        <v>3000000</v>
      </c>
      <c r="J2365">
        <v>2.4000000000000004</v>
      </c>
      <c r="K2365">
        <v>2400000.0000000005</v>
      </c>
      <c r="L2365">
        <v>1</v>
      </c>
      <c r="M2365">
        <v>0</v>
      </c>
      <c r="N2365">
        <v>0</v>
      </c>
      <c r="O2365" s="11">
        <v>13</v>
      </c>
      <c r="P2365" s="11">
        <v>7</v>
      </c>
      <c r="Q2365" s="12">
        <v>53.85</v>
      </c>
      <c r="R2365" s="11">
        <v>5</v>
      </c>
      <c r="S2365" s="12">
        <v>38.46</v>
      </c>
      <c r="T2365" s="14">
        <v>1</v>
      </c>
      <c r="U2365" s="12">
        <v>7.69</v>
      </c>
      <c r="V2365" s="12">
        <v>64.790000000000006</v>
      </c>
      <c r="W2365" s="13">
        <v>4</v>
      </c>
      <c r="X2365" s="11"/>
      <c r="Y2365" s="11">
        <v>-36.18</v>
      </c>
      <c r="Z2365" s="11">
        <v>6.5</v>
      </c>
      <c r="AA2365" s="11">
        <v>151502.79999999999</v>
      </c>
      <c r="AB2365" s="13">
        <v>151502800000</v>
      </c>
      <c r="AC2365" s="5">
        <v>6.4981524022977517</v>
      </c>
      <c r="AD2365">
        <v>16.010000000000002</v>
      </c>
      <c r="AE2365">
        <v>10.09</v>
      </c>
      <c r="AF2365">
        <v>12.48</v>
      </c>
      <c r="AG2365" s="5">
        <v>4.7975656299963898</v>
      </c>
      <c r="AH2365" s="7"/>
      <c r="AI2365" s="8">
        <v>0.61557541635497459</v>
      </c>
      <c r="AJ2365">
        <v>629665.42000000004</v>
      </c>
      <c r="AK2365">
        <v>629665420000</v>
      </c>
      <c r="AL2365">
        <f>IF(AJ2365&lt;29957,1,0)</f>
        <v>0</v>
      </c>
      <c r="AM2365">
        <f>IF(AND(AJ2365&gt;29957,AJ2365&lt;96525),1,0)</f>
        <v>0</v>
      </c>
      <c r="AN2365">
        <f>IF(AJ2365&gt;96525,1,0)</f>
        <v>1</v>
      </c>
      <c r="AO2365" s="9">
        <v>39</v>
      </c>
      <c r="AP2365" s="5">
        <v>1.5910646070264991</v>
      </c>
      <c r="AQ2365">
        <v>620639000</v>
      </c>
      <c r="AR2365" s="5">
        <v>0.4</v>
      </c>
      <c r="AT2365">
        <v>57614000</v>
      </c>
      <c r="AU2365">
        <v>678253000</v>
      </c>
      <c r="AV2365">
        <v>0</v>
      </c>
      <c r="AW2365">
        <v>106031.1</v>
      </c>
      <c r="AX2365">
        <v>106031100000</v>
      </c>
      <c r="CG2365" s="13"/>
    </row>
    <row r="2366" spans="1:85" x14ac:dyDescent="0.3">
      <c r="A2366">
        <v>2018</v>
      </c>
      <c r="B2366" t="s">
        <v>277</v>
      </c>
      <c r="C2366">
        <v>0</v>
      </c>
      <c r="M2366">
        <v>0</v>
      </c>
      <c r="N2366">
        <v>0</v>
      </c>
      <c r="O2366" s="11">
        <v>15</v>
      </c>
      <c r="P2366" s="11">
        <v>7</v>
      </c>
      <c r="Q2366" s="12">
        <v>46.67</v>
      </c>
      <c r="R2366" s="11">
        <v>5</v>
      </c>
      <c r="S2366" s="12">
        <v>33.33</v>
      </c>
      <c r="T2366" s="14">
        <v>3</v>
      </c>
      <c r="U2366" s="12">
        <v>20</v>
      </c>
      <c r="V2366" s="12">
        <v>54.47</v>
      </c>
      <c r="W2366" s="13">
        <v>10</v>
      </c>
      <c r="X2366" s="11">
        <v>47.83</v>
      </c>
      <c r="Y2366" s="11">
        <v>12.17</v>
      </c>
      <c r="Z2366" s="11"/>
      <c r="AA2366" s="11">
        <v>112017.5</v>
      </c>
      <c r="AB2366" s="13">
        <v>112017500000</v>
      </c>
      <c r="AE2366">
        <v>-25.34</v>
      </c>
      <c r="AF2366">
        <v>-68.930000000000007</v>
      </c>
      <c r="AG2366" s="5">
        <v>-35.170341771802214</v>
      </c>
      <c r="AH2366" s="7">
        <v>0.21202554120100461</v>
      </c>
      <c r="AI2366" s="8">
        <v>0.24159548574121778</v>
      </c>
      <c r="AJ2366">
        <v>15454.78</v>
      </c>
      <c r="AK2366">
        <v>15454780000</v>
      </c>
      <c r="AL2366">
        <f>IF(AJ2366&lt;29957,1,0)</f>
        <v>1</v>
      </c>
      <c r="AM2366">
        <f>IF(AND(AJ2366&gt;29957,AJ2366&lt;96525),1,0)</f>
        <v>0</v>
      </c>
      <c r="AN2366">
        <f>IF(AJ2366&gt;96525,1,0)</f>
        <v>0</v>
      </c>
      <c r="AO2366" s="9">
        <v>23</v>
      </c>
      <c r="AP2366" s="5">
        <v>1.3617278360175928</v>
      </c>
      <c r="AV2366">
        <v>38.630000000000003</v>
      </c>
      <c r="AW2366">
        <v>62666.3</v>
      </c>
      <c r="AX2366">
        <v>62666300000</v>
      </c>
      <c r="CG2366" s="13"/>
    </row>
    <row r="2367" spans="1:85" x14ac:dyDescent="0.3">
      <c r="A2367">
        <v>2018</v>
      </c>
      <c r="B2367" t="s">
        <v>278</v>
      </c>
      <c r="C2367">
        <v>0</v>
      </c>
      <c r="D2367">
        <v>5</v>
      </c>
      <c r="E2367">
        <v>4</v>
      </c>
      <c r="L2367">
        <v>1</v>
      </c>
      <c r="M2367">
        <v>0</v>
      </c>
      <c r="N2367">
        <v>1</v>
      </c>
      <c r="O2367" s="11">
        <v>12</v>
      </c>
      <c r="P2367" s="11">
        <v>4</v>
      </c>
      <c r="Q2367" s="12">
        <v>33.33</v>
      </c>
      <c r="R2367" s="11">
        <v>2</v>
      </c>
      <c r="S2367" s="12">
        <v>16.670000000000002</v>
      </c>
      <c r="T2367" s="14">
        <v>6</v>
      </c>
      <c r="U2367" s="12">
        <v>50</v>
      </c>
      <c r="V2367" s="12">
        <v>75</v>
      </c>
      <c r="W2367" s="13">
        <v>5</v>
      </c>
      <c r="X2367" s="11"/>
      <c r="Y2367" s="11">
        <v>7.76</v>
      </c>
      <c r="Z2367" s="11">
        <v>4.84</v>
      </c>
      <c r="AA2367" s="11">
        <v>187137</v>
      </c>
      <c r="AB2367" s="13">
        <v>187137000000</v>
      </c>
      <c r="AC2367" s="5">
        <v>4.8391971692407036</v>
      </c>
      <c r="AD2367">
        <v>6.8</v>
      </c>
      <c r="AE2367">
        <v>2.78</v>
      </c>
      <c r="AF2367">
        <v>6.77</v>
      </c>
      <c r="AG2367" s="5">
        <v>1.4435257733817815</v>
      </c>
      <c r="AH2367" s="7"/>
      <c r="AI2367" s="8"/>
      <c r="AO2367" s="9">
        <v>61</v>
      </c>
      <c r="AP2367" s="5">
        <v>1.7853298350107669</v>
      </c>
      <c r="AQ2367">
        <v>198700000</v>
      </c>
      <c r="AS2367">
        <v>134140000</v>
      </c>
      <c r="AT2367">
        <v>23800000</v>
      </c>
      <c r="AU2367">
        <v>222500000</v>
      </c>
      <c r="AV2367">
        <v>75</v>
      </c>
      <c r="AW2367">
        <v>126230</v>
      </c>
      <c r="AX2367">
        <v>126230000000</v>
      </c>
      <c r="CG2367" s="13"/>
    </row>
    <row r="2368" spans="1:85" x14ac:dyDescent="0.3">
      <c r="A2368">
        <v>2018</v>
      </c>
      <c r="B2368" t="s">
        <v>279</v>
      </c>
      <c r="C2368">
        <v>1</v>
      </c>
      <c r="M2368">
        <v>0</v>
      </c>
      <c r="N2368">
        <v>0</v>
      </c>
      <c r="O2368" s="11"/>
      <c r="P2368" s="11"/>
      <c r="Q2368" s="12"/>
      <c r="R2368" s="11"/>
      <c r="S2368" s="12"/>
      <c r="T2368" s="14">
        <v>0</v>
      </c>
      <c r="U2368" s="12"/>
      <c r="V2368" s="12">
        <v>55.94</v>
      </c>
      <c r="W2368" s="13"/>
      <c r="X2368" s="11"/>
      <c r="Y2368" s="11"/>
      <c r="Z2368" s="11"/>
      <c r="AA2368" s="11">
        <v>93173.1</v>
      </c>
      <c r="AB2368" s="13">
        <v>93173100000</v>
      </c>
      <c r="AG2368" s="5"/>
      <c r="AH2368" s="7"/>
      <c r="AI2368" s="8"/>
      <c r="AO2368" s="9">
        <v>3</v>
      </c>
      <c r="AP2368" s="5">
        <v>0.47712125471966244</v>
      </c>
      <c r="AR2368" s="5">
        <v>35.299999999999997</v>
      </c>
      <c r="CG2368" s="13"/>
    </row>
    <row r="2369" spans="1:85" x14ac:dyDescent="0.3">
      <c r="A2369">
        <v>2018</v>
      </c>
      <c r="B2369" t="s">
        <v>280</v>
      </c>
      <c r="C2369">
        <v>0</v>
      </c>
      <c r="D2369">
        <v>4</v>
      </c>
      <c r="E2369">
        <v>4</v>
      </c>
      <c r="F2369">
        <v>8.4</v>
      </c>
      <c r="G2369">
        <v>8400000</v>
      </c>
      <c r="H2369">
        <v>8.3000000000000007</v>
      </c>
      <c r="I2369">
        <v>8300000.0000000009</v>
      </c>
      <c r="J2369">
        <v>9.9999999999999645E-2</v>
      </c>
      <c r="K2369">
        <v>99999.999999999651</v>
      </c>
      <c r="L2369">
        <v>1</v>
      </c>
      <c r="M2369">
        <v>0</v>
      </c>
      <c r="N2369">
        <v>0</v>
      </c>
      <c r="O2369" s="11">
        <v>11</v>
      </c>
      <c r="P2369" s="11">
        <v>5</v>
      </c>
      <c r="Q2369" s="12">
        <v>45.45</v>
      </c>
      <c r="R2369" s="11">
        <v>6</v>
      </c>
      <c r="S2369" s="12">
        <v>54.55</v>
      </c>
      <c r="T2369" s="14">
        <v>0</v>
      </c>
      <c r="U2369" s="12">
        <v>0</v>
      </c>
      <c r="V2369" s="12" t="s">
        <v>366</v>
      </c>
      <c r="W2369" s="13">
        <v>5</v>
      </c>
      <c r="X2369" s="11">
        <v>18.84</v>
      </c>
      <c r="Y2369" s="11">
        <v>11.78</v>
      </c>
      <c r="Z2369" s="11">
        <v>1.86</v>
      </c>
      <c r="AA2369" s="11">
        <v>91007.9</v>
      </c>
      <c r="AB2369" s="13">
        <v>91007900000</v>
      </c>
      <c r="AC2369" s="5">
        <v>1.8627845145160067</v>
      </c>
      <c r="AD2369">
        <v>8.1199999999999992</v>
      </c>
      <c r="AE2369">
        <v>2.44</v>
      </c>
      <c r="AF2369">
        <v>4.41</v>
      </c>
      <c r="AG2369" s="5">
        <v>24.079531997115041</v>
      </c>
      <c r="AH2369" s="7"/>
      <c r="AI2369" s="8">
        <v>2.8665231431646934</v>
      </c>
      <c r="AJ2369">
        <v>58709.58</v>
      </c>
      <c r="AK2369">
        <v>58709580000</v>
      </c>
      <c r="AL2369">
        <f>IF(AJ2369&lt;29957,1,0)</f>
        <v>0</v>
      </c>
      <c r="AM2369">
        <f>IF(AND(AJ2369&gt;29957,AJ2369&lt;96525),1,0)</f>
        <v>1</v>
      </c>
      <c r="AN2369">
        <f>IF(AJ2369&gt;96525,1,0)</f>
        <v>0</v>
      </c>
      <c r="AO2369" s="9">
        <v>23</v>
      </c>
      <c r="AP2369" s="5">
        <v>1.3617278360175928</v>
      </c>
      <c r="AQ2369">
        <v>152212028</v>
      </c>
      <c r="AT2369">
        <v>7946000</v>
      </c>
      <c r="AU2369">
        <v>160158028</v>
      </c>
      <c r="AV2369">
        <v>55.89</v>
      </c>
      <c r="AW2369">
        <v>27870.1</v>
      </c>
      <c r="AX2369">
        <v>27870100000</v>
      </c>
      <c r="CG2369" s="13"/>
    </row>
    <row r="2370" spans="1:85" x14ac:dyDescent="0.3">
      <c r="A2370">
        <v>2018</v>
      </c>
      <c r="B2370" t="s">
        <v>281</v>
      </c>
      <c r="C2370">
        <v>0</v>
      </c>
      <c r="D2370">
        <v>5</v>
      </c>
      <c r="E2370">
        <v>4</v>
      </c>
      <c r="L2370">
        <v>1</v>
      </c>
      <c r="M2370">
        <v>0</v>
      </c>
      <c r="N2370">
        <v>1</v>
      </c>
      <c r="O2370" s="11">
        <v>12</v>
      </c>
      <c r="P2370" s="11">
        <v>5</v>
      </c>
      <c r="Q2370" s="12">
        <v>41.67</v>
      </c>
      <c r="R2370" s="11">
        <v>7</v>
      </c>
      <c r="S2370" s="12">
        <v>58.33</v>
      </c>
      <c r="T2370" s="14">
        <v>0</v>
      </c>
      <c r="U2370" s="12">
        <v>0</v>
      </c>
      <c r="V2370" s="12">
        <v>73.150000000000006</v>
      </c>
      <c r="W2370" s="13">
        <v>4</v>
      </c>
      <c r="X2370" s="11"/>
      <c r="Y2370" s="11">
        <v>7.6</v>
      </c>
      <c r="Z2370" s="11">
        <v>12.87</v>
      </c>
      <c r="AA2370" s="11">
        <v>20555.400000000001</v>
      </c>
      <c r="AB2370" s="13">
        <v>20555400000</v>
      </c>
      <c r="AC2370" s="5">
        <v>12.870995171228142</v>
      </c>
      <c r="AD2370">
        <v>22.13</v>
      </c>
      <c r="AE2370">
        <v>12.1</v>
      </c>
      <c r="AF2370">
        <v>15.03</v>
      </c>
      <c r="AG2370" s="5">
        <v>14.035692580992015</v>
      </c>
      <c r="AH2370" s="7"/>
      <c r="AI2370" s="8">
        <v>4.2532039949371499E-2</v>
      </c>
      <c r="AJ2370">
        <v>106791.84</v>
      </c>
      <c r="AK2370">
        <v>106791840000</v>
      </c>
      <c r="AL2370">
        <f>IF(AJ2370&lt;29957,1,0)</f>
        <v>0</v>
      </c>
      <c r="AM2370">
        <f>IF(AND(AJ2370&gt;29957,AJ2370&lt;96525),1,0)</f>
        <v>0</v>
      </c>
      <c r="AN2370">
        <f>IF(AJ2370&gt;96525,1,0)</f>
        <v>1</v>
      </c>
      <c r="AO2370" s="9">
        <v>23</v>
      </c>
      <c r="AP2370" s="5">
        <v>1.3617278360175928</v>
      </c>
      <c r="AQ2370">
        <v>87000000</v>
      </c>
      <c r="AS2370">
        <v>27000000</v>
      </c>
      <c r="AT2370">
        <v>4900000</v>
      </c>
      <c r="AU2370">
        <v>91900000</v>
      </c>
      <c r="AV2370">
        <v>0</v>
      </c>
      <c r="AW2370">
        <v>19514.7</v>
      </c>
      <c r="AX2370">
        <v>19514700000</v>
      </c>
      <c r="CG2370" s="13"/>
    </row>
    <row r="2371" spans="1:85" x14ac:dyDescent="0.3">
      <c r="A2371">
        <v>2018</v>
      </c>
      <c r="B2371" t="s">
        <v>282</v>
      </c>
      <c r="C2371">
        <v>1</v>
      </c>
      <c r="D2371">
        <v>5</v>
      </c>
      <c r="E2371">
        <v>4</v>
      </c>
      <c r="F2371">
        <v>12.7</v>
      </c>
      <c r="G2371">
        <v>12700000</v>
      </c>
      <c r="H2371">
        <v>10.6</v>
      </c>
      <c r="I2371">
        <v>10600000</v>
      </c>
      <c r="J2371">
        <v>2.0999999999999996</v>
      </c>
      <c r="K2371">
        <v>2099999.9999999995</v>
      </c>
      <c r="L2371">
        <v>1</v>
      </c>
      <c r="M2371">
        <v>1</v>
      </c>
      <c r="N2371">
        <v>1</v>
      </c>
      <c r="O2371" s="11">
        <v>11</v>
      </c>
      <c r="P2371" s="11">
        <v>4</v>
      </c>
      <c r="Q2371" s="12">
        <v>36.36</v>
      </c>
      <c r="R2371" s="11">
        <v>5</v>
      </c>
      <c r="S2371" s="12">
        <v>45.45</v>
      </c>
      <c r="T2371" s="14">
        <v>2</v>
      </c>
      <c r="U2371" s="12">
        <v>18.18</v>
      </c>
      <c r="V2371" s="12">
        <v>30.95</v>
      </c>
      <c r="W2371" s="13">
        <v>4</v>
      </c>
      <c r="X2371" s="11">
        <v>1.1499999999999999</v>
      </c>
      <c r="Y2371" s="11">
        <v>4.21</v>
      </c>
      <c r="Z2371" s="11">
        <v>5.71</v>
      </c>
      <c r="AA2371" s="11">
        <v>12489.5</v>
      </c>
      <c r="AB2371" s="13">
        <v>12489500000</v>
      </c>
      <c r="AC2371" s="5">
        <v>5.7119392110127292</v>
      </c>
      <c r="AD2371">
        <v>30.51</v>
      </c>
      <c r="AE2371">
        <v>15.42</v>
      </c>
      <c r="AF2371">
        <v>28.47</v>
      </c>
      <c r="AG2371" s="5">
        <v>3.5410286909793398</v>
      </c>
      <c r="AH2371" s="7">
        <v>0.6953921612560241</v>
      </c>
      <c r="AI2371" s="8"/>
      <c r="AJ2371">
        <v>29281.61</v>
      </c>
      <c r="AK2371">
        <v>29281610000</v>
      </c>
      <c r="AL2371">
        <f>IF(AJ2371&lt;29957,1,0)</f>
        <v>1</v>
      </c>
      <c r="AM2371">
        <f>IF(AND(AJ2371&gt;29957,AJ2371&lt;96525),1,0)</f>
        <v>0</v>
      </c>
      <c r="AN2371">
        <f>IF(AJ2371&gt;96525,1,0)</f>
        <v>0</v>
      </c>
      <c r="AO2371" s="9">
        <v>24</v>
      </c>
      <c r="AP2371" s="5">
        <v>1.3802112417116059</v>
      </c>
      <c r="AQ2371">
        <v>53276005</v>
      </c>
      <c r="AS2371">
        <v>53276005</v>
      </c>
      <c r="AT2371">
        <v>40351302</v>
      </c>
      <c r="AU2371">
        <v>93627307</v>
      </c>
      <c r="AV2371">
        <v>0</v>
      </c>
      <c r="AW2371">
        <v>24547.3</v>
      </c>
      <c r="AX2371">
        <v>24547300000</v>
      </c>
      <c r="CG2371" s="13"/>
    </row>
    <row r="2372" spans="1:85" x14ac:dyDescent="0.3">
      <c r="A2372">
        <v>2018</v>
      </c>
      <c r="B2372" t="s">
        <v>283</v>
      </c>
      <c r="C2372">
        <v>0</v>
      </c>
      <c r="M2372">
        <v>0</v>
      </c>
      <c r="N2372">
        <v>0</v>
      </c>
      <c r="O2372" s="11"/>
      <c r="P2372" s="11"/>
      <c r="Q2372" s="12"/>
      <c r="R2372" s="11"/>
      <c r="S2372" s="12"/>
      <c r="T2372" s="14">
        <v>0</v>
      </c>
      <c r="U2372" s="12"/>
      <c r="V2372" s="12">
        <v>56.61</v>
      </c>
      <c r="W2372" s="13"/>
      <c r="X2372" s="11"/>
      <c r="Y2372" s="11">
        <v>-4.67</v>
      </c>
      <c r="Z2372" s="11"/>
      <c r="AA2372" s="11">
        <v>26800.2</v>
      </c>
      <c r="AB2372" s="13">
        <v>26800200000</v>
      </c>
      <c r="AD2372">
        <v>24.53</v>
      </c>
      <c r="AE2372">
        <v>12.77</v>
      </c>
      <c r="AF2372">
        <v>16.920000000000002</v>
      </c>
      <c r="AG2372" s="5">
        <v>4.9792504381895082</v>
      </c>
      <c r="AH2372" s="7"/>
      <c r="AI2372" s="8"/>
      <c r="AO2372" s="9">
        <v>17</v>
      </c>
      <c r="AP2372" s="5">
        <v>1.2304489213782739</v>
      </c>
      <c r="AV2372">
        <v>0</v>
      </c>
      <c r="AW2372">
        <v>16291.1</v>
      </c>
      <c r="AX2372">
        <v>16291100000</v>
      </c>
      <c r="CG2372" s="13"/>
    </row>
    <row r="2373" spans="1:85" x14ac:dyDescent="0.3">
      <c r="A2373">
        <v>2018</v>
      </c>
      <c r="B2373" t="s">
        <v>284</v>
      </c>
      <c r="C2373">
        <v>0</v>
      </c>
      <c r="D2373">
        <v>5</v>
      </c>
      <c r="E2373">
        <v>4</v>
      </c>
      <c r="F2373">
        <v>6.6</v>
      </c>
      <c r="G2373">
        <v>6600000</v>
      </c>
      <c r="H2373">
        <v>6.6</v>
      </c>
      <c r="I2373">
        <v>6600000</v>
      </c>
      <c r="J2373">
        <v>0</v>
      </c>
      <c r="L2373">
        <v>1</v>
      </c>
      <c r="M2373">
        <v>1</v>
      </c>
      <c r="N2373">
        <v>1</v>
      </c>
      <c r="O2373" s="11">
        <v>10</v>
      </c>
      <c r="P2373" s="11">
        <v>4</v>
      </c>
      <c r="Q2373" s="12">
        <v>40</v>
      </c>
      <c r="R2373" s="11">
        <v>4</v>
      </c>
      <c r="S2373" s="12">
        <v>40</v>
      </c>
      <c r="T2373" s="14">
        <v>2</v>
      </c>
      <c r="U2373" s="12">
        <v>20</v>
      </c>
      <c r="V2373" s="12">
        <v>54.13</v>
      </c>
      <c r="W2373" s="13">
        <v>4</v>
      </c>
      <c r="X2373" s="11">
        <v>35.909999999999997</v>
      </c>
      <c r="Y2373" s="11">
        <v>3.43</v>
      </c>
      <c r="Z2373" s="11">
        <v>12.19</v>
      </c>
      <c r="AA2373" s="11">
        <v>38244</v>
      </c>
      <c r="AB2373" s="13">
        <v>38244000000</v>
      </c>
      <c r="AC2373" s="5">
        <v>12.188841322331054</v>
      </c>
      <c r="AD2373">
        <v>34.049999999999997</v>
      </c>
      <c r="AE2373">
        <v>10.85</v>
      </c>
      <c r="AF2373">
        <v>16.690000000000001</v>
      </c>
      <c r="AG2373" s="5">
        <v>23.329057235694918</v>
      </c>
      <c r="AH2373" s="7">
        <v>9.8009355282745041</v>
      </c>
      <c r="AI2373" s="8"/>
      <c r="AJ2373">
        <v>117241.79</v>
      </c>
      <c r="AK2373">
        <v>117241790000</v>
      </c>
      <c r="AL2373">
        <f>IF(AJ2373&lt;29957,1,0)</f>
        <v>0</v>
      </c>
      <c r="AM2373">
        <f>IF(AND(AJ2373&gt;29957,AJ2373&lt;96525),1,0)</f>
        <v>0</v>
      </c>
      <c r="AN2373">
        <f>IF(AJ2373&gt;96525,1,0)</f>
        <v>1</v>
      </c>
      <c r="AO2373" s="9">
        <v>18</v>
      </c>
      <c r="AP2373" s="5">
        <v>1.2552725051033058</v>
      </c>
      <c r="AQ2373">
        <v>237559000</v>
      </c>
      <c r="AS2373">
        <v>100397000</v>
      </c>
      <c r="AT2373">
        <v>42492000</v>
      </c>
      <c r="AU2373">
        <v>280051000</v>
      </c>
      <c r="AV2373">
        <v>52.23</v>
      </c>
      <c r="AW2373">
        <v>32110.2</v>
      </c>
      <c r="AX2373">
        <v>32110200000</v>
      </c>
      <c r="CG2373" s="13"/>
    </row>
    <row r="2374" spans="1:85" x14ac:dyDescent="0.3">
      <c r="A2374">
        <v>2018</v>
      </c>
      <c r="B2374" t="s">
        <v>285</v>
      </c>
      <c r="C2374">
        <v>0</v>
      </c>
      <c r="D2374">
        <v>9</v>
      </c>
      <c r="E2374">
        <v>4</v>
      </c>
      <c r="L2374">
        <v>1</v>
      </c>
      <c r="M2374">
        <v>0</v>
      </c>
      <c r="N2374">
        <v>0</v>
      </c>
      <c r="O2374" s="11"/>
      <c r="P2374" s="11"/>
      <c r="Q2374" s="12"/>
      <c r="R2374" s="11"/>
      <c r="S2374" s="12"/>
      <c r="T2374" s="14">
        <v>0</v>
      </c>
      <c r="U2374" s="12"/>
      <c r="V2374" s="12">
        <v>31.36</v>
      </c>
      <c r="W2374" s="13"/>
      <c r="X2374" s="11">
        <v>17.7</v>
      </c>
      <c r="Y2374" s="11">
        <v>5.1100000000000003</v>
      </c>
      <c r="Z2374" s="11">
        <v>1.78</v>
      </c>
      <c r="AA2374" s="11">
        <v>67629.600000000006</v>
      </c>
      <c r="AB2374" s="13">
        <v>67629600000.000008</v>
      </c>
      <c r="AC2374" s="5">
        <v>1.7826886659495711</v>
      </c>
      <c r="AD2374">
        <v>3.66</v>
      </c>
      <c r="AE2374">
        <v>1.33</v>
      </c>
      <c r="AF2374">
        <v>1.71</v>
      </c>
      <c r="AG2374" s="5">
        <v>3.3895481688835134</v>
      </c>
      <c r="AH2374" s="7">
        <v>0.99228379386556365</v>
      </c>
      <c r="AI2374" s="8"/>
      <c r="AJ2374">
        <v>73652.92</v>
      </c>
      <c r="AK2374">
        <v>73652920000</v>
      </c>
      <c r="AL2374">
        <f>IF(AJ2374&lt;29957,1,0)</f>
        <v>0</v>
      </c>
      <c r="AM2374">
        <f>IF(AND(AJ2374&gt;29957,AJ2374&lt;96525),1,0)</f>
        <v>1</v>
      </c>
      <c r="AN2374">
        <f>IF(AJ2374&gt;96525,1,0)</f>
        <v>0</v>
      </c>
      <c r="AO2374" s="9">
        <v>5</v>
      </c>
      <c r="AP2374" s="5">
        <v>0.69897000433601875</v>
      </c>
      <c r="AQ2374">
        <v>87038182</v>
      </c>
      <c r="AR2374" s="5">
        <v>22.1</v>
      </c>
      <c r="AT2374">
        <v>21501628</v>
      </c>
      <c r="AU2374">
        <v>108539810</v>
      </c>
      <c r="AV2374">
        <v>0</v>
      </c>
      <c r="AW2374">
        <v>28560.2</v>
      </c>
      <c r="AX2374">
        <v>28560200000</v>
      </c>
      <c r="CG2374" s="13"/>
    </row>
    <row r="2375" spans="1:85" x14ac:dyDescent="0.3">
      <c r="A2375">
        <v>2018</v>
      </c>
      <c r="B2375" t="s">
        <v>286</v>
      </c>
      <c r="C2375">
        <v>0</v>
      </c>
      <c r="D2375">
        <v>4</v>
      </c>
      <c r="E2375">
        <v>4</v>
      </c>
      <c r="L2375">
        <v>1</v>
      </c>
      <c r="M2375">
        <v>0</v>
      </c>
      <c r="N2375">
        <v>0</v>
      </c>
      <c r="O2375" s="11">
        <v>14</v>
      </c>
      <c r="P2375" s="11">
        <v>6</v>
      </c>
      <c r="Q2375" s="12">
        <v>42.86</v>
      </c>
      <c r="R2375" s="11">
        <v>5</v>
      </c>
      <c r="S2375" s="12">
        <v>35.71</v>
      </c>
      <c r="T2375" s="14">
        <v>3</v>
      </c>
      <c r="U2375" s="12">
        <v>21.43</v>
      </c>
      <c r="V2375" s="12">
        <v>52.89</v>
      </c>
      <c r="W2375" s="13">
        <v>5</v>
      </c>
      <c r="X2375" s="11"/>
      <c r="Y2375" s="11">
        <v>-295.63</v>
      </c>
      <c r="Z2375" s="11">
        <v>6.63</v>
      </c>
      <c r="AA2375" s="11">
        <v>14304.5</v>
      </c>
      <c r="AB2375" s="13">
        <v>14304500000</v>
      </c>
      <c r="AC2375" s="5">
        <v>6.6282569712071693</v>
      </c>
      <c r="AD2375">
        <v>18.48</v>
      </c>
      <c r="AE2375">
        <v>5.36</v>
      </c>
      <c r="AF2375">
        <v>9.01</v>
      </c>
      <c r="AG2375" s="5">
        <v>7.2751409109703928</v>
      </c>
      <c r="AH2375" s="7"/>
      <c r="AI2375" s="8">
        <v>5.5449615233767451E-2</v>
      </c>
      <c r="AJ2375">
        <v>25908.3</v>
      </c>
      <c r="AK2375">
        <v>25908300000</v>
      </c>
      <c r="AL2375">
        <f>IF(AJ2375&lt;29957,1,0)</f>
        <v>1</v>
      </c>
      <c r="AM2375">
        <f>IF(AND(AJ2375&gt;29957,AJ2375&lt;96525),1,0)</f>
        <v>0</v>
      </c>
      <c r="AN2375">
        <f>IF(AJ2375&gt;96525,1,0)</f>
        <v>0</v>
      </c>
      <c r="AO2375" s="9">
        <v>67</v>
      </c>
      <c r="AP2375" s="5">
        <v>1.8260748027008262</v>
      </c>
      <c r="AQ2375">
        <v>47026217</v>
      </c>
      <c r="AT2375">
        <v>13925482</v>
      </c>
      <c r="AU2375">
        <v>60951699</v>
      </c>
      <c r="AV2375">
        <v>0</v>
      </c>
      <c r="AW2375">
        <v>13519.5</v>
      </c>
      <c r="AX2375">
        <v>13519500000</v>
      </c>
      <c r="CG2375" s="13"/>
    </row>
    <row r="2376" spans="1:85" x14ac:dyDescent="0.3">
      <c r="A2376">
        <v>2018</v>
      </c>
      <c r="B2376" t="s">
        <v>287</v>
      </c>
      <c r="C2376">
        <v>1</v>
      </c>
      <c r="D2376">
        <v>7</v>
      </c>
      <c r="E2376">
        <v>4</v>
      </c>
      <c r="F2376">
        <v>2.1</v>
      </c>
      <c r="G2376">
        <v>2100000</v>
      </c>
      <c r="H2376">
        <v>2</v>
      </c>
      <c r="I2376">
        <v>2000000</v>
      </c>
      <c r="J2376">
        <v>0.10000000000000009</v>
      </c>
      <c r="K2376">
        <v>100000.00000000009</v>
      </c>
      <c r="L2376">
        <v>1</v>
      </c>
      <c r="M2376">
        <v>0</v>
      </c>
      <c r="N2376">
        <v>0</v>
      </c>
      <c r="O2376" s="11">
        <v>10</v>
      </c>
      <c r="P2376" s="11">
        <v>4</v>
      </c>
      <c r="Q2376" s="12">
        <v>40</v>
      </c>
      <c r="R2376" s="11">
        <v>4</v>
      </c>
      <c r="S2376" s="12">
        <v>40</v>
      </c>
      <c r="T2376" s="14">
        <v>2</v>
      </c>
      <c r="U2376" s="12">
        <v>20</v>
      </c>
      <c r="V2376" s="12">
        <v>67.47</v>
      </c>
      <c r="W2376" s="13">
        <v>4</v>
      </c>
      <c r="X2376" s="11">
        <v>2.23</v>
      </c>
      <c r="Y2376" s="11">
        <v>13.73</v>
      </c>
      <c r="Z2376" s="11">
        <v>102.92</v>
      </c>
      <c r="AA2376" s="11"/>
      <c r="AB2376" s="13"/>
      <c r="AC2376" s="5">
        <v>102.82016495010842</v>
      </c>
      <c r="AD2376">
        <v>-143.47</v>
      </c>
      <c r="AE2376">
        <v>-78.430000000000007</v>
      </c>
      <c r="AF2376">
        <v>-141.22999999999999</v>
      </c>
      <c r="AG2376" s="5">
        <v>-56.767208043310127</v>
      </c>
      <c r="AH2376" s="7"/>
      <c r="AI2376" s="8"/>
      <c r="AO2376" s="9">
        <v>12</v>
      </c>
      <c r="AP2376" s="5">
        <v>1.0791812460476247</v>
      </c>
      <c r="AR2376" s="5">
        <v>22.7</v>
      </c>
      <c r="AT2376">
        <v>15742000</v>
      </c>
      <c r="AU2376">
        <v>15742000</v>
      </c>
      <c r="AV2376">
        <v>0</v>
      </c>
      <c r="AW2376">
        <v>782.6</v>
      </c>
      <c r="AX2376">
        <v>782600000</v>
      </c>
      <c r="CG2376" s="13"/>
    </row>
    <row r="2377" spans="1:85" x14ac:dyDescent="0.3">
      <c r="A2377">
        <v>2018</v>
      </c>
      <c r="B2377" t="s">
        <v>288</v>
      </c>
      <c r="C2377">
        <v>0</v>
      </c>
      <c r="D2377">
        <v>5</v>
      </c>
      <c r="E2377">
        <v>4</v>
      </c>
      <c r="L2377">
        <v>1</v>
      </c>
      <c r="M2377">
        <v>0</v>
      </c>
      <c r="N2377">
        <v>0</v>
      </c>
      <c r="O2377" s="11">
        <v>12</v>
      </c>
      <c r="P2377" s="11">
        <v>6</v>
      </c>
      <c r="Q2377" s="12">
        <v>50</v>
      </c>
      <c r="R2377" s="11">
        <v>6</v>
      </c>
      <c r="S2377" s="12">
        <v>50</v>
      </c>
      <c r="T2377" s="14">
        <v>0</v>
      </c>
      <c r="U2377" s="12">
        <v>0</v>
      </c>
      <c r="V2377" s="12">
        <v>54.38</v>
      </c>
      <c r="W2377" s="13">
        <v>6</v>
      </c>
      <c r="X2377" s="11">
        <v>2.4500000000000002</v>
      </c>
      <c r="Y2377" s="11">
        <v>35.799999999999997</v>
      </c>
      <c r="Z2377" s="11">
        <v>5.84</v>
      </c>
      <c r="AA2377" s="11">
        <v>653385.9</v>
      </c>
      <c r="AB2377" s="13">
        <v>653385900000</v>
      </c>
      <c r="AC2377" s="5">
        <v>5.8398207300415308</v>
      </c>
      <c r="AD2377">
        <v>9.09</v>
      </c>
      <c r="AE2377">
        <v>5.87</v>
      </c>
      <c r="AF2377">
        <v>7.3</v>
      </c>
      <c r="AG2377" s="5">
        <v>-16.087867816670233</v>
      </c>
      <c r="AH2377" s="7">
        <v>4.0499157775894856E-2</v>
      </c>
      <c r="AI2377" s="8"/>
      <c r="AJ2377">
        <v>1370365.53</v>
      </c>
      <c r="AK2377">
        <v>1370365530000</v>
      </c>
      <c r="AL2377">
        <f>IF(AJ2377&lt;29957,1,0)</f>
        <v>0</v>
      </c>
      <c r="AM2377">
        <f>IF(AND(AJ2377&gt;29957,AJ2377&lt;96525),1,0)</f>
        <v>0</v>
      </c>
      <c r="AN2377">
        <f>IF(AJ2377&gt;96525,1,0)</f>
        <v>1</v>
      </c>
      <c r="AO2377" s="9">
        <v>25</v>
      </c>
      <c r="AP2377" s="5">
        <v>1.3979400086720375</v>
      </c>
      <c r="AQ2377">
        <v>81506615</v>
      </c>
      <c r="AT2377">
        <v>12420000</v>
      </c>
      <c r="AU2377">
        <v>93926615</v>
      </c>
      <c r="AV2377">
        <v>0</v>
      </c>
      <c r="AW2377">
        <v>265190.7</v>
      </c>
      <c r="AX2377">
        <v>265190700000</v>
      </c>
      <c r="CG2377" s="13"/>
    </row>
    <row r="2378" spans="1:85" x14ac:dyDescent="0.3">
      <c r="A2378">
        <v>2018</v>
      </c>
      <c r="B2378" t="s">
        <v>289</v>
      </c>
      <c r="C2378">
        <v>1</v>
      </c>
      <c r="D2378">
        <v>4</v>
      </c>
      <c r="E2378">
        <v>4</v>
      </c>
      <c r="F2378">
        <v>6.8</v>
      </c>
      <c r="G2378">
        <v>6800000</v>
      </c>
      <c r="H2378">
        <v>6.7</v>
      </c>
      <c r="I2378">
        <v>6700000</v>
      </c>
      <c r="J2378">
        <v>9.9999999999999645E-2</v>
      </c>
      <c r="K2378">
        <v>99999.999999999651</v>
      </c>
      <c r="M2378">
        <v>1</v>
      </c>
      <c r="N2378">
        <v>0</v>
      </c>
      <c r="O2378" s="11">
        <v>10</v>
      </c>
      <c r="P2378" s="11">
        <v>4</v>
      </c>
      <c r="Q2378" s="12">
        <v>40</v>
      </c>
      <c r="R2378" s="11">
        <v>5</v>
      </c>
      <c r="S2378" s="12">
        <v>50</v>
      </c>
      <c r="T2378" s="14">
        <v>1</v>
      </c>
      <c r="U2378" s="12">
        <v>10</v>
      </c>
      <c r="V2378" s="12">
        <v>75</v>
      </c>
      <c r="W2378" s="13">
        <v>7</v>
      </c>
      <c r="X2378" s="11">
        <v>3.97</v>
      </c>
      <c r="Y2378" s="11">
        <v>12.28</v>
      </c>
      <c r="Z2378" s="11">
        <v>6.93</v>
      </c>
      <c r="AA2378" s="11">
        <v>54165.1</v>
      </c>
      <c r="AB2378" s="13">
        <v>54165100000</v>
      </c>
      <c r="AC2378" s="5">
        <v>6.9307416181402193</v>
      </c>
      <c r="AD2378">
        <v>25.47</v>
      </c>
      <c r="AE2378">
        <v>22.39</v>
      </c>
      <c r="AF2378">
        <v>25.47</v>
      </c>
      <c r="AG2378" s="5">
        <v>11.944952398906583</v>
      </c>
      <c r="AH2378" s="7">
        <v>69.615972732110507</v>
      </c>
      <c r="AI2378" s="8">
        <v>0.66452008379756566</v>
      </c>
      <c r="AJ2378">
        <v>390202.89</v>
      </c>
      <c r="AK2378">
        <v>390202890000</v>
      </c>
      <c r="AL2378">
        <f>IF(AJ2378&lt;29957,1,0)</f>
        <v>0</v>
      </c>
      <c r="AM2378">
        <f>IF(AND(AJ2378&gt;29957,AJ2378&lt;96525),1,0)</f>
        <v>0</v>
      </c>
      <c r="AN2378">
        <f>IF(AJ2378&gt;96525,1,0)</f>
        <v>1</v>
      </c>
      <c r="AO2378" s="9">
        <v>33</v>
      </c>
      <c r="AP2378" s="5">
        <v>1.5185139398778873</v>
      </c>
      <c r="AV2378">
        <v>0</v>
      </c>
      <c r="AW2378">
        <v>29690.6</v>
      </c>
      <c r="AX2378">
        <v>29690600000</v>
      </c>
      <c r="CG2378" s="13"/>
    </row>
    <row r="2379" spans="1:85" x14ac:dyDescent="0.3">
      <c r="A2379">
        <v>2018</v>
      </c>
      <c r="B2379" t="s">
        <v>290</v>
      </c>
      <c r="C2379">
        <v>0</v>
      </c>
      <c r="D2379">
        <v>4</v>
      </c>
      <c r="E2379">
        <v>4</v>
      </c>
      <c r="F2379">
        <v>10.4</v>
      </c>
      <c r="G2379">
        <v>10400000</v>
      </c>
      <c r="H2379">
        <v>8.1</v>
      </c>
      <c r="I2379">
        <v>8100000</v>
      </c>
      <c r="J2379">
        <v>2.3000000000000007</v>
      </c>
      <c r="K2379">
        <v>2300000.0000000009</v>
      </c>
      <c r="L2379">
        <v>1</v>
      </c>
      <c r="M2379">
        <v>0</v>
      </c>
      <c r="N2379">
        <v>0</v>
      </c>
      <c r="O2379" s="11">
        <v>13</v>
      </c>
      <c r="P2379" s="11">
        <v>6</v>
      </c>
      <c r="Q2379" s="12">
        <v>46.15</v>
      </c>
      <c r="R2379" s="11">
        <v>5</v>
      </c>
      <c r="S2379" s="12">
        <v>38.46</v>
      </c>
      <c r="T2379" s="14">
        <v>2</v>
      </c>
      <c r="U2379" s="12">
        <v>15.38</v>
      </c>
      <c r="V2379" s="12">
        <v>49.53</v>
      </c>
      <c r="W2379" s="13">
        <v>4</v>
      </c>
      <c r="X2379" s="11"/>
      <c r="Y2379" s="11">
        <v>25.6</v>
      </c>
      <c r="Z2379" s="11">
        <v>7.31</v>
      </c>
      <c r="AA2379" s="11">
        <v>30011.5</v>
      </c>
      <c r="AB2379" s="13">
        <v>30011500000</v>
      </c>
      <c r="AC2379" s="5">
        <v>7.3068256883608038</v>
      </c>
      <c r="AD2379">
        <v>28.86</v>
      </c>
      <c r="AE2379">
        <v>14.19</v>
      </c>
      <c r="AF2379">
        <v>19</v>
      </c>
      <c r="AG2379" s="5">
        <v>9.7250249066529548</v>
      </c>
      <c r="AH2379" s="7"/>
      <c r="AI2379" s="8"/>
      <c r="AJ2379">
        <v>122977.63</v>
      </c>
      <c r="AK2379">
        <v>122977630000</v>
      </c>
      <c r="AL2379">
        <f>IF(AJ2379&lt;29957,1,0)</f>
        <v>0</v>
      </c>
      <c r="AM2379">
        <f>IF(AND(AJ2379&gt;29957,AJ2379&lt;96525),1,0)</f>
        <v>0</v>
      </c>
      <c r="AN2379">
        <f>IF(AJ2379&gt;96525,1,0)</f>
        <v>1</v>
      </c>
      <c r="AO2379" s="9">
        <v>56</v>
      </c>
      <c r="AP2379" s="5">
        <v>1.7481880270062005</v>
      </c>
      <c r="AQ2379">
        <v>383371000</v>
      </c>
      <c r="AT2379">
        <v>19600000</v>
      </c>
      <c r="AU2379">
        <v>402971000</v>
      </c>
      <c r="AV2379">
        <v>0</v>
      </c>
      <c r="AW2379">
        <v>39114.9</v>
      </c>
      <c r="AX2379">
        <v>39114900000</v>
      </c>
      <c r="CG2379" s="13"/>
    </row>
    <row r="2380" spans="1:85" x14ac:dyDescent="0.3">
      <c r="A2380">
        <v>2018</v>
      </c>
      <c r="B2380" t="s">
        <v>291</v>
      </c>
      <c r="C2380">
        <v>0</v>
      </c>
      <c r="D2380">
        <v>3</v>
      </c>
      <c r="E2380">
        <v>4</v>
      </c>
      <c r="L2380">
        <v>1</v>
      </c>
      <c r="M2380">
        <v>0</v>
      </c>
      <c r="N2380">
        <v>0</v>
      </c>
      <c r="O2380" s="11">
        <v>13</v>
      </c>
      <c r="P2380" s="11">
        <v>6</v>
      </c>
      <c r="Q2380" s="12">
        <v>46.15</v>
      </c>
      <c r="R2380" s="11">
        <v>5</v>
      </c>
      <c r="S2380" s="12">
        <v>38.46</v>
      </c>
      <c r="T2380" s="14">
        <v>2</v>
      </c>
      <c r="U2380" s="12">
        <v>15.38</v>
      </c>
      <c r="V2380" s="12">
        <v>49.7</v>
      </c>
      <c r="W2380" s="13">
        <v>5</v>
      </c>
      <c r="X2380" s="11"/>
      <c r="Y2380" s="11">
        <v>18.91</v>
      </c>
      <c r="Z2380" s="11">
        <v>8.44</v>
      </c>
      <c r="AA2380" s="11">
        <v>29454.9</v>
      </c>
      <c r="AB2380" s="13">
        <v>29454900000</v>
      </c>
      <c r="AC2380" s="5">
        <v>8.4409017922972147</v>
      </c>
      <c r="AD2380">
        <v>21.91</v>
      </c>
      <c r="AE2380">
        <v>13.66</v>
      </c>
      <c r="AF2380">
        <v>19.11</v>
      </c>
      <c r="AG2380" s="5">
        <v>1.6501120793016195</v>
      </c>
      <c r="AH2380" s="7"/>
      <c r="AI2380" s="8">
        <v>1.1811023622047243</v>
      </c>
      <c r="AJ2380">
        <v>164436.28</v>
      </c>
      <c r="AK2380">
        <v>164436280000</v>
      </c>
      <c r="AL2380">
        <f>IF(AJ2380&lt;29957,1,0)</f>
        <v>0</v>
      </c>
      <c r="AM2380">
        <f>IF(AND(AJ2380&gt;29957,AJ2380&lt;96525),1,0)</f>
        <v>0</v>
      </c>
      <c r="AN2380">
        <f>IF(AJ2380&gt;96525,1,0)</f>
        <v>1</v>
      </c>
      <c r="AO2380" s="9">
        <v>76</v>
      </c>
      <c r="AP2380" s="5">
        <v>1.8808135922807911</v>
      </c>
      <c r="AQ2380">
        <v>259700000</v>
      </c>
      <c r="AT2380">
        <v>22550000</v>
      </c>
      <c r="AU2380">
        <v>282250000</v>
      </c>
      <c r="AV2380">
        <v>0</v>
      </c>
      <c r="AW2380">
        <v>51032.5</v>
      </c>
      <c r="AX2380">
        <v>51032500000</v>
      </c>
      <c r="CG2380" s="13"/>
    </row>
    <row r="2381" spans="1:85" x14ac:dyDescent="0.3">
      <c r="A2381">
        <v>2018</v>
      </c>
      <c r="B2381" t="s">
        <v>292</v>
      </c>
      <c r="C2381">
        <v>0</v>
      </c>
      <c r="D2381">
        <v>3</v>
      </c>
      <c r="E2381">
        <v>4</v>
      </c>
      <c r="F2381">
        <v>2.1</v>
      </c>
      <c r="G2381">
        <v>2100000</v>
      </c>
      <c r="H2381">
        <v>1.6</v>
      </c>
      <c r="I2381">
        <v>1600000</v>
      </c>
      <c r="J2381">
        <v>0.5</v>
      </c>
      <c r="K2381">
        <v>500000</v>
      </c>
      <c r="L2381">
        <v>1</v>
      </c>
      <c r="M2381">
        <v>0</v>
      </c>
      <c r="N2381">
        <v>1</v>
      </c>
      <c r="O2381" s="11">
        <v>9</v>
      </c>
      <c r="P2381" s="11">
        <v>4</v>
      </c>
      <c r="Q2381" s="12">
        <v>44.44</v>
      </c>
      <c r="R2381" s="11">
        <v>4</v>
      </c>
      <c r="S2381" s="12">
        <v>44.44</v>
      </c>
      <c r="T2381" s="14">
        <v>1</v>
      </c>
      <c r="U2381" s="12">
        <v>11.11</v>
      </c>
      <c r="V2381" s="12">
        <v>60</v>
      </c>
      <c r="W2381" s="13">
        <v>4</v>
      </c>
      <c r="X2381" s="11"/>
      <c r="Y2381" s="11">
        <v>-6.75</v>
      </c>
      <c r="Z2381" s="11">
        <v>2.58</v>
      </c>
      <c r="AA2381" s="11">
        <v>10509.5</v>
      </c>
      <c r="AB2381" s="13">
        <v>10509500000</v>
      </c>
      <c r="AC2381" s="5">
        <v>2.5749888479587524</v>
      </c>
      <c r="AD2381">
        <v>17.100000000000001</v>
      </c>
      <c r="AE2381">
        <v>12.24</v>
      </c>
      <c r="AF2381">
        <v>16.010000000000002</v>
      </c>
      <c r="AG2381" s="5">
        <v>14.937500000000007</v>
      </c>
      <c r="AH2381" s="7"/>
      <c r="AI2381" s="8"/>
      <c r="AO2381" s="9">
        <v>29</v>
      </c>
      <c r="AP2381" s="5">
        <v>1.4623979978989561</v>
      </c>
      <c r="AQ2381">
        <v>69832000</v>
      </c>
      <c r="AS2381">
        <v>46554000</v>
      </c>
      <c r="AT2381">
        <v>26590000</v>
      </c>
      <c r="AU2381">
        <v>96422000</v>
      </c>
      <c r="AW2381">
        <v>6252.6</v>
      </c>
      <c r="AX2381">
        <v>6252600000</v>
      </c>
      <c r="CG2381" s="13"/>
    </row>
    <row r="2382" spans="1:85" x14ac:dyDescent="0.3">
      <c r="A2382">
        <v>2018</v>
      </c>
      <c r="B2382" t="s">
        <v>293</v>
      </c>
      <c r="C2382">
        <v>0</v>
      </c>
      <c r="D2382">
        <v>3</v>
      </c>
      <c r="E2382">
        <v>4</v>
      </c>
      <c r="F2382">
        <v>17.600000000000001</v>
      </c>
      <c r="G2382">
        <v>17600000</v>
      </c>
      <c r="H2382">
        <v>17.600000000000001</v>
      </c>
      <c r="I2382">
        <v>17600000</v>
      </c>
      <c r="J2382">
        <v>0</v>
      </c>
      <c r="L2382">
        <v>1</v>
      </c>
      <c r="M2382">
        <v>1</v>
      </c>
      <c r="N2382">
        <v>0</v>
      </c>
      <c r="O2382" s="11">
        <v>17</v>
      </c>
      <c r="P2382" s="11">
        <v>6</v>
      </c>
      <c r="Q2382" s="12">
        <v>35.29</v>
      </c>
      <c r="R2382" s="11">
        <v>6</v>
      </c>
      <c r="S2382" s="12">
        <v>35.29</v>
      </c>
      <c r="T2382" s="14">
        <v>5</v>
      </c>
      <c r="U2382" s="12">
        <v>29.41</v>
      </c>
      <c r="V2382" s="12">
        <v>19.79</v>
      </c>
      <c r="W2382" s="13">
        <v>9</v>
      </c>
      <c r="X2382" s="11">
        <v>99.38</v>
      </c>
      <c r="Y2382" s="11">
        <v>-10.08</v>
      </c>
      <c r="Z2382" s="11">
        <v>5.14</v>
      </c>
      <c r="AA2382" s="11">
        <v>113502.7</v>
      </c>
      <c r="AB2382" s="13">
        <v>113502700000</v>
      </c>
      <c r="AC2382" s="5">
        <v>5.1442304895503721</v>
      </c>
      <c r="AE2382">
        <v>-4.93</v>
      </c>
      <c r="AF2382">
        <v>-12.63</v>
      </c>
      <c r="AG2382" s="5">
        <v>-34.453378342772787</v>
      </c>
      <c r="AH2382" s="7"/>
      <c r="AI2382" s="8">
        <v>7.8835206819425394E-2</v>
      </c>
      <c r="AJ2382">
        <v>82722.490000000005</v>
      </c>
      <c r="AK2382">
        <v>82722490000</v>
      </c>
      <c r="AL2382">
        <f>IF(AJ2382&lt;29957,1,0)</f>
        <v>0</v>
      </c>
      <c r="AM2382">
        <f>IF(AND(AJ2382&gt;29957,AJ2382&lt;96525),1,0)</f>
        <v>1</v>
      </c>
      <c r="AN2382">
        <f>IF(AJ2382&gt;96525,1,0)</f>
        <v>0</v>
      </c>
      <c r="AO2382" s="9">
        <v>23</v>
      </c>
      <c r="AP2382" s="5">
        <v>1.3617278360175928</v>
      </c>
      <c r="AQ2382">
        <v>169822308</v>
      </c>
      <c r="AT2382">
        <v>28698418.360000014</v>
      </c>
      <c r="AU2382">
        <v>198520726.36000001</v>
      </c>
      <c r="AW2382">
        <v>83338.399999999994</v>
      </c>
      <c r="AX2382">
        <v>83338400000</v>
      </c>
      <c r="CG2382" s="13"/>
    </row>
    <row r="2383" spans="1:85" x14ac:dyDescent="0.3">
      <c r="A2383">
        <v>2018</v>
      </c>
      <c r="B2383" t="s">
        <v>294</v>
      </c>
      <c r="C2383">
        <v>0</v>
      </c>
      <c r="D2383">
        <v>3</v>
      </c>
      <c r="E2383">
        <v>4</v>
      </c>
      <c r="L2383">
        <v>1</v>
      </c>
      <c r="M2383">
        <v>0</v>
      </c>
      <c r="N2383">
        <v>0</v>
      </c>
      <c r="O2383" s="11">
        <v>13</v>
      </c>
      <c r="P2383" s="11">
        <v>6</v>
      </c>
      <c r="Q2383" s="12">
        <v>46.15</v>
      </c>
      <c r="R2383" s="11">
        <v>7</v>
      </c>
      <c r="S2383" s="12">
        <v>53.85</v>
      </c>
      <c r="T2383" s="14">
        <v>0</v>
      </c>
      <c r="U2383" s="12">
        <v>0</v>
      </c>
      <c r="V2383" s="12">
        <v>64.89</v>
      </c>
      <c r="W2383" s="13">
        <v>11</v>
      </c>
      <c r="X2383" s="11">
        <v>34.369999999999997</v>
      </c>
      <c r="Y2383" s="11">
        <v>21.57</v>
      </c>
      <c r="Z2383" s="11"/>
      <c r="AA2383" s="11">
        <v>26363.7</v>
      </c>
      <c r="AB2383" s="13">
        <v>26363700000</v>
      </c>
      <c r="AD2383">
        <v>-5.55</v>
      </c>
      <c r="AE2383">
        <v>-1.69</v>
      </c>
      <c r="AF2383">
        <v>-2.44</v>
      </c>
      <c r="AG2383" s="5">
        <v>-1.1124105080007987</v>
      </c>
      <c r="AH2383" s="7">
        <v>2.3075369927024143E-2</v>
      </c>
      <c r="AI2383" s="8">
        <v>5.7688424817560358E-3</v>
      </c>
      <c r="AJ2383">
        <v>46628.66</v>
      </c>
      <c r="AK2383">
        <v>46628660000</v>
      </c>
      <c r="AL2383">
        <f>IF(AJ2383&lt;29957,1,0)</f>
        <v>0</v>
      </c>
      <c r="AM2383">
        <f>IF(AND(AJ2383&gt;29957,AJ2383&lt;96525),1,0)</f>
        <v>1</v>
      </c>
      <c r="AN2383">
        <f>IF(AJ2383&gt;96525,1,0)</f>
        <v>0</v>
      </c>
      <c r="AO2383" s="9">
        <v>109</v>
      </c>
      <c r="AP2383" s="5">
        <v>2.0374264979406234</v>
      </c>
      <c r="AQ2383">
        <v>25487000</v>
      </c>
      <c r="AR2383" s="5">
        <v>100</v>
      </c>
      <c r="AT2383">
        <v>9477000</v>
      </c>
      <c r="AU2383">
        <v>34964000</v>
      </c>
      <c r="AV2383">
        <v>0</v>
      </c>
      <c r="AW2383">
        <v>3466.9</v>
      </c>
      <c r="AX2383">
        <v>3466900000</v>
      </c>
      <c r="CG2383" s="13"/>
    </row>
    <row r="2384" spans="1:85" x14ac:dyDescent="0.3">
      <c r="A2384">
        <v>2018</v>
      </c>
      <c r="B2384" t="s">
        <v>295</v>
      </c>
      <c r="C2384">
        <v>1</v>
      </c>
      <c r="D2384">
        <v>5</v>
      </c>
      <c r="E2384">
        <v>4</v>
      </c>
      <c r="L2384">
        <v>0</v>
      </c>
      <c r="M2384">
        <v>0</v>
      </c>
      <c r="N2384">
        <v>0</v>
      </c>
      <c r="O2384" s="11">
        <v>10</v>
      </c>
      <c r="P2384" s="11">
        <v>5</v>
      </c>
      <c r="Q2384" s="12">
        <v>50</v>
      </c>
      <c r="R2384" s="11">
        <v>5</v>
      </c>
      <c r="S2384" s="12">
        <v>50</v>
      </c>
      <c r="T2384" s="14">
        <v>0</v>
      </c>
      <c r="U2384" s="12">
        <v>0</v>
      </c>
      <c r="V2384" s="12">
        <v>75</v>
      </c>
      <c r="W2384" s="13">
        <v>4</v>
      </c>
      <c r="X2384" s="11"/>
      <c r="Y2384" s="11">
        <v>-13.45</v>
      </c>
      <c r="Z2384" s="11"/>
      <c r="AA2384" s="11">
        <v>8213.7999999999993</v>
      </c>
      <c r="AB2384" s="13">
        <v>8213799999.999999</v>
      </c>
      <c r="AD2384">
        <v>33.81</v>
      </c>
      <c r="AE2384">
        <v>24.42</v>
      </c>
      <c r="AF2384">
        <v>32.450000000000003</v>
      </c>
      <c r="AG2384" s="5">
        <v>4.3804592290391753</v>
      </c>
      <c r="AH2384" s="7"/>
      <c r="AI2384" s="8">
        <v>3.8095357402350114</v>
      </c>
      <c r="AJ2384">
        <v>122197.39</v>
      </c>
      <c r="AK2384">
        <v>122197390000</v>
      </c>
      <c r="AL2384">
        <f>IF(AJ2384&lt;29957,1,0)</f>
        <v>0</v>
      </c>
      <c r="AM2384">
        <f>IF(AND(AJ2384&gt;29957,AJ2384&lt;96525),1,0)</f>
        <v>0</v>
      </c>
      <c r="AN2384">
        <f>IF(AJ2384&gt;96525,1,0)</f>
        <v>1</v>
      </c>
      <c r="AO2384" s="9">
        <v>30</v>
      </c>
      <c r="AP2384" s="5">
        <v>1.4771212547196624</v>
      </c>
      <c r="AQ2384">
        <v>39848000</v>
      </c>
      <c r="AT2384">
        <v>8322000</v>
      </c>
      <c r="AU2384">
        <v>48170000</v>
      </c>
      <c r="AV2384">
        <v>0</v>
      </c>
      <c r="AW2384">
        <v>7982.5</v>
      </c>
      <c r="AX2384">
        <v>7982500000</v>
      </c>
      <c r="CG2384" s="13"/>
    </row>
    <row r="2385" spans="1:85" x14ac:dyDescent="0.3">
      <c r="A2385">
        <v>2018</v>
      </c>
      <c r="B2385" t="s">
        <v>296</v>
      </c>
      <c r="C2385">
        <v>0</v>
      </c>
      <c r="M2385">
        <v>0</v>
      </c>
      <c r="N2385">
        <v>0</v>
      </c>
      <c r="O2385" s="11"/>
      <c r="P2385" s="11"/>
      <c r="Q2385" s="12"/>
      <c r="R2385" s="11"/>
      <c r="S2385" s="12"/>
      <c r="T2385" s="14">
        <v>0</v>
      </c>
      <c r="U2385" s="12"/>
      <c r="V2385" s="12">
        <v>48.79</v>
      </c>
      <c r="W2385" s="13"/>
      <c r="X2385" s="11"/>
      <c r="Y2385" s="11">
        <v>7.33</v>
      </c>
      <c r="Z2385" s="11"/>
      <c r="AA2385" s="11">
        <v>32414</v>
      </c>
      <c r="AB2385" s="13">
        <v>32414000000</v>
      </c>
      <c r="AG2385" s="5">
        <v>18.502789574485803</v>
      </c>
      <c r="AH2385" s="7"/>
      <c r="AI2385" s="8"/>
      <c r="AO2385" s="9">
        <v>25</v>
      </c>
      <c r="AP2385" s="5">
        <v>1.3979400086720375</v>
      </c>
      <c r="AV2385">
        <v>0</v>
      </c>
      <c r="AW2385">
        <v>14231</v>
      </c>
      <c r="AX2385">
        <v>14231000000</v>
      </c>
      <c r="CG2385" s="13"/>
    </row>
    <row r="2386" spans="1:85" x14ac:dyDescent="0.3">
      <c r="A2386">
        <v>2018</v>
      </c>
      <c r="B2386" t="s">
        <v>297</v>
      </c>
      <c r="C2386">
        <v>0</v>
      </c>
      <c r="D2386">
        <v>4</v>
      </c>
      <c r="E2386">
        <v>5</v>
      </c>
      <c r="F2386">
        <v>20.5</v>
      </c>
      <c r="G2386">
        <v>20500000</v>
      </c>
      <c r="H2386">
        <v>15.8</v>
      </c>
      <c r="I2386">
        <v>15800000</v>
      </c>
      <c r="J2386">
        <v>4.6999999999999993</v>
      </c>
      <c r="K2386">
        <v>4699999.9999999991</v>
      </c>
      <c r="L2386">
        <v>1</v>
      </c>
      <c r="M2386">
        <v>0</v>
      </c>
      <c r="N2386">
        <v>1</v>
      </c>
      <c r="O2386" s="11">
        <v>12</v>
      </c>
      <c r="P2386" s="11">
        <v>5</v>
      </c>
      <c r="Q2386" s="12">
        <v>41.67</v>
      </c>
      <c r="R2386" s="11">
        <v>5</v>
      </c>
      <c r="S2386" s="12">
        <v>41.67</v>
      </c>
      <c r="T2386" s="14">
        <v>2</v>
      </c>
      <c r="U2386" s="12">
        <v>16.670000000000002</v>
      </c>
      <c r="V2386" s="12">
        <v>57.4</v>
      </c>
      <c r="W2386" s="13">
        <v>4</v>
      </c>
      <c r="X2386" s="11"/>
      <c r="Y2386" s="11">
        <v>4.82</v>
      </c>
      <c r="Z2386" s="11">
        <v>10.130000000000001</v>
      </c>
      <c r="AA2386" s="11">
        <v>135857.20000000001</v>
      </c>
      <c r="AB2386" s="13">
        <v>135857200000.00002</v>
      </c>
      <c r="AC2386" s="5">
        <v>10.127555202470029</v>
      </c>
      <c r="AD2386">
        <v>25.46</v>
      </c>
      <c r="AE2386">
        <v>6.51</v>
      </c>
      <c r="AF2386">
        <v>9.7200000000000006</v>
      </c>
      <c r="AG2386" s="5">
        <v>17.570311897070667</v>
      </c>
      <c r="AH2386" s="7"/>
      <c r="AI2386" s="8">
        <v>1.8847872307837534</v>
      </c>
      <c r="AJ2386">
        <v>366149.64</v>
      </c>
      <c r="AK2386">
        <v>366149640000</v>
      </c>
      <c r="AL2386">
        <f t="shared" ref="AL2386:AL2396" si="303">IF(AJ2386&lt;29957,1,0)</f>
        <v>0</v>
      </c>
      <c r="AM2386">
        <f t="shared" ref="AM2386:AM2396" si="304">IF(AND(AJ2386&gt;29957,AJ2386&lt;96525),1,0)</f>
        <v>0</v>
      </c>
      <c r="AN2386">
        <f t="shared" ref="AN2386:AN2396" si="305">IF(AJ2386&gt;96525,1,0)</f>
        <v>1</v>
      </c>
      <c r="AO2386" s="9">
        <v>26</v>
      </c>
      <c r="AP2386" s="5">
        <v>1.414973347970818</v>
      </c>
      <c r="AQ2386">
        <v>421212000</v>
      </c>
      <c r="AR2386" s="5">
        <v>8.3000000000000007</v>
      </c>
      <c r="AS2386">
        <v>48528000</v>
      </c>
      <c r="AT2386">
        <v>30852000</v>
      </c>
      <c r="AU2386">
        <v>452064000</v>
      </c>
      <c r="AV2386">
        <v>0</v>
      </c>
      <c r="AW2386">
        <v>160417.20000000001</v>
      </c>
      <c r="AX2386">
        <v>160417200000</v>
      </c>
      <c r="CG2386" s="13"/>
    </row>
    <row r="2387" spans="1:85" x14ac:dyDescent="0.3">
      <c r="A2387">
        <v>2018</v>
      </c>
      <c r="B2387" t="s">
        <v>298</v>
      </c>
      <c r="C2387">
        <v>0</v>
      </c>
      <c r="M2387">
        <v>0</v>
      </c>
      <c r="N2387">
        <v>0</v>
      </c>
      <c r="O2387" s="11">
        <v>10</v>
      </c>
      <c r="P2387" s="11">
        <v>4</v>
      </c>
      <c r="Q2387" s="12">
        <v>40</v>
      </c>
      <c r="R2387" s="11">
        <v>4</v>
      </c>
      <c r="S2387" s="12">
        <v>40</v>
      </c>
      <c r="T2387" s="14">
        <v>2</v>
      </c>
      <c r="U2387" s="12">
        <v>20</v>
      </c>
      <c r="V2387" s="12">
        <v>45.36</v>
      </c>
      <c r="W2387" s="13">
        <v>6</v>
      </c>
      <c r="X2387" s="11"/>
      <c r="Y2387" s="11">
        <v>17.66</v>
      </c>
      <c r="Z2387" s="11">
        <v>3.71</v>
      </c>
      <c r="AA2387" s="11">
        <v>14288.3</v>
      </c>
      <c r="AB2387" s="13">
        <v>14288300000</v>
      </c>
      <c r="AC2387" s="5">
        <v>3.7110749222771742</v>
      </c>
      <c r="AD2387">
        <v>17.739999999999998</v>
      </c>
      <c r="AE2387">
        <v>7.54</v>
      </c>
      <c r="AF2387">
        <v>11.66</v>
      </c>
      <c r="AG2387" s="5">
        <v>3.3703436042309827</v>
      </c>
      <c r="AH2387" s="7">
        <v>8.3953767092193434</v>
      </c>
      <c r="AI2387" s="8">
        <v>1.9552742922515391</v>
      </c>
      <c r="AJ2387">
        <v>30035.93</v>
      </c>
      <c r="AK2387">
        <v>30035930000</v>
      </c>
      <c r="AL2387">
        <f t="shared" si="303"/>
        <v>0</v>
      </c>
      <c r="AM2387">
        <f t="shared" si="304"/>
        <v>1</v>
      </c>
      <c r="AN2387">
        <f t="shared" si="305"/>
        <v>0</v>
      </c>
      <c r="AO2387" s="9">
        <v>36</v>
      </c>
      <c r="AP2387" s="5">
        <v>1.556302500767287</v>
      </c>
      <c r="CG2387" s="13"/>
    </row>
    <row r="2388" spans="1:85" x14ac:dyDescent="0.3">
      <c r="A2388">
        <v>2018</v>
      </c>
      <c r="B2388" t="s">
        <v>299</v>
      </c>
      <c r="C2388">
        <v>1</v>
      </c>
      <c r="D2388">
        <v>4</v>
      </c>
      <c r="E2388">
        <v>5</v>
      </c>
      <c r="F2388">
        <v>5.7</v>
      </c>
      <c r="G2388">
        <v>5700000</v>
      </c>
      <c r="H2388">
        <v>4.7</v>
      </c>
      <c r="I2388">
        <v>4700000</v>
      </c>
      <c r="J2388">
        <v>1</v>
      </c>
      <c r="K2388">
        <v>1000000</v>
      </c>
      <c r="L2388">
        <v>1</v>
      </c>
      <c r="M2388">
        <v>0</v>
      </c>
      <c r="N2388">
        <v>0</v>
      </c>
      <c r="O2388" s="11">
        <v>12</v>
      </c>
      <c r="P2388" s="11">
        <v>4</v>
      </c>
      <c r="Q2388" s="12">
        <v>33.33</v>
      </c>
      <c r="R2388" s="11">
        <v>7</v>
      </c>
      <c r="S2388" s="12">
        <v>58.33</v>
      </c>
      <c r="T2388" s="14">
        <v>1</v>
      </c>
      <c r="U2388" s="12">
        <v>8.33</v>
      </c>
      <c r="V2388" s="12">
        <v>57.42</v>
      </c>
      <c r="W2388" s="13">
        <v>4</v>
      </c>
      <c r="X2388" s="11"/>
      <c r="Y2388" s="11">
        <v>9.9</v>
      </c>
      <c r="Z2388" s="11">
        <v>4.1399999999999997</v>
      </c>
      <c r="AA2388" s="11">
        <v>8831.7999999999993</v>
      </c>
      <c r="AB2388" s="13">
        <v>8831800000</v>
      </c>
      <c r="AC2388" s="5">
        <v>4.1361217489980406</v>
      </c>
      <c r="AD2388">
        <v>21.15</v>
      </c>
      <c r="AE2388">
        <v>15.56</v>
      </c>
      <c r="AF2388">
        <v>20.45</v>
      </c>
      <c r="AG2388" s="5">
        <v>10.619184622918716</v>
      </c>
      <c r="AH2388" s="7">
        <v>2.3601676742802593</v>
      </c>
      <c r="AI2388" s="8">
        <v>16.078469349639612</v>
      </c>
      <c r="AJ2388">
        <v>25710.71</v>
      </c>
      <c r="AK2388">
        <v>25710710000</v>
      </c>
      <c r="AL2388">
        <f t="shared" si="303"/>
        <v>1</v>
      </c>
      <c r="AM2388">
        <f t="shared" si="304"/>
        <v>0</v>
      </c>
      <c r="AN2388">
        <f t="shared" si="305"/>
        <v>0</v>
      </c>
      <c r="AO2388" s="9">
        <v>19</v>
      </c>
      <c r="AP2388" s="5">
        <v>1.2787536009528289</v>
      </c>
      <c r="AQ2388">
        <v>179497840</v>
      </c>
      <c r="AT2388">
        <v>34367147</v>
      </c>
      <c r="AU2388">
        <v>213864987</v>
      </c>
      <c r="AV2388">
        <v>0</v>
      </c>
      <c r="AW2388">
        <v>7228.3</v>
      </c>
      <c r="AX2388">
        <v>7228300000</v>
      </c>
      <c r="CG2388" s="13"/>
    </row>
    <row r="2389" spans="1:85" x14ac:dyDescent="0.3">
      <c r="A2389">
        <v>2018</v>
      </c>
      <c r="B2389" t="s">
        <v>300</v>
      </c>
      <c r="C2389">
        <v>0</v>
      </c>
      <c r="D2389">
        <v>4</v>
      </c>
      <c r="E2389">
        <v>9</v>
      </c>
      <c r="F2389">
        <v>10.1</v>
      </c>
      <c r="G2389">
        <v>10100000</v>
      </c>
      <c r="H2389">
        <v>5.2</v>
      </c>
      <c r="I2389">
        <v>5200000</v>
      </c>
      <c r="J2389">
        <v>4.8999999999999995</v>
      </c>
      <c r="K2389">
        <v>4899999.9999999991</v>
      </c>
      <c r="L2389">
        <v>1</v>
      </c>
      <c r="M2389">
        <v>1</v>
      </c>
      <c r="N2389">
        <v>1</v>
      </c>
      <c r="O2389" s="11">
        <v>12</v>
      </c>
      <c r="P2389" s="11">
        <v>5</v>
      </c>
      <c r="Q2389" s="12">
        <v>41.67</v>
      </c>
      <c r="R2389" s="11">
        <v>6</v>
      </c>
      <c r="S2389" s="12">
        <v>50</v>
      </c>
      <c r="T2389" s="14">
        <v>1</v>
      </c>
      <c r="U2389" s="12">
        <v>8.33</v>
      </c>
      <c r="V2389" s="12">
        <v>57.48</v>
      </c>
      <c r="W2389" s="13">
        <v>9</v>
      </c>
      <c r="X2389" s="11"/>
      <c r="Y2389" s="11">
        <v>20.190000000000001</v>
      </c>
      <c r="Z2389" s="11">
        <v>2.21</v>
      </c>
      <c r="AA2389" s="11">
        <v>29452.7</v>
      </c>
      <c r="AB2389" s="13">
        <v>29452700000</v>
      </c>
      <c r="AC2389" s="5">
        <v>2.2074622056838313</v>
      </c>
      <c r="AD2389">
        <v>13.26</v>
      </c>
      <c r="AE2389">
        <v>6.69</v>
      </c>
      <c r="AF2389">
        <v>8.15</v>
      </c>
      <c r="AG2389" s="5">
        <v>-2.5049843438478581</v>
      </c>
      <c r="AH2389" s="7"/>
      <c r="AI2389" s="8">
        <v>0.32821985601918041</v>
      </c>
      <c r="AJ2389">
        <v>31181.31</v>
      </c>
      <c r="AK2389">
        <v>31181310000</v>
      </c>
      <c r="AL2389">
        <f t="shared" si="303"/>
        <v>0</v>
      </c>
      <c r="AM2389">
        <f t="shared" si="304"/>
        <v>1</v>
      </c>
      <c r="AN2389">
        <f t="shared" si="305"/>
        <v>0</v>
      </c>
      <c r="AO2389" s="9">
        <v>75</v>
      </c>
      <c r="AP2389" s="5">
        <v>1.8750612633916997</v>
      </c>
      <c r="AQ2389">
        <v>71413000</v>
      </c>
      <c r="AS2389">
        <v>28744000</v>
      </c>
      <c r="AT2389">
        <v>21290000</v>
      </c>
      <c r="AU2389">
        <v>92703000</v>
      </c>
      <c r="CG2389" s="13"/>
    </row>
    <row r="2390" spans="1:85" x14ac:dyDescent="0.3">
      <c r="A2390">
        <v>2018</v>
      </c>
      <c r="B2390" t="s">
        <v>301</v>
      </c>
      <c r="C2390">
        <v>1</v>
      </c>
      <c r="D2390">
        <v>7</v>
      </c>
      <c r="E2390">
        <v>4</v>
      </c>
      <c r="L2390">
        <v>1</v>
      </c>
      <c r="M2390">
        <v>0</v>
      </c>
      <c r="N2390">
        <v>1</v>
      </c>
      <c r="O2390" s="11">
        <v>15</v>
      </c>
      <c r="P2390" s="11">
        <v>7</v>
      </c>
      <c r="Q2390" s="12">
        <v>46.67</v>
      </c>
      <c r="R2390" s="11">
        <v>5</v>
      </c>
      <c r="S2390" s="12">
        <v>33.33</v>
      </c>
      <c r="T2390" s="14">
        <v>3</v>
      </c>
      <c r="U2390" s="12">
        <v>20</v>
      </c>
      <c r="V2390" s="12">
        <v>73.569999999999993</v>
      </c>
      <c r="W2390" s="13">
        <v>9</v>
      </c>
      <c r="X2390" s="11">
        <v>2.88</v>
      </c>
      <c r="Y2390" s="11">
        <v>16.78</v>
      </c>
      <c r="Z2390" s="11">
        <v>6.77</v>
      </c>
      <c r="AA2390" s="11">
        <v>1071990</v>
      </c>
      <c r="AB2390" s="13">
        <v>1071990000000</v>
      </c>
      <c r="AC2390" s="5">
        <v>6.7746575995184193</v>
      </c>
      <c r="AD2390">
        <v>29.78</v>
      </c>
      <c r="AE2390">
        <v>24.24</v>
      </c>
      <c r="AF2390">
        <v>29.69</v>
      </c>
      <c r="AG2390" s="5">
        <v>4.3540171041590741</v>
      </c>
      <c r="AH2390" s="7">
        <v>6.7413905133203392E-4</v>
      </c>
      <c r="AI2390" s="8"/>
      <c r="AJ2390">
        <v>5170873.6399999997</v>
      </c>
      <c r="AK2390">
        <v>5170873640000</v>
      </c>
      <c r="AL2390">
        <f t="shared" si="303"/>
        <v>0</v>
      </c>
      <c r="AM2390">
        <f t="shared" si="304"/>
        <v>0</v>
      </c>
      <c r="AN2390">
        <f t="shared" si="305"/>
        <v>1</v>
      </c>
      <c r="AO2390" s="9">
        <v>23</v>
      </c>
      <c r="AP2390" s="5">
        <v>1.3617278360175928</v>
      </c>
      <c r="AQ2390">
        <v>217905000</v>
      </c>
      <c r="AS2390">
        <v>124923000</v>
      </c>
      <c r="AT2390">
        <v>201031000</v>
      </c>
      <c r="AU2390">
        <v>418936000</v>
      </c>
      <c r="AW2390">
        <v>1231200</v>
      </c>
      <c r="AX2390">
        <v>1231200000000</v>
      </c>
      <c r="CG2390" s="13"/>
    </row>
    <row r="2391" spans="1:85" x14ac:dyDescent="0.3">
      <c r="A2391">
        <v>2018</v>
      </c>
      <c r="B2391" t="s">
        <v>302</v>
      </c>
      <c r="C2391">
        <v>1</v>
      </c>
      <c r="D2391">
        <v>3</v>
      </c>
      <c r="E2391">
        <v>4</v>
      </c>
      <c r="L2391">
        <v>1</v>
      </c>
      <c r="M2391">
        <v>0</v>
      </c>
      <c r="N2391">
        <v>1</v>
      </c>
      <c r="O2391" s="11">
        <v>10</v>
      </c>
      <c r="P2391" s="11">
        <v>6</v>
      </c>
      <c r="Q2391" s="12">
        <v>60</v>
      </c>
      <c r="R2391" s="11">
        <v>3</v>
      </c>
      <c r="S2391" s="12">
        <v>30</v>
      </c>
      <c r="T2391" s="14">
        <v>1</v>
      </c>
      <c r="U2391" s="12">
        <v>10</v>
      </c>
      <c r="V2391" s="12">
        <v>44.57</v>
      </c>
      <c r="W2391" s="13">
        <v>5</v>
      </c>
      <c r="X2391" s="11"/>
      <c r="Y2391" s="11">
        <v>8.33</v>
      </c>
      <c r="Z2391" s="11">
        <v>8.44</v>
      </c>
      <c r="AA2391" s="11"/>
      <c r="AB2391" s="13"/>
      <c r="AC2391" s="5">
        <v>8.4362157322530376</v>
      </c>
      <c r="AD2391">
        <v>37.049999999999997</v>
      </c>
      <c r="AE2391">
        <v>28.64</v>
      </c>
      <c r="AF2391">
        <v>37.049999999999997</v>
      </c>
      <c r="AG2391" s="5">
        <v>12.712281466063194</v>
      </c>
      <c r="AH2391" s="7">
        <v>21.330202994817764</v>
      </c>
      <c r="AI2391" s="8">
        <v>0.53540241074240569</v>
      </c>
      <c r="AJ2391">
        <v>60853.42</v>
      </c>
      <c r="AK2391">
        <v>60853420000</v>
      </c>
      <c r="AL2391">
        <f t="shared" si="303"/>
        <v>0</v>
      </c>
      <c r="AM2391">
        <f t="shared" si="304"/>
        <v>1</v>
      </c>
      <c r="AN2391">
        <f t="shared" si="305"/>
        <v>0</v>
      </c>
      <c r="AO2391" s="9">
        <v>29</v>
      </c>
      <c r="AP2391" s="5">
        <v>1.4623979978989561</v>
      </c>
      <c r="AQ2391">
        <v>62567000</v>
      </c>
      <c r="AS2391">
        <v>62567000</v>
      </c>
      <c r="AT2391">
        <v>49056000</v>
      </c>
      <c r="AU2391">
        <v>111623000</v>
      </c>
      <c r="AV2391">
        <v>0</v>
      </c>
      <c r="AW2391">
        <v>13970.8</v>
      </c>
      <c r="AX2391">
        <v>13970800000</v>
      </c>
      <c r="CG2391" s="13"/>
    </row>
    <row r="2392" spans="1:85" x14ac:dyDescent="0.3">
      <c r="A2392">
        <v>2018</v>
      </c>
      <c r="B2392" t="s">
        <v>303</v>
      </c>
      <c r="C2392">
        <v>0</v>
      </c>
      <c r="D2392">
        <v>6</v>
      </c>
      <c r="E2392">
        <v>5</v>
      </c>
      <c r="L2392">
        <v>1</v>
      </c>
      <c r="M2392">
        <v>1</v>
      </c>
      <c r="N2392">
        <v>1</v>
      </c>
      <c r="O2392" s="11">
        <v>13</v>
      </c>
      <c r="P2392" s="11">
        <v>6</v>
      </c>
      <c r="Q2392" s="12">
        <v>46.15</v>
      </c>
      <c r="R2392" s="11">
        <v>4</v>
      </c>
      <c r="S2392" s="12">
        <v>30.77</v>
      </c>
      <c r="T2392" s="14">
        <v>3</v>
      </c>
      <c r="U2392" s="12">
        <v>23.08</v>
      </c>
      <c r="V2392" s="12">
        <v>34.450000000000003</v>
      </c>
      <c r="W2392" s="13">
        <v>9</v>
      </c>
      <c r="X2392" s="11">
        <v>5.28</v>
      </c>
      <c r="Y2392" s="11">
        <v>76.040000000000006</v>
      </c>
      <c r="Z2392" s="11">
        <v>3.85</v>
      </c>
      <c r="AA2392" s="11">
        <v>106878.5</v>
      </c>
      <c r="AB2392" s="13">
        <v>106878500000</v>
      </c>
      <c r="AC2392" s="5">
        <v>3.8481559213751724</v>
      </c>
      <c r="AD2392">
        <v>7.59</v>
      </c>
      <c r="AE2392">
        <v>5.67</v>
      </c>
      <c r="AF2392">
        <v>6.77</v>
      </c>
      <c r="AG2392" s="5">
        <v>0.52805864696034399</v>
      </c>
      <c r="AH2392" s="7">
        <v>0.29213466659819376</v>
      </c>
      <c r="AI2392" s="8">
        <v>3.1710770540030957</v>
      </c>
      <c r="AJ2392">
        <v>199689.45</v>
      </c>
      <c r="AK2392">
        <v>199689450000</v>
      </c>
      <c r="AL2392">
        <f t="shared" si="303"/>
        <v>0</v>
      </c>
      <c r="AM2392">
        <f t="shared" si="304"/>
        <v>0</v>
      </c>
      <c r="AN2392">
        <f t="shared" si="305"/>
        <v>1</v>
      </c>
      <c r="AO2392" s="9">
        <v>56</v>
      </c>
      <c r="AP2392" s="5">
        <v>1.7481880270062005</v>
      </c>
      <c r="AQ2392">
        <v>74300000</v>
      </c>
      <c r="AS2392">
        <v>40292000</v>
      </c>
      <c r="AT2392">
        <v>51484000</v>
      </c>
      <c r="AU2392">
        <v>125784000</v>
      </c>
      <c r="AV2392">
        <v>0</v>
      </c>
      <c r="AW2392">
        <v>68153.5</v>
      </c>
      <c r="AX2392">
        <v>68153500000</v>
      </c>
      <c r="CG2392" s="13"/>
    </row>
    <row r="2393" spans="1:85" x14ac:dyDescent="0.3">
      <c r="A2393">
        <v>2018</v>
      </c>
      <c r="B2393" t="s">
        <v>304</v>
      </c>
      <c r="C2393">
        <v>0</v>
      </c>
      <c r="D2393">
        <v>5</v>
      </c>
      <c r="E2393">
        <v>8</v>
      </c>
      <c r="L2393">
        <v>1</v>
      </c>
      <c r="M2393">
        <v>0</v>
      </c>
      <c r="N2393">
        <v>1</v>
      </c>
      <c r="O2393" s="11">
        <v>14</v>
      </c>
      <c r="P2393" s="11">
        <v>6</v>
      </c>
      <c r="Q2393" s="12">
        <v>42.86</v>
      </c>
      <c r="R2393" s="11">
        <v>5</v>
      </c>
      <c r="S2393" s="12">
        <v>35.71</v>
      </c>
      <c r="T2393" s="14">
        <v>3</v>
      </c>
      <c r="U2393" s="12">
        <v>21.43</v>
      </c>
      <c r="V2393" s="12">
        <v>36.369999999999997</v>
      </c>
      <c r="W2393" s="13">
        <v>10</v>
      </c>
      <c r="X2393" s="11">
        <v>5.27</v>
      </c>
      <c r="Y2393" s="11">
        <v>10.49</v>
      </c>
      <c r="Z2393" s="11">
        <v>4.5999999999999996</v>
      </c>
      <c r="AA2393" s="11">
        <v>3435939</v>
      </c>
      <c r="AB2393" s="13">
        <v>3435939000000</v>
      </c>
      <c r="AC2393" s="5">
        <v>4.5976930620404559</v>
      </c>
      <c r="AD2393">
        <v>2.21</v>
      </c>
      <c r="AE2393">
        <v>0.54</v>
      </c>
      <c r="AF2393">
        <v>1.06</v>
      </c>
      <c r="AG2393" s="5">
        <v>7.6241269068339372</v>
      </c>
      <c r="AH2393" s="7"/>
      <c r="AI2393" s="8"/>
      <c r="AJ2393">
        <v>1246901.53</v>
      </c>
      <c r="AK2393">
        <v>1246901530000</v>
      </c>
      <c r="AL2393">
        <f t="shared" si="303"/>
        <v>0</v>
      </c>
      <c r="AM2393">
        <f t="shared" si="304"/>
        <v>0</v>
      </c>
      <c r="AN2393">
        <f t="shared" si="305"/>
        <v>1</v>
      </c>
      <c r="AO2393" s="9">
        <v>73</v>
      </c>
      <c r="AP2393" s="5">
        <v>1.8633228601204557</v>
      </c>
      <c r="AQ2393">
        <v>306466000</v>
      </c>
      <c r="AS2393">
        <v>264195000</v>
      </c>
      <c r="AT2393">
        <v>127785204</v>
      </c>
      <c r="AU2393">
        <v>434251204</v>
      </c>
      <c r="AV2393">
        <v>0</v>
      </c>
      <c r="AW2393">
        <v>2928053.1</v>
      </c>
      <c r="AX2393">
        <v>2928053100000</v>
      </c>
      <c r="CG2393" s="13"/>
    </row>
    <row r="2394" spans="1:85" x14ac:dyDescent="0.3">
      <c r="A2394">
        <v>2018</v>
      </c>
      <c r="B2394" t="s">
        <v>305</v>
      </c>
      <c r="C2394">
        <v>0</v>
      </c>
      <c r="D2394">
        <v>5</v>
      </c>
      <c r="E2394">
        <v>11</v>
      </c>
      <c r="F2394">
        <v>125.5</v>
      </c>
      <c r="G2394">
        <v>125500000</v>
      </c>
      <c r="H2394">
        <v>125.5</v>
      </c>
      <c r="I2394">
        <v>125500000</v>
      </c>
      <c r="J2394">
        <v>0</v>
      </c>
      <c r="L2394">
        <v>1</v>
      </c>
      <c r="M2394">
        <v>0</v>
      </c>
      <c r="N2394">
        <v>1</v>
      </c>
      <c r="O2394" s="11">
        <v>17</v>
      </c>
      <c r="P2394" s="11">
        <v>8</v>
      </c>
      <c r="Q2394" s="12">
        <v>47.06</v>
      </c>
      <c r="R2394" s="11">
        <v>4</v>
      </c>
      <c r="S2394" s="12">
        <v>23.53</v>
      </c>
      <c r="T2394" s="14">
        <v>5</v>
      </c>
      <c r="U2394" s="12">
        <v>29.41</v>
      </c>
      <c r="V2394" s="12">
        <v>33.020000000000003</v>
      </c>
      <c r="W2394" s="13">
        <v>9</v>
      </c>
      <c r="X2394" s="11">
        <v>4.34</v>
      </c>
      <c r="Y2394" s="11">
        <v>16.39</v>
      </c>
      <c r="Z2394" s="11">
        <v>1.23</v>
      </c>
      <c r="AA2394" s="11">
        <v>905111.1</v>
      </c>
      <c r="AB2394" s="13">
        <v>905111100000</v>
      </c>
      <c r="AC2394" s="5">
        <v>1.2293806567371974</v>
      </c>
      <c r="AD2394">
        <v>19.899999999999999</v>
      </c>
      <c r="AE2394">
        <v>3.86</v>
      </c>
      <c r="AF2394">
        <v>5.21</v>
      </c>
      <c r="AG2394" s="5">
        <v>4.9483238084795458</v>
      </c>
      <c r="AH2394" s="7">
        <v>8.234325632000461</v>
      </c>
      <c r="AI2394" s="8"/>
      <c r="AJ2394">
        <v>252896.32</v>
      </c>
      <c r="AK2394">
        <v>252896320000</v>
      </c>
      <c r="AL2394">
        <f t="shared" si="303"/>
        <v>0</v>
      </c>
      <c r="AM2394">
        <f t="shared" si="304"/>
        <v>0</v>
      </c>
      <c r="AN2394">
        <f t="shared" si="305"/>
        <v>1</v>
      </c>
      <c r="AO2394" s="9">
        <v>99</v>
      </c>
      <c r="AP2394" s="5">
        <v>1.9956351945975497</v>
      </c>
      <c r="AQ2394">
        <v>132206894</v>
      </c>
      <c r="AS2394">
        <v>95430857</v>
      </c>
      <c r="AT2394">
        <v>79569429</v>
      </c>
      <c r="AU2394">
        <v>211776323</v>
      </c>
      <c r="AV2394">
        <v>0</v>
      </c>
      <c r="AW2394">
        <v>289420</v>
      </c>
      <c r="AX2394">
        <v>289420000000</v>
      </c>
      <c r="CG2394" s="13"/>
    </row>
    <row r="2395" spans="1:85" x14ac:dyDescent="0.3">
      <c r="A2395">
        <v>2018</v>
      </c>
      <c r="B2395" t="s">
        <v>306</v>
      </c>
      <c r="C2395">
        <v>0</v>
      </c>
      <c r="M2395">
        <v>0</v>
      </c>
      <c r="N2395">
        <v>0</v>
      </c>
      <c r="O2395" s="11">
        <v>12</v>
      </c>
      <c r="P2395" s="11">
        <v>5</v>
      </c>
      <c r="Q2395" s="12">
        <v>41.67</v>
      </c>
      <c r="R2395" s="11">
        <v>4</v>
      </c>
      <c r="S2395" s="12">
        <v>33.33</v>
      </c>
      <c r="T2395" s="14">
        <v>3</v>
      </c>
      <c r="U2395" s="12">
        <v>25</v>
      </c>
      <c r="V2395" s="12">
        <v>54.5</v>
      </c>
      <c r="W2395" s="13">
        <v>6</v>
      </c>
      <c r="X2395" s="11"/>
      <c r="Y2395" s="11">
        <v>-5.81</v>
      </c>
      <c r="Z2395" s="11">
        <v>1.48</v>
      </c>
      <c r="AA2395" s="11">
        <v>12274.9</v>
      </c>
      <c r="AB2395" s="13">
        <v>12274900000</v>
      </c>
      <c r="AC2395" s="5">
        <v>1.4768037512244472</v>
      </c>
      <c r="AD2395">
        <v>15.22</v>
      </c>
      <c r="AE2395">
        <v>12.32</v>
      </c>
      <c r="AF2395">
        <v>15.22</v>
      </c>
      <c r="AG2395" s="5">
        <v>32.754080239287333</v>
      </c>
      <c r="AH2395" s="7">
        <v>0.18367721790240618</v>
      </c>
      <c r="AI2395" s="8">
        <v>4.0408987938529352E-2</v>
      </c>
      <c r="AJ2395">
        <v>15211.35</v>
      </c>
      <c r="AK2395">
        <v>15211350000</v>
      </c>
      <c r="AL2395">
        <f t="shared" si="303"/>
        <v>1</v>
      </c>
      <c r="AM2395">
        <f t="shared" si="304"/>
        <v>0</v>
      </c>
      <c r="AN2395">
        <f t="shared" si="305"/>
        <v>0</v>
      </c>
      <c r="AO2395" s="9">
        <v>36</v>
      </c>
      <c r="AP2395" s="5">
        <v>1.556302500767287</v>
      </c>
      <c r="CG2395" s="13"/>
    </row>
    <row r="2396" spans="1:85" x14ac:dyDescent="0.3">
      <c r="A2396">
        <v>2018</v>
      </c>
      <c r="B2396" t="s">
        <v>307</v>
      </c>
      <c r="C2396">
        <v>0</v>
      </c>
      <c r="D2396">
        <v>6</v>
      </c>
      <c r="E2396">
        <v>5</v>
      </c>
      <c r="L2396">
        <v>1</v>
      </c>
      <c r="M2396">
        <v>0</v>
      </c>
      <c r="N2396">
        <v>1</v>
      </c>
      <c r="O2396" s="11">
        <v>16</v>
      </c>
      <c r="P2396" s="11">
        <v>9</v>
      </c>
      <c r="Q2396" s="12">
        <v>56.25</v>
      </c>
      <c r="R2396" s="11">
        <v>3</v>
      </c>
      <c r="S2396" s="12">
        <v>18.75</v>
      </c>
      <c r="T2396" s="14">
        <v>4</v>
      </c>
      <c r="U2396" s="12">
        <v>25</v>
      </c>
      <c r="V2396" s="12">
        <v>31.35</v>
      </c>
      <c r="W2396" s="13">
        <v>11</v>
      </c>
      <c r="X2396" s="11">
        <v>4.59</v>
      </c>
      <c r="Y2396" s="11">
        <v>1.87</v>
      </c>
      <c r="Z2396" s="11">
        <v>1.19</v>
      </c>
      <c r="AA2396" s="11">
        <v>2100082</v>
      </c>
      <c r="AB2396" s="13">
        <v>2100082000000</v>
      </c>
      <c r="AC2396" s="5">
        <v>1.1911516304329641</v>
      </c>
      <c r="AD2396">
        <v>-15.39</v>
      </c>
      <c r="AE2396">
        <v>-4.0599999999999996</v>
      </c>
      <c r="AF2396">
        <v>-5.63</v>
      </c>
      <c r="AG2396" s="5">
        <v>13.282607707004454</v>
      </c>
      <c r="AH2396" s="7">
        <v>8.2696588397352904E-5</v>
      </c>
      <c r="AI2396" s="8"/>
      <c r="AJ2396">
        <v>711318.52</v>
      </c>
      <c r="AK2396">
        <v>711318520000</v>
      </c>
      <c r="AL2396">
        <f t="shared" si="303"/>
        <v>0</v>
      </c>
      <c r="AM2396">
        <f t="shared" si="304"/>
        <v>0</v>
      </c>
      <c r="AN2396">
        <f t="shared" si="305"/>
        <v>1</v>
      </c>
      <c r="AO2396" s="9">
        <v>111</v>
      </c>
      <c r="AP2396" s="5">
        <v>2.0453229787866571</v>
      </c>
      <c r="AQ2396">
        <v>185674000</v>
      </c>
      <c r="AS2396">
        <v>94294000</v>
      </c>
      <c r="AT2396">
        <v>89471000</v>
      </c>
      <c r="AU2396">
        <v>275145000</v>
      </c>
      <c r="AV2396">
        <v>0</v>
      </c>
      <c r="AW2396">
        <v>1241096.8999999999</v>
      </c>
      <c r="AX2396">
        <v>1241096900000</v>
      </c>
      <c r="CG2396" s="13"/>
    </row>
    <row r="2397" spans="1:85" x14ac:dyDescent="0.3">
      <c r="A2397">
        <v>2018</v>
      </c>
      <c r="B2397" t="s">
        <v>308</v>
      </c>
      <c r="C2397">
        <v>1</v>
      </c>
      <c r="M2397">
        <v>0</v>
      </c>
      <c r="N2397">
        <v>0</v>
      </c>
      <c r="O2397" s="11"/>
      <c r="P2397" s="11"/>
      <c r="Q2397" s="12"/>
      <c r="R2397" s="11"/>
      <c r="S2397" s="12"/>
      <c r="T2397" s="14">
        <v>0</v>
      </c>
      <c r="U2397" s="12"/>
      <c r="V2397" s="12">
        <v>36.01</v>
      </c>
      <c r="W2397" s="13"/>
      <c r="X2397" s="11"/>
      <c r="Y2397" s="11">
        <v>11.28</v>
      </c>
      <c r="Z2397" s="11"/>
      <c r="AA2397" s="11">
        <v>7366.2</v>
      </c>
      <c r="AB2397" s="13">
        <v>7366200000</v>
      </c>
      <c r="AD2397">
        <v>16.86</v>
      </c>
      <c r="AE2397">
        <v>8.44</v>
      </c>
      <c r="AF2397">
        <v>16.059999999999999</v>
      </c>
      <c r="AG2397" s="5">
        <v>19.163170837552428</v>
      </c>
      <c r="AH2397" s="7"/>
      <c r="AI2397" s="8"/>
      <c r="AO2397" s="9">
        <v>32</v>
      </c>
      <c r="AP2397" s="5">
        <v>1.5051499783199058</v>
      </c>
      <c r="AV2397">
        <v>26.74</v>
      </c>
      <c r="AW2397">
        <v>36246</v>
      </c>
      <c r="AX2397">
        <v>36246000000</v>
      </c>
      <c r="CG2397" s="13"/>
    </row>
    <row r="2398" spans="1:85" x14ac:dyDescent="0.3">
      <c r="A2398">
        <v>2018</v>
      </c>
      <c r="B2398" t="s">
        <v>309</v>
      </c>
      <c r="C2398">
        <v>1</v>
      </c>
      <c r="D2398">
        <v>4</v>
      </c>
      <c r="E2398">
        <v>4</v>
      </c>
      <c r="L2398">
        <v>1</v>
      </c>
      <c r="M2398">
        <v>0</v>
      </c>
      <c r="N2398">
        <v>1</v>
      </c>
      <c r="O2398" s="11">
        <v>12</v>
      </c>
      <c r="P2398" s="11">
        <v>5</v>
      </c>
      <c r="Q2398" s="12">
        <v>41.67</v>
      </c>
      <c r="R2398" s="11">
        <v>3</v>
      </c>
      <c r="S2398" s="12">
        <v>25</v>
      </c>
      <c r="T2398" s="14">
        <v>4</v>
      </c>
      <c r="U2398" s="12">
        <v>33.33</v>
      </c>
      <c r="V2398" s="12" t="s">
        <v>366</v>
      </c>
      <c r="W2398" s="13">
        <v>5</v>
      </c>
      <c r="X2398" s="11"/>
      <c r="Y2398" s="11">
        <v>1.1200000000000001</v>
      </c>
      <c r="Z2398" s="11">
        <v>3.14</v>
      </c>
      <c r="AA2398" s="11">
        <v>312659</v>
      </c>
      <c r="AB2398" s="13">
        <v>312659000000</v>
      </c>
      <c r="AC2398" s="5">
        <v>3.1439822631791063</v>
      </c>
      <c r="AD2398">
        <v>20.190000000000001</v>
      </c>
      <c r="AE2398">
        <v>12.53</v>
      </c>
      <c r="AF2398">
        <v>18.27</v>
      </c>
      <c r="AG2398" s="5">
        <v>5.6296148952442362</v>
      </c>
      <c r="AH2398" s="7">
        <v>2.1827414463730284</v>
      </c>
      <c r="AI2398" s="8">
        <v>0.12207871479684933</v>
      </c>
      <c r="AJ2398">
        <v>493647.04</v>
      </c>
      <c r="AK2398">
        <v>493647040000</v>
      </c>
      <c r="AL2398">
        <f>IF(AJ2398&lt;29957,1,0)</f>
        <v>0</v>
      </c>
      <c r="AM2398">
        <f>IF(AND(AJ2398&gt;29957,AJ2398&lt;96525),1,0)</f>
        <v>0</v>
      </c>
      <c r="AN2398">
        <f>IF(AJ2398&gt;96525,1,0)</f>
        <v>1</v>
      </c>
      <c r="AO2398" s="9">
        <v>13</v>
      </c>
      <c r="AP2398" s="5">
        <v>1.1139433523068367</v>
      </c>
      <c r="AQ2398">
        <v>1461920000</v>
      </c>
      <c r="AR2398" s="5">
        <v>100</v>
      </c>
      <c r="AS2398">
        <v>1461920000</v>
      </c>
      <c r="AT2398">
        <v>479550000</v>
      </c>
      <c r="AU2398">
        <v>1941470000</v>
      </c>
      <c r="AV2398">
        <v>0.02</v>
      </c>
      <c r="AW2398">
        <v>307998</v>
      </c>
      <c r="AX2398">
        <v>307998000000</v>
      </c>
      <c r="CG2398" s="13"/>
    </row>
    <row r="2399" spans="1:85" x14ac:dyDescent="0.3">
      <c r="A2399">
        <v>2018</v>
      </c>
      <c r="B2399" t="s">
        <v>310</v>
      </c>
      <c r="C2399">
        <v>1</v>
      </c>
      <c r="M2399">
        <v>0</v>
      </c>
      <c r="N2399">
        <v>0</v>
      </c>
      <c r="O2399" s="11">
        <v>13</v>
      </c>
      <c r="P2399" s="11">
        <v>6</v>
      </c>
      <c r="Q2399" s="12">
        <v>46.15</v>
      </c>
      <c r="R2399" s="11">
        <v>6</v>
      </c>
      <c r="S2399" s="12">
        <v>46.15</v>
      </c>
      <c r="T2399" s="14">
        <v>1</v>
      </c>
      <c r="U2399" s="12">
        <v>7.69</v>
      </c>
      <c r="V2399" s="12">
        <v>52.43</v>
      </c>
      <c r="W2399" s="13">
        <v>6</v>
      </c>
      <c r="X2399" s="11"/>
      <c r="Y2399" s="11">
        <v>5</v>
      </c>
      <c r="Z2399" s="11">
        <v>1.78</v>
      </c>
      <c r="AA2399" s="11">
        <v>23884.2</v>
      </c>
      <c r="AB2399" s="13">
        <v>23884200000</v>
      </c>
      <c r="AC2399" s="5">
        <v>1.7759793491680613</v>
      </c>
      <c r="AD2399">
        <v>1.3</v>
      </c>
      <c r="AE2399">
        <v>0.6</v>
      </c>
      <c r="AF2399">
        <v>0.88</v>
      </c>
      <c r="AG2399" s="5">
        <v>-15.303148505232784</v>
      </c>
      <c r="AH2399" s="7"/>
      <c r="AI2399" s="8"/>
      <c r="AO2399" s="9">
        <v>20</v>
      </c>
      <c r="AP2399" s="5">
        <v>1.301029995663981</v>
      </c>
      <c r="AR2399" s="5">
        <v>17.100000000000001</v>
      </c>
      <c r="AW2399">
        <v>12943.6</v>
      </c>
      <c r="AX2399">
        <v>12943600000</v>
      </c>
      <c r="CG2399" s="13"/>
    </row>
    <row r="2400" spans="1:85" x14ac:dyDescent="0.3">
      <c r="A2400">
        <v>2018</v>
      </c>
      <c r="B2400" t="s">
        <v>311</v>
      </c>
      <c r="C2400">
        <v>0</v>
      </c>
      <c r="D2400">
        <v>5</v>
      </c>
      <c r="E2400">
        <v>4</v>
      </c>
      <c r="L2400">
        <v>1</v>
      </c>
      <c r="M2400">
        <v>0</v>
      </c>
      <c r="N2400">
        <v>1</v>
      </c>
      <c r="O2400" s="11">
        <v>11</v>
      </c>
      <c r="P2400" s="11">
        <v>5</v>
      </c>
      <c r="Q2400" s="12">
        <v>45.45</v>
      </c>
      <c r="R2400" s="11">
        <v>3</v>
      </c>
      <c r="S2400" s="12">
        <v>27.27</v>
      </c>
      <c r="T2400" s="14">
        <v>3</v>
      </c>
      <c r="U2400" s="12">
        <v>27.27</v>
      </c>
      <c r="V2400" s="12">
        <v>61.98</v>
      </c>
      <c r="W2400" s="13">
        <v>5</v>
      </c>
      <c r="X2400" s="11"/>
      <c r="Y2400" s="11">
        <v>1.65</v>
      </c>
      <c r="Z2400" s="11">
        <v>5.28</v>
      </c>
      <c r="AA2400" s="11">
        <v>63653.2</v>
      </c>
      <c r="AB2400" s="13">
        <v>63653200000</v>
      </c>
      <c r="AC2400" s="5">
        <v>5.2764731291100011</v>
      </c>
      <c r="AD2400">
        <v>8.73</v>
      </c>
      <c r="AE2400">
        <v>3.87</v>
      </c>
      <c r="AF2400">
        <v>8.1</v>
      </c>
      <c r="AG2400" s="5">
        <v>-2.1985029597769454</v>
      </c>
      <c r="AH2400" s="7"/>
      <c r="AI2400" s="8">
        <v>0.21966607159719945</v>
      </c>
      <c r="AJ2400">
        <v>145817.51999999999</v>
      </c>
      <c r="AK2400">
        <v>145817520000</v>
      </c>
      <c r="AL2400">
        <f>IF(AJ2400&lt;29957,1,0)</f>
        <v>0</v>
      </c>
      <c r="AM2400">
        <f>IF(AND(AJ2400&gt;29957,AJ2400&lt;96525),1,0)</f>
        <v>0</v>
      </c>
      <c r="AN2400">
        <f>IF(AJ2400&gt;96525,1,0)</f>
        <v>1</v>
      </c>
      <c r="AO2400" s="9">
        <v>38</v>
      </c>
      <c r="AP2400" s="5">
        <v>1.5797835966168099</v>
      </c>
      <c r="AQ2400">
        <v>45650094</v>
      </c>
      <c r="AS2400">
        <v>45650094</v>
      </c>
      <c r="AT2400">
        <v>42801000</v>
      </c>
      <c r="AU2400">
        <v>88451094</v>
      </c>
      <c r="AV2400">
        <v>0</v>
      </c>
      <c r="AW2400">
        <v>44476.6</v>
      </c>
      <c r="AX2400">
        <v>44476600000</v>
      </c>
      <c r="CG2400" s="13"/>
    </row>
    <row r="2401" spans="1:85" x14ac:dyDescent="0.3">
      <c r="A2401">
        <v>2018</v>
      </c>
      <c r="B2401" t="s">
        <v>312</v>
      </c>
      <c r="C2401">
        <v>1</v>
      </c>
      <c r="D2401">
        <v>6</v>
      </c>
      <c r="E2401">
        <v>8</v>
      </c>
      <c r="L2401">
        <v>1</v>
      </c>
      <c r="M2401">
        <v>0</v>
      </c>
      <c r="N2401">
        <v>1</v>
      </c>
      <c r="O2401" s="11"/>
      <c r="P2401" s="11"/>
      <c r="Q2401" s="12"/>
      <c r="R2401" s="11"/>
      <c r="S2401" s="12"/>
      <c r="T2401" s="14">
        <v>0</v>
      </c>
      <c r="U2401" s="12"/>
      <c r="V2401" s="12">
        <v>67.61</v>
      </c>
      <c r="W2401" s="13"/>
      <c r="X2401" s="11"/>
      <c r="Y2401" s="11">
        <v>5.3</v>
      </c>
      <c r="Z2401" s="11">
        <v>6.15</v>
      </c>
      <c r="AA2401" s="11">
        <v>124015</v>
      </c>
      <c r="AB2401" s="13">
        <v>124015000000</v>
      </c>
      <c r="AC2401" s="5">
        <v>6.149662551534397</v>
      </c>
      <c r="AD2401">
        <v>3.43</v>
      </c>
      <c r="AE2401">
        <v>1.91</v>
      </c>
      <c r="AF2401">
        <v>2.93</v>
      </c>
      <c r="AG2401" s="5">
        <v>28.466610559543131</v>
      </c>
      <c r="AH2401" s="7">
        <v>0.20070731352240001</v>
      </c>
      <c r="AI2401" s="8">
        <v>0.3930703159120687</v>
      </c>
      <c r="AJ2401">
        <v>94090.65</v>
      </c>
      <c r="AK2401">
        <v>94090650000</v>
      </c>
      <c r="AL2401">
        <f>IF(AJ2401&lt;29957,1,0)</f>
        <v>0</v>
      </c>
      <c r="AM2401">
        <f>IF(AND(AJ2401&gt;29957,AJ2401&lt;96525),1,0)</f>
        <v>1</v>
      </c>
      <c r="AN2401">
        <f>IF(AJ2401&gt;96525,1,0)</f>
        <v>0</v>
      </c>
      <c r="AO2401" s="9">
        <v>40</v>
      </c>
      <c r="AP2401" s="5">
        <v>1.6020599913279623</v>
      </c>
      <c r="AQ2401">
        <v>81035983</v>
      </c>
      <c r="AS2401">
        <v>29693751</v>
      </c>
      <c r="AT2401">
        <v>24843279</v>
      </c>
      <c r="AU2401">
        <v>105879262</v>
      </c>
      <c r="CG2401" s="13"/>
    </row>
    <row r="2402" spans="1:85" x14ac:dyDescent="0.3">
      <c r="A2402">
        <v>2018</v>
      </c>
      <c r="B2402" t="s">
        <v>313</v>
      </c>
      <c r="C2402">
        <v>1</v>
      </c>
      <c r="M2402">
        <v>0</v>
      </c>
      <c r="N2402">
        <v>0</v>
      </c>
      <c r="O2402" s="11"/>
      <c r="P2402" s="11"/>
      <c r="Q2402" s="12"/>
      <c r="R2402" s="11"/>
      <c r="S2402" s="12"/>
      <c r="T2402" s="14">
        <v>0</v>
      </c>
      <c r="U2402" s="12"/>
      <c r="V2402" s="12">
        <v>52.5</v>
      </c>
      <c r="W2402" s="13"/>
      <c r="X2402" s="11"/>
      <c r="Y2402" s="11"/>
      <c r="Z2402" s="11"/>
      <c r="AA2402" s="11">
        <v>4860.7</v>
      </c>
      <c r="AB2402" s="13">
        <v>4860700000</v>
      </c>
      <c r="AD2402">
        <v>20.420000000000002</v>
      </c>
      <c r="AE2402">
        <v>18.670000000000002</v>
      </c>
      <c r="AF2402">
        <v>20.420000000000002</v>
      </c>
      <c r="AG2402" s="5">
        <v>17.206843332348207</v>
      </c>
      <c r="AH2402" s="7"/>
      <c r="AI2402" s="8"/>
      <c r="AO2402" s="9">
        <v>18</v>
      </c>
      <c r="AP2402" s="5">
        <v>1.2552725051033058</v>
      </c>
      <c r="AV2402">
        <v>0</v>
      </c>
      <c r="AW2402">
        <v>3569.4</v>
      </c>
      <c r="AX2402">
        <v>3569400000</v>
      </c>
      <c r="CG2402" s="13"/>
    </row>
    <row r="2403" spans="1:85" x14ac:dyDescent="0.3">
      <c r="A2403">
        <v>2018</v>
      </c>
      <c r="B2403" t="s">
        <v>314</v>
      </c>
      <c r="C2403">
        <v>1</v>
      </c>
      <c r="D2403">
        <v>3</v>
      </c>
      <c r="E2403">
        <v>5</v>
      </c>
      <c r="L2403">
        <v>0</v>
      </c>
      <c r="M2403">
        <v>0</v>
      </c>
      <c r="N2403">
        <v>0</v>
      </c>
      <c r="O2403" s="11">
        <v>10</v>
      </c>
      <c r="P2403" s="11">
        <v>5</v>
      </c>
      <c r="Q2403" s="12">
        <v>50</v>
      </c>
      <c r="R2403" s="11">
        <v>5</v>
      </c>
      <c r="S2403" s="12">
        <v>50</v>
      </c>
      <c r="T2403" s="14">
        <v>0</v>
      </c>
      <c r="U2403" s="12">
        <v>0</v>
      </c>
      <c r="V2403" s="12" t="s">
        <v>366</v>
      </c>
      <c r="W2403" s="13">
        <v>5</v>
      </c>
      <c r="X2403" s="11">
        <v>8.84</v>
      </c>
      <c r="Y2403" s="11">
        <v>6.4</v>
      </c>
      <c r="Z2403" s="11">
        <v>2.95</v>
      </c>
      <c r="AA2403" s="11">
        <v>28955</v>
      </c>
      <c r="AB2403" s="13">
        <v>28955000000</v>
      </c>
      <c r="AC2403" s="5">
        <v>2.9466419705779439</v>
      </c>
      <c r="AD2403">
        <v>12.87</v>
      </c>
      <c r="AE2403">
        <v>6.77</v>
      </c>
      <c r="AF2403">
        <v>8.4499999999999993</v>
      </c>
      <c r="AG2403" s="5">
        <v>16.775572088904401</v>
      </c>
      <c r="AH2403" s="7"/>
      <c r="AI2403" s="8">
        <v>3.9640478098635856E-2</v>
      </c>
      <c r="AJ2403">
        <v>46959.37</v>
      </c>
      <c r="AK2403">
        <v>46959370000</v>
      </c>
      <c r="AL2403">
        <f>IF(AJ2403&lt;29957,1,0)</f>
        <v>0</v>
      </c>
      <c r="AM2403">
        <f>IF(AND(AJ2403&gt;29957,AJ2403&lt;96525),1,0)</f>
        <v>1</v>
      </c>
      <c r="AN2403">
        <f>IF(AJ2403&gt;96525,1,0)</f>
        <v>0</v>
      </c>
      <c r="AO2403" s="9">
        <v>29</v>
      </c>
      <c r="AP2403" s="5">
        <v>1.4623979978989561</v>
      </c>
      <c r="AQ2403">
        <v>18490651</v>
      </c>
      <c r="AR2403" s="5">
        <v>43.1</v>
      </c>
      <c r="AT2403">
        <v>2494000</v>
      </c>
      <c r="AU2403">
        <v>20984651</v>
      </c>
      <c r="AV2403">
        <v>0</v>
      </c>
      <c r="AW2403">
        <v>34812.9</v>
      </c>
      <c r="AX2403">
        <v>34812900000</v>
      </c>
      <c r="CG2403" s="13"/>
    </row>
    <row r="2404" spans="1:85" x14ac:dyDescent="0.3">
      <c r="A2404">
        <v>2018</v>
      </c>
      <c r="B2404" t="s">
        <v>315</v>
      </c>
      <c r="C2404">
        <v>0</v>
      </c>
      <c r="M2404">
        <v>0</v>
      </c>
      <c r="N2404">
        <v>1</v>
      </c>
      <c r="O2404" s="11">
        <v>7</v>
      </c>
      <c r="P2404" s="11">
        <v>3</v>
      </c>
      <c r="Q2404" s="12">
        <v>42.86</v>
      </c>
      <c r="R2404" s="11">
        <v>3</v>
      </c>
      <c r="S2404" s="12">
        <v>42.86</v>
      </c>
      <c r="T2404" s="14">
        <v>1</v>
      </c>
      <c r="U2404" s="12">
        <v>14.29</v>
      </c>
      <c r="V2404" s="12">
        <v>75</v>
      </c>
      <c r="W2404" s="13">
        <v>5</v>
      </c>
      <c r="X2404" s="11"/>
      <c r="Y2404" s="11">
        <v>6.81</v>
      </c>
      <c r="Z2404" s="11">
        <v>6.99</v>
      </c>
      <c r="AA2404" s="11"/>
      <c r="AB2404" s="13"/>
      <c r="AC2404" s="5">
        <v>6.9908831526054529</v>
      </c>
      <c r="AD2404">
        <v>12.22</v>
      </c>
      <c r="AE2404">
        <v>8.56</v>
      </c>
      <c r="AF2404">
        <v>12</v>
      </c>
      <c r="AG2404" s="5">
        <v>12.042390934641338</v>
      </c>
      <c r="AH2404" s="7"/>
      <c r="AI2404" s="8"/>
      <c r="AO2404" s="9">
        <v>31</v>
      </c>
      <c r="AP2404" s="5">
        <v>1.4913616938342726</v>
      </c>
      <c r="AQ2404">
        <v>35339360</v>
      </c>
      <c r="AS2404">
        <v>28326421</v>
      </c>
      <c r="AT2404">
        <v>5569916</v>
      </c>
      <c r="AU2404">
        <v>40909276</v>
      </c>
      <c r="AV2404">
        <v>75</v>
      </c>
      <c r="AW2404">
        <v>12517.6</v>
      </c>
      <c r="AX2404">
        <v>12517600000</v>
      </c>
      <c r="CG2404" s="13"/>
    </row>
    <row r="2405" spans="1:85" x14ac:dyDescent="0.3">
      <c r="A2405">
        <v>2018</v>
      </c>
      <c r="B2405" t="s">
        <v>316</v>
      </c>
      <c r="C2405">
        <v>0</v>
      </c>
      <c r="D2405">
        <v>7</v>
      </c>
      <c r="E2405">
        <v>5</v>
      </c>
      <c r="L2405">
        <v>1</v>
      </c>
      <c r="M2405">
        <v>0</v>
      </c>
      <c r="N2405">
        <v>0</v>
      </c>
      <c r="O2405" s="11">
        <v>17</v>
      </c>
      <c r="P2405" s="11">
        <v>7</v>
      </c>
      <c r="Q2405" s="12">
        <v>41.18</v>
      </c>
      <c r="R2405" s="11">
        <v>4</v>
      </c>
      <c r="S2405" s="12">
        <v>23.53</v>
      </c>
      <c r="T2405" s="14">
        <v>6</v>
      </c>
      <c r="U2405" s="12">
        <v>35.29</v>
      </c>
      <c r="V2405" s="12">
        <v>52.91</v>
      </c>
      <c r="W2405" s="13">
        <v>8</v>
      </c>
      <c r="X2405" s="11"/>
      <c r="Y2405" s="11">
        <v>11.6</v>
      </c>
      <c r="Z2405" s="11">
        <v>16.11</v>
      </c>
      <c r="AA2405" s="11">
        <v>95757.3</v>
      </c>
      <c r="AB2405" s="13">
        <v>95757300000</v>
      </c>
      <c r="AC2405" s="5">
        <v>16.11044625770219</v>
      </c>
      <c r="AD2405">
        <v>23.69</v>
      </c>
      <c r="AE2405">
        <v>12.25</v>
      </c>
      <c r="AF2405">
        <v>17.14</v>
      </c>
      <c r="AG2405" s="5">
        <v>20.727881680929467</v>
      </c>
      <c r="AH2405" s="7">
        <v>1.0831922604365576E-2</v>
      </c>
      <c r="AI2405" s="8">
        <v>2.729582599599528</v>
      </c>
      <c r="AJ2405">
        <v>761853.69</v>
      </c>
      <c r="AK2405">
        <v>761853690000</v>
      </c>
      <c r="AL2405">
        <f>IF(AJ2405&lt;29957,1,0)</f>
        <v>0</v>
      </c>
      <c r="AM2405">
        <f>IF(AND(AJ2405&gt;29957,AJ2405&lt;96525),1,0)</f>
        <v>0</v>
      </c>
      <c r="AN2405">
        <f>IF(AJ2405&gt;96525,1,0)</f>
        <v>1</v>
      </c>
      <c r="AO2405" s="9">
        <v>34</v>
      </c>
      <c r="AP2405" s="5">
        <v>1.5314789170422551</v>
      </c>
      <c r="AQ2405">
        <v>60100000</v>
      </c>
      <c r="AT2405">
        <v>82213917</v>
      </c>
      <c r="AU2405">
        <v>142313917</v>
      </c>
      <c r="AV2405">
        <v>0</v>
      </c>
      <c r="AW2405">
        <v>161559.5</v>
      </c>
      <c r="AX2405">
        <v>161559500000</v>
      </c>
      <c r="CG2405" s="13"/>
    </row>
    <row r="2406" spans="1:85" x14ac:dyDescent="0.3">
      <c r="A2406">
        <v>2018</v>
      </c>
      <c r="B2406" t="s">
        <v>317</v>
      </c>
      <c r="C2406">
        <v>0</v>
      </c>
      <c r="D2406">
        <v>4</v>
      </c>
      <c r="E2406">
        <v>4</v>
      </c>
      <c r="L2406">
        <v>1</v>
      </c>
      <c r="M2406">
        <v>0</v>
      </c>
      <c r="N2406">
        <v>0</v>
      </c>
      <c r="O2406" s="11">
        <v>11</v>
      </c>
      <c r="P2406" s="11">
        <v>5</v>
      </c>
      <c r="Q2406" s="12">
        <v>45.45</v>
      </c>
      <c r="R2406" s="11">
        <v>4</v>
      </c>
      <c r="S2406" s="12">
        <v>36.36</v>
      </c>
      <c r="T2406" s="14">
        <v>2</v>
      </c>
      <c r="U2406" s="12">
        <v>18.18</v>
      </c>
      <c r="V2406" s="12">
        <v>71.25</v>
      </c>
      <c r="W2406" s="13">
        <v>4</v>
      </c>
      <c r="X2406" s="11"/>
      <c r="Y2406" s="11">
        <v>7.68</v>
      </c>
      <c r="Z2406" s="11">
        <v>4.4800000000000004</v>
      </c>
      <c r="AA2406" s="11">
        <v>148954.70000000001</v>
      </c>
      <c r="AB2406" s="13">
        <v>148954700000</v>
      </c>
      <c r="AC2406" s="5">
        <v>4.4846950675405068</v>
      </c>
      <c r="AD2406">
        <v>16.32</v>
      </c>
      <c r="AE2406">
        <v>5.87</v>
      </c>
      <c r="AF2406">
        <v>8.15</v>
      </c>
      <c r="AG2406" s="5">
        <v>2.9655619908197326</v>
      </c>
      <c r="AH2406" s="7">
        <v>0.28024606971975397</v>
      </c>
      <c r="AI2406" s="8"/>
      <c r="AJ2406">
        <v>240050.89</v>
      </c>
      <c r="AK2406">
        <v>240050890000</v>
      </c>
      <c r="AL2406">
        <f>IF(AJ2406&lt;29957,1,0)</f>
        <v>0</v>
      </c>
      <c r="AM2406">
        <f>IF(AND(AJ2406&gt;29957,AJ2406&lt;96525),1,0)</f>
        <v>0</v>
      </c>
      <c r="AN2406">
        <f>IF(AJ2406&gt;96525,1,0)</f>
        <v>1</v>
      </c>
      <c r="AO2406" s="9">
        <v>46</v>
      </c>
      <c r="AP2406" s="5">
        <v>1.6627578316815739</v>
      </c>
      <c r="AQ2406">
        <v>211484000</v>
      </c>
      <c r="AT2406">
        <v>130339000</v>
      </c>
      <c r="AU2406">
        <v>341823000</v>
      </c>
      <c r="AV2406">
        <v>0</v>
      </c>
      <c r="AW2406">
        <v>59983</v>
      </c>
      <c r="AX2406">
        <v>59983000000</v>
      </c>
      <c r="CG2406" s="13"/>
    </row>
    <row r="2407" spans="1:85" x14ac:dyDescent="0.3">
      <c r="A2407">
        <v>2018</v>
      </c>
      <c r="B2407" t="s">
        <v>318</v>
      </c>
      <c r="C2407">
        <v>0</v>
      </c>
      <c r="D2407">
        <v>5</v>
      </c>
      <c r="E2407">
        <v>6</v>
      </c>
      <c r="L2407">
        <v>1</v>
      </c>
      <c r="M2407">
        <v>0</v>
      </c>
      <c r="N2407">
        <v>0</v>
      </c>
      <c r="O2407" s="11">
        <v>14</v>
      </c>
      <c r="P2407" s="11">
        <v>6</v>
      </c>
      <c r="Q2407" s="12">
        <v>42.86</v>
      </c>
      <c r="R2407" s="11">
        <v>6</v>
      </c>
      <c r="S2407" s="12">
        <v>42.86</v>
      </c>
      <c r="T2407" s="14">
        <v>2</v>
      </c>
      <c r="U2407" s="12">
        <v>14.29</v>
      </c>
      <c r="V2407" s="12">
        <v>53.57</v>
      </c>
      <c r="W2407" s="13">
        <v>4</v>
      </c>
      <c r="X2407" s="11"/>
      <c r="Y2407" s="11">
        <v>5.2</v>
      </c>
      <c r="Z2407" s="11">
        <v>1.45</v>
      </c>
      <c r="AA2407" s="11">
        <v>233515.4</v>
      </c>
      <c r="AB2407" s="13">
        <v>233515400000</v>
      </c>
      <c r="AC2407" s="5">
        <v>1.4515005997146786</v>
      </c>
      <c r="AD2407">
        <v>12.54</v>
      </c>
      <c r="AE2407">
        <v>4.05</v>
      </c>
      <c r="AF2407">
        <v>5.54</v>
      </c>
      <c r="AG2407" s="5">
        <v>15.474127683237901</v>
      </c>
      <c r="AH2407" s="7">
        <v>3.1439122632382022</v>
      </c>
      <c r="AI2407" s="8"/>
      <c r="AJ2407">
        <v>136134.70000000001</v>
      </c>
      <c r="AK2407">
        <v>136134700000.00002</v>
      </c>
      <c r="AL2407">
        <f>IF(AJ2407&lt;29957,1,0)</f>
        <v>0</v>
      </c>
      <c r="AM2407">
        <f>IF(AND(AJ2407&gt;29957,AJ2407&lt;96525),1,0)</f>
        <v>0</v>
      </c>
      <c r="AN2407">
        <f>IF(AJ2407&gt;96525,1,0)</f>
        <v>1</v>
      </c>
      <c r="AO2407" s="9">
        <v>14</v>
      </c>
      <c r="AP2407" s="5">
        <v>1.1461280356782377</v>
      </c>
      <c r="AQ2407">
        <v>666025000</v>
      </c>
      <c r="AT2407">
        <v>91534000</v>
      </c>
      <c r="AU2407">
        <v>757559000</v>
      </c>
      <c r="AW2407">
        <v>114624.7</v>
      </c>
      <c r="AX2407">
        <v>114624700000</v>
      </c>
      <c r="CG2407" s="13"/>
    </row>
    <row r="2408" spans="1:85" x14ac:dyDescent="0.3">
      <c r="A2408">
        <v>2018</v>
      </c>
      <c r="B2408" t="s">
        <v>319</v>
      </c>
      <c r="C2408">
        <v>1</v>
      </c>
      <c r="D2408">
        <v>4</v>
      </c>
      <c r="E2408">
        <v>4</v>
      </c>
      <c r="F2408">
        <v>5.5</v>
      </c>
      <c r="G2408">
        <v>5500000</v>
      </c>
      <c r="H2408">
        <v>3.4</v>
      </c>
      <c r="I2408">
        <v>3400000</v>
      </c>
      <c r="J2408">
        <v>2.1</v>
      </c>
      <c r="K2408">
        <v>2100000</v>
      </c>
      <c r="L2408">
        <v>1</v>
      </c>
      <c r="M2408">
        <v>1</v>
      </c>
      <c r="N2408">
        <v>0</v>
      </c>
      <c r="O2408" s="11">
        <v>11</v>
      </c>
      <c r="P2408" s="11">
        <v>5</v>
      </c>
      <c r="Q2408" s="12">
        <v>45.45</v>
      </c>
      <c r="R2408" s="11">
        <v>4</v>
      </c>
      <c r="S2408" s="12">
        <v>36.36</v>
      </c>
      <c r="T2408" s="14">
        <v>2</v>
      </c>
      <c r="U2408" s="12">
        <v>18.18</v>
      </c>
      <c r="V2408" s="12">
        <v>32.61</v>
      </c>
      <c r="W2408" s="13">
        <v>8</v>
      </c>
      <c r="X2408" s="11"/>
      <c r="Y2408" s="11">
        <v>5.32</v>
      </c>
      <c r="Z2408" s="11">
        <v>6.97</v>
      </c>
      <c r="AA2408" s="11">
        <v>23738.7</v>
      </c>
      <c r="AB2408" s="13">
        <v>23738700000</v>
      </c>
      <c r="AC2408" s="5">
        <v>6.9664850991668077</v>
      </c>
      <c r="AD2408">
        <v>7.9</v>
      </c>
      <c r="AE2408">
        <v>5.35</v>
      </c>
      <c r="AF2408">
        <v>6.32</v>
      </c>
      <c r="AG2408" s="5">
        <v>21.738205331797207</v>
      </c>
      <c r="AH2408" s="7"/>
      <c r="AI2408" s="8">
        <v>1.6979209739919263</v>
      </c>
      <c r="AJ2408">
        <v>112040.59</v>
      </c>
      <c r="AK2408">
        <v>112040590000</v>
      </c>
      <c r="AL2408">
        <f>IF(AJ2408&lt;29957,1,0)</f>
        <v>0</v>
      </c>
      <c r="AM2408">
        <f>IF(AND(AJ2408&gt;29957,AJ2408&lt;96525),1,0)</f>
        <v>0</v>
      </c>
      <c r="AN2408">
        <f>IF(AJ2408&gt;96525,1,0)</f>
        <v>1</v>
      </c>
      <c r="AO2408" s="9">
        <v>66</v>
      </c>
      <c r="AP2408" s="5">
        <v>1.8195439355418683</v>
      </c>
      <c r="AQ2408">
        <v>19620162</v>
      </c>
      <c r="AT2408">
        <v>21160000</v>
      </c>
      <c r="AU2408">
        <v>40780162</v>
      </c>
      <c r="AV2408">
        <v>0</v>
      </c>
      <c r="AW2408">
        <v>23458.1</v>
      </c>
      <c r="AX2408">
        <v>23458100000</v>
      </c>
      <c r="CG2408" s="13"/>
    </row>
    <row r="2409" spans="1:85" x14ac:dyDescent="0.3">
      <c r="A2409">
        <v>2018</v>
      </c>
      <c r="B2409" t="s">
        <v>320</v>
      </c>
      <c r="C2409">
        <v>0</v>
      </c>
      <c r="D2409">
        <v>3</v>
      </c>
      <c r="E2409">
        <v>7</v>
      </c>
      <c r="F2409">
        <v>14.3</v>
      </c>
      <c r="G2409">
        <v>14300000</v>
      </c>
      <c r="H2409">
        <v>9.9</v>
      </c>
      <c r="I2409">
        <v>9900000</v>
      </c>
      <c r="J2409">
        <v>4.4000000000000004</v>
      </c>
      <c r="K2409">
        <v>4400000</v>
      </c>
      <c r="L2409">
        <v>0</v>
      </c>
      <c r="M2409">
        <v>0</v>
      </c>
      <c r="N2409">
        <v>0</v>
      </c>
      <c r="O2409" s="11">
        <v>8</v>
      </c>
      <c r="P2409" s="11">
        <v>3</v>
      </c>
      <c r="Q2409" s="12">
        <v>37.5</v>
      </c>
      <c r="R2409" s="11">
        <v>4</v>
      </c>
      <c r="S2409" s="12">
        <v>50</v>
      </c>
      <c r="T2409" s="14">
        <v>1</v>
      </c>
      <c r="U2409" s="12">
        <v>12.5</v>
      </c>
      <c r="V2409" s="12">
        <v>67.77</v>
      </c>
      <c r="W2409" s="13">
        <v>4</v>
      </c>
      <c r="X2409" s="11"/>
      <c r="Y2409" s="11">
        <v>-3.07</v>
      </c>
      <c r="Z2409" s="11">
        <v>1.39</v>
      </c>
      <c r="AA2409" s="11">
        <v>64839.6</v>
      </c>
      <c r="AB2409" s="13">
        <v>64839600000</v>
      </c>
      <c r="AC2409" s="5">
        <v>1.3856409076357465</v>
      </c>
      <c r="AD2409">
        <v>11.87</v>
      </c>
      <c r="AE2409">
        <v>4.3600000000000003</v>
      </c>
      <c r="AF2409">
        <v>5.05</v>
      </c>
      <c r="AG2409" s="5">
        <v>-2.0707408698180703</v>
      </c>
      <c r="AH2409" s="7"/>
      <c r="AI2409" s="8">
        <v>0.38644431926850681</v>
      </c>
      <c r="AJ2409">
        <v>45557.84</v>
      </c>
      <c r="AK2409">
        <v>45557840000</v>
      </c>
      <c r="AL2409">
        <f>IF(AJ2409&lt;29957,1,0)</f>
        <v>0</v>
      </c>
      <c r="AM2409">
        <f>IF(AND(AJ2409&gt;29957,AJ2409&lt;96525),1,0)</f>
        <v>1</v>
      </c>
      <c r="AN2409">
        <f>IF(AJ2409&gt;96525,1,0)</f>
        <v>0</v>
      </c>
      <c r="AO2409" s="9">
        <v>28</v>
      </c>
      <c r="AP2409" s="5">
        <v>1.447158031342219</v>
      </c>
      <c r="AQ2409">
        <v>22400000</v>
      </c>
      <c r="AT2409">
        <v>146800000</v>
      </c>
      <c r="AU2409">
        <v>169200000</v>
      </c>
      <c r="AV2409">
        <v>0</v>
      </c>
      <c r="AW2409">
        <v>45820.9</v>
      </c>
      <c r="AX2409">
        <v>45820900000</v>
      </c>
      <c r="CG2409" s="13"/>
    </row>
    <row r="2410" spans="1:85" x14ac:dyDescent="0.3">
      <c r="A2410">
        <v>2018</v>
      </c>
      <c r="B2410" t="s">
        <v>321</v>
      </c>
      <c r="C2410">
        <v>0</v>
      </c>
      <c r="M2410">
        <v>0</v>
      </c>
      <c r="N2410">
        <v>0</v>
      </c>
      <c r="O2410" s="11"/>
      <c r="P2410" s="11"/>
      <c r="Q2410" s="12"/>
      <c r="R2410" s="11"/>
      <c r="S2410" s="12"/>
      <c r="T2410" s="14">
        <v>0</v>
      </c>
      <c r="U2410" s="12"/>
      <c r="V2410" s="12">
        <v>60.4</v>
      </c>
      <c r="W2410" s="13"/>
      <c r="X2410" s="11"/>
      <c r="Y2410" s="11"/>
      <c r="Z2410" s="11"/>
      <c r="AA2410" s="11">
        <v>33685.1</v>
      </c>
      <c r="AB2410" s="13">
        <v>33685100000</v>
      </c>
      <c r="AD2410">
        <v>11.95</v>
      </c>
      <c r="AE2410">
        <v>4.83</v>
      </c>
      <c r="AF2410">
        <v>7.39</v>
      </c>
      <c r="AG2410" s="5">
        <v>6.1404891484701638</v>
      </c>
      <c r="AH2410" s="7"/>
      <c r="AI2410" s="8"/>
      <c r="AO2410" s="9">
        <v>10</v>
      </c>
      <c r="AP2410" s="5">
        <v>1</v>
      </c>
      <c r="AV2410">
        <v>0</v>
      </c>
      <c r="AW2410">
        <v>51171.9</v>
      </c>
      <c r="AX2410">
        <v>51171900000</v>
      </c>
      <c r="CG2410" s="13"/>
    </row>
    <row r="2411" spans="1:85" x14ac:dyDescent="0.3">
      <c r="A2411">
        <v>2018</v>
      </c>
      <c r="B2411" t="s">
        <v>322</v>
      </c>
      <c r="C2411">
        <v>1</v>
      </c>
      <c r="D2411">
        <v>5</v>
      </c>
      <c r="E2411">
        <v>5</v>
      </c>
      <c r="F2411">
        <v>15.5</v>
      </c>
      <c r="G2411">
        <v>15500000</v>
      </c>
      <c r="H2411">
        <v>15.5</v>
      </c>
      <c r="I2411">
        <v>15500000</v>
      </c>
      <c r="J2411">
        <v>0</v>
      </c>
      <c r="L2411">
        <v>1</v>
      </c>
      <c r="M2411">
        <v>0</v>
      </c>
      <c r="N2411">
        <v>0</v>
      </c>
      <c r="O2411" s="11">
        <v>9</v>
      </c>
      <c r="P2411" s="11">
        <v>4</v>
      </c>
      <c r="Q2411" s="12">
        <v>44.44</v>
      </c>
      <c r="R2411" s="11">
        <v>2</v>
      </c>
      <c r="S2411" s="12">
        <v>22.22</v>
      </c>
      <c r="T2411" s="14">
        <v>3</v>
      </c>
      <c r="U2411" s="12">
        <v>33.33</v>
      </c>
      <c r="V2411" s="12" t="s">
        <v>366</v>
      </c>
      <c r="W2411" s="13">
        <v>5</v>
      </c>
      <c r="X2411" s="11"/>
      <c r="Y2411" s="11">
        <v>11.27</v>
      </c>
      <c r="Z2411" s="11">
        <v>3.09</v>
      </c>
      <c r="AA2411" s="11">
        <v>69446.399999999994</v>
      </c>
      <c r="AB2411" s="13">
        <v>69446400000</v>
      </c>
      <c r="AC2411" s="5">
        <v>3.0921659863556368</v>
      </c>
      <c r="AD2411">
        <v>-1.42</v>
      </c>
      <c r="AE2411">
        <v>-0.95</v>
      </c>
      <c r="AF2411">
        <v>-1.21</v>
      </c>
      <c r="AG2411" s="5">
        <v>70.00541142116171</v>
      </c>
      <c r="AH2411" s="7"/>
      <c r="AI2411" s="8"/>
      <c r="AJ2411">
        <v>105261.71</v>
      </c>
      <c r="AK2411">
        <v>105261710000</v>
      </c>
      <c r="AL2411">
        <f t="shared" ref="AL2411:AL2419" si="306">IF(AJ2411&lt;29957,1,0)</f>
        <v>0</v>
      </c>
      <c r="AM2411">
        <f t="shared" ref="AM2411:AM2419" si="307">IF(AND(AJ2411&gt;29957,AJ2411&lt;96525),1,0)</f>
        <v>0</v>
      </c>
      <c r="AN2411">
        <f t="shared" ref="AN2411:AN2419" si="308">IF(AJ2411&gt;96525,1,0)</f>
        <v>1</v>
      </c>
      <c r="AO2411" s="9">
        <v>13</v>
      </c>
      <c r="AP2411" s="5">
        <v>1.1139433523068367</v>
      </c>
      <c r="AT2411">
        <v>10428000</v>
      </c>
      <c r="AU2411">
        <v>10428000</v>
      </c>
      <c r="AV2411">
        <v>0</v>
      </c>
      <c r="AW2411">
        <v>16650.5</v>
      </c>
      <c r="AX2411">
        <v>16650500000</v>
      </c>
      <c r="CG2411" s="13"/>
    </row>
    <row r="2412" spans="1:85" x14ac:dyDescent="0.3">
      <c r="A2412">
        <v>2018</v>
      </c>
      <c r="B2412" t="s">
        <v>323</v>
      </c>
      <c r="C2412">
        <v>0</v>
      </c>
      <c r="D2412">
        <v>4</v>
      </c>
      <c r="E2412">
        <v>4</v>
      </c>
      <c r="L2412">
        <v>1</v>
      </c>
      <c r="M2412">
        <v>0</v>
      </c>
      <c r="N2412">
        <v>0</v>
      </c>
      <c r="O2412" s="11">
        <v>14</v>
      </c>
      <c r="P2412" s="11">
        <v>6</v>
      </c>
      <c r="Q2412" s="12">
        <v>42.86</v>
      </c>
      <c r="R2412" s="11">
        <v>5</v>
      </c>
      <c r="S2412" s="12">
        <v>35.71</v>
      </c>
      <c r="T2412" s="14">
        <v>3</v>
      </c>
      <c r="U2412" s="12">
        <v>21.43</v>
      </c>
      <c r="V2412" s="12">
        <v>27.83</v>
      </c>
      <c r="W2412" s="13"/>
      <c r="X2412" s="11"/>
      <c r="Y2412" s="11">
        <v>-31.38</v>
      </c>
      <c r="Z2412" s="11">
        <v>4.47</v>
      </c>
      <c r="AA2412" s="11">
        <v>234150</v>
      </c>
      <c r="AB2412" s="13">
        <v>234150000000</v>
      </c>
      <c r="AC2412" s="5">
        <v>4.4682738498896457</v>
      </c>
      <c r="AD2412">
        <v>24.35</v>
      </c>
      <c r="AE2412">
        <v>9.1199999999999992</v>
      </c>
      <c r="AF2412">
        <v>13.59</v>
      </c>
      <c r="AG2412" s="5">
        <v>5.0382691496414154</v>
      </c>
      <c r="AH2412" s="7"/>
      <c r="AI2412" s="8">
        <v>0.41310459578862813</v>
      </c>
      <c r="AJ2412">
        <v>387723.69</v>
      </c>
      <c r="AK2412">
        <v>387723690000</v>
      </c>
      <c r="AL2412">
        <f t="shared" si="306"/>
        <v>0</v>
      </c>
      <c r="AM2412">
        <f t="shared" si="307"/>
        <v>0</v>
      </c>
      <c r="AN2412">
        <f t="shared" si="308"/>
        <v>1</v>
      </c>
      <c r="AO2412" s="9">
        <v>33</v>
      </c>
      <c r="AP2412" s="5">
        <v>1.5185139398778873</v>
      </c>
      <c r="AQ2412">
        <v>253822963</v>
      </c>
      <c r="AT2412">
        <v>297540081</v>
      </c>
      <c r="AU2412">
        <v>551363044</v>
      </c>
      <c r="AV2412">
        <v>1.95</v>
      </c>
      <c r="AW2412">
        <v>174290</v>
      </c>
      <c r="AX2412">
        <v>174290000000</v>
      </c>
      <c r="CG2412" s="13"/>
    </row>
    <row r="2413" spans="1:85" x14ac:dyDescent="0.3">
      <c r="A2413">
        <v>2018</v>
      </c>
      <c r="B2413" t="s">
        <v>324</v>
      </c>
      <c r="C2413">
        <v>0</v>
      </c>
      <c r="D2413">
        <v>6</v>
      </c>
      <c r="E2413">
        <v>4</v>
      </c>
      <c r="L2413">
        <v>1</v>
      </c>
      <c r="M2413">
        <v>0</v>
      </c>
      <c r="N2413">
        <v>0</v>
      </c>
      <c r="O2413" s="11">
        <v>10</v>
      </c>
      <c r="P2413" s="11">
        <v>5</v>
      </c>
      <c r="Q2413" s="12">
        <v>50</v>
      </c>
      <c r="R2413" s="11">
        <v>4</v>
      </c>
      <c r="S2413" s="12">
        <v>40</v>
      </c>
      <c r="T2413" s="14">
        <v>1</v>
      </c>
      <c r="U2413" s="12">
        <v>10</v>
      </c>
      <c r="V2413" s="12">
        <v>44.02</v>
      </c>
      <c r="W2413" s="13">
        <v>5</v>
      </c>
      <c r="X2413" s="11"/>
      <c r="Y2413" s="11">
        <v>23.13</v>
      </c>
      <c r="Z2413" s="11">
        <v>1.1599999999999999</v>
      </c>
      <c r="AA2413" s="11">
        <v>78836.899999999994</v>
      </c>
      <c r="AB2413" s="13">
        <v>78836900000</v>
      </c>
      <c r="AC2413" s="5">
        <v>1.1590324192117734</v>
      </c>
      <c r="AD2413">
        <v>7.31</v>
      </c>
      <c r="AE2413">
        <v>3.67</v>
      </c>
      <c r="AF2413">
        <v>4.71</v>
      </c>
      <c r="AG2413" s="5">
        <v>4.5127721425037111</v>
      </c>
      <c r="AH2413" s="7">
        <v>0.28110459310110147</v>
      </c>
      <c r="AI2413" s="8">
        <v>9.4391963367633031E-2</v>
      </c>
      <c r="AJ2413">
        <v>35148.94</v>
      </c>
      <c r="AK2413">
        <v>35148940000</v>
      </c>
      <c r="AL2413">
        <f t="shared" si="306"/>
        <v>0</v>
      </c>
      <c r="AM2413">
        <f t="shared" si="307"/>
        <v>1</v>
      </c>
      <c r="AN2413">
        <f t="shared" si="308"/>
        <v>0</v>
      </c>
      <c r="AO2413" s="9">
        <v>30</v>
      </c>
      <c r="AP2413" s="5">
        <v>1.4771212547196624</v>
      </c>
      <c r="AQ2413">
        <v>83202000</v>
      </c>
      <c r="AT2413">
        <v>32903000</v>
      </c>
      <c r="AU2413">
        <v>116105000</v>
      </c>
      <c r="AV2413">
        <v>0</v>
      </c>
      <c r="AW2413">
        <v>67702.100000000006</v>
      </c>
      <c r="AX2413">
        <v>67702100000.000008</v>
      </c>
      <c r="CG2413" s="13"/>
    </row>
    <row r="2414" spans="1:85" x14ac:dyDescent="0.3">
      <c r="A2414">
        <v>2018</v>
      </c>
      <c r="B2414" t="s">
        <v>325</v>
      </c>
      <c r="C2414">
        <v>0</v>
      </c>
      <c r="D2414">
        <v>5</v>
      </c>
      <c r="E2414">
        <v>5</v>
      </c>
      <c r="L2414">
        <v>1</v>
      </c>
      <c r="M2414">
        <v>0</v>
      </c>
      <c r="N2414">
        <v>0</v>
      </c>
      <c r="O2414" s="11">
        <v>15</v>
      </c>
      <c r="P2414" s="11">
        <v>7</v>
      </c>
      <c r="Q2414" s="12">
        <v>46.67</v>
      </c>
      <c r="R2414" s="11">
        <v>3</v>
      </c>
      <c r="S2414" s="12">
        <v>20</v>
      </c>
      <c r="T2414" s="14">
        <v>5</v>
      </c>
      <c r="U2414" s="12">
        <v>33.33</v>
      </c>
      <c r="V2414" s="12" t="s">
        <v>366</v>
      </c>
      <c r="W2414" s="13">
        <v>7</v>
      </c>
      <c r="X2414" s="11"/>
      <c r="Y2414" s="11">
        <v>-16.54</v>
      </c>
      <c r="Z2414" s="11">
        <v>4.22</v>
      </c>
      <c r="AA2414" s="11">
        <v>586862.4</v>
      </c>
      <c r="AB2414" s="13">
        <v>586862400000</v>
      </c>
      <c r="AC2414" s="5">
        <v>4.2232890304278818</v>
      </c>
      <c r="AD2414">
        <v>8.48</v>
      </c>
      <c r="AE2414">
        <v>4.22</v>
      </c>
      <c r="AF2414">
        <v>5.47</v>
      </c>
      <c r="AG2414" s="5">
        <v>12.302389239021268</v>
      </c>
      <c r="AH2414" s="7">
        <v>3.1301108841780721E-3</v>
      </c>
      <c r="AI2414" s="8">
        <v>0.76215069918851874</v>
      </c>
      <c r="AJ2414">
        <v>1186229.03</v>
      </c>
      <c r="AK2414">
        <v>1186229030000</v>
      </c>
      <c r="AL2414">
        <f t="shared" si="306"/>
        <v>0</v>
      </c>
      <c r="AM2414">
        <f t="shared" si="307"/>
        <v>0</v>
      </c>
      <c r="AN2414">
        <f t="shared" si="308"/>
        <v>1</v>
      </c>
      <c r="AO2414" s="9">
        <v>18</v>
      </c>
      <c r="AP2414" s="5">
        <v>1.2552725051033058</v>
      </c>
      <c r="AQ2414">
        <v>179290000</v>
      </c>
      <c r="AT2414">
        <v>37213000</v>
      </c>
      <c r="AU2414">
        <v>216503000</v>
      </c>
      <c r="AV2414">
        <v>1</v>
      </c>
      <c r="AW2414">
        <v>315154</v>
      </c>
      <c r="AX2414">
        <v>315154000000</v>
      </c>
      <c r="CG2414" s="13"/>
    </row>
    <row r="2415" spans="1:85" x14ac:dyDescent="0.3">
      <c r="A2415">
        <v>2018</v>
      </c>
      <c r="B2415" t="s">
        <v>326</v>
      </c>
      <c r="C2415">
        <v>0</v>
      </c>
      <c r="M2415">
        <v>0</v>
      </c>
      <c r="N2415">
        <v>0</v>
      </c>
      <c r="O2415" s="11">
        <v>8</v>
      </c>
      <c r="P2415" s="11">
        <v>5</v>
      </c>
      <c r="Q2415" s="12">
        <v>62.5</v>
      </c>
      <c r="R2415" s="11">
        <v>3</v>
      </c>
      <c r="S2415" s="12">
        <v>37.5</v>
      </c>
      <c r="T2415" s="14">
        <v>0</v>
      </c>
      <c r="U2415" s="12">
        <v>0</v>
      </c>
      <c r="V2415" s="12">
        <v>50.05</v>
      </c>
      <c r="W2415" s="13">
        <v>5</v>
      </c>
      <c r="X2415" s="11"/>
      <c r="Y2415" s="11">
        <v>-20.420000000000002</v>
      </c>
      <c r="Z2415" s="11">
        <v>0.72</v>
      </c>
      <c r="AA2415" s="11">
        <v>32300.3</v>
      </c>
      <c r="AB2415" s="13">
        <v>32300300000</v>
      </c>
      <c r="AC2415" s="5">
        <v>0.71690636105977068</v>
      </c>
      <c r="AD2415">
        <v>-7.77</v>
      </c>
      <c r="AE2415">
        <v>-6.06</v>
      </c>
      <c r="AF2415">
        <v>-7.29</v>
      </c>
      <c r="AG2415" s="5">
        <v>17.136845721155915</v>
      </c>
      <c r="AH2415" s="7">
        <v>1.7155425219941349</v>
      </c>
      <c r="AI2415" s="8">
        <v>0.56940371456500494</v>
      </c>
      <c r="AJ2415">
        <v>30104.36</v>
      </c>
      <c r="AK2415">
        <v>30104360000</v>
      </c>
      <c r="AL2415">
        <f t="shared" si="306"/>
        <v>0</v>
      </c>
      <c r="AM2415">
        <f t="shared" si="307"/>
        <v>1</v>
      </c>
      <c r="AN2415">
        <f t="shared" si="308"/>
        <v>0</v>
      </c>
      <c r="AO2415" s="9">
        <v>56</v>
      </c>
      <c r="AP2415" s="5">
        <v>1.7481880270062005</v>
      </c>
      <c r="AR2415" s="5">
        <v>84</v>
      </c>
      <c r="CG2415" s="13"/>
    </row>
    <row r="2416" spans="1:85" x14ac:dyDescent="0.3">
      <c r="A2416">
        <v>2018</v>
      </c>
      <c r="B2416" t="s">
        <v>327</v>
      </c>
      <c r="C2416">
        <v>0</v>
      </c>
      <c r="D2416">
        <v>3</v>
      </c>
      <c r="E2416">
        <v>5</v>
      </c>
      <c r="L2416">
        <v>1</v>
      </c>
      <c r="M2416">
        <v>0</v>
      </c>
      <c r="N2416">
        <v>0</v>
      </c>
      <c r="O2416" s="11">
        <v>14</v>
      </c>
      <c r="P2416" s="11">
        <v>7</v>
      </c>
      <c r="Q2416" s="12">
        <v>50</v>
      </c>
      <c r="R2416" s="11">
        <v>4</v>
      </c>
      <c r="S2416" s="12">
        <v>28.57</v>
      </c>
      <c r="T2416" s="14">
        <v>3</v>
      </c>
      <c r="U2416" s="12">
        <v>21.43</v>
      </c>
      <c r="V2416" s="12">
        <v>73.349999999999994</v>
      </c>
      <c r="W2416" s="13">
        <v>6</v>
      </c>
      <c r="X2416" s="11">
        <v>18.14</v>
      </c>
      <c r="Y2416" s="11">
        <v>0.81</v>
      </c>
      <c r="Z2416" s="11">
        <v>9.51</v>
      </c>
      <c r="AA2416" s="11">
        <v>48590.8</v>
      </c>
      <c r="AB2416" s="13">
        <v>48590800000</v>
      </c>
      <c r="AC2416" s="5">
        <v>9.5089285532296124</v>
      </c>
      <c r="AD2416">
        <v>15.16</v>
      </c>
      <c r="AE2416">
        <v>8.09</v>
      </c>
      <c r="AF2416">
        <v>12.85</v>
      </c>
      <c r="AG2416" s="5">
        <v>21.513812586756337</v>
      </c>
      <c r="AH2416" s="7"/>
      <c r="AI2416" s="8"/>
      <c r="AJ2416">
        <v>285293.15999999997</v>
      </c>
      <c r="AK2416">
        <v>285293160000</v>
      </c>
      <c r="AL2416">
        <f t="shared" si="306"/>
        <v>0</v>
      </c>
      <c r="AM2416">
        <f t="shared" si="307"/>
        <v>0</v>
      </c>
      <c r="AN2416">
        <f t="shared" si="308"/>
        <v>1</v>
      </c>
      <c r="AO2416" s="9">
        <v>19</v>
      </c>
      <c r="AP2416" s="5">
        <v>1.2787536009528289</v>
      </c>
      <c r="AQ2416">
        <v>128422574</v>
      </c>
      <c r="AT2416">
        <v>60996401</v>
      </c>
      <c r="AU2416">
        <v>189418975</v>
      </c>
      <c r="AV2416">
        <v>43.88</v>
      </c>
      <c r="AW2416">
        <v>124306.2</v>
      </c>
      <c r="AX2416">
        <v>124306200000</v>
      </c>
      <c r="CG2416" s="13"/>
    </row>
    <row r="2417" spans="1:85" x14ac:dyDescent="0.3">
      <c r="A2417">
        <v>2018</v>
      </c>
      <c r="B2417" t="s">
        <v>328</v>
      </c>
      <c r="C2417">
        <v>0</v>
      </c>
      <c r="D2417">
        <v>7</v>
      </c>
      <c r="E2417">
        <v>4</v>
      </c>
      <c r="L2417">
        <v>1</v>
      </c>
      <c r="M2417">
        <v>0</v>
      </c>
      <c r="N2417">
        <v>1</v>
      </c>
      <c r="O2417" s="11">
        <v>14</v>
      </c>
      <c r="P2417" s="11">
        <v>6</v>
      </c>
      <c r="Q2417" s="12">
        <v>42.86</v>
      </c>
      <c r="R2417" s="11">
        <v>3</v>
      </c>
      <c r="S2417" s="12">
        <v>21.43</v>
      </c>
      <c r="T2417" s="14">
        <v>5</v>
      </c>
      <c r="U2417" s="12">
        <v>35.71</v>
      </c>
      <c r="V2417" s="12">
        <v>58.48</v>
      </c>
      <c r="W2417" s="13">
        <v>10</v>
      </c>
      <c r="X2417" s="11">
        <v>3.12</v>
      </c>
      <c r="Y2417" s="11">
        <v>4.17</v>
      </c>
      <c r="Z2417" s="11">
        <v>19.87</v>
      </c>
      <c r="AA2417" s="11">
        <v>109519</v>
      </c>
      <c r="AB2417" s="13">
        <v>109519000000</v>
      </c>
      <c r="AC2417" s="5">
        <v>19.874579246491809</v>
      </c>
      <c r="AD2417">
        <v>10.23</v>
      </c>
      <c r="AE2417">
        <v>1.97</v>
      </c>
      <c r="AF2417">
        <v>3.66</v>
      </c>
      <c r="AG2417" s="5">
        <v>3.1028699217294076</v>
      </c>
      <c r="AH2417" s="7"/>
      <c r="AI2417" s="8">
        <v>2.9680674800421749</v>
      </c>
      <c r="AJ2417">
        <v>533185.68999999994</v>
      </c>
      <c r="AK2417">
        <v>533185689999.99994</v>
      </c>
      <c r="AL2417">
        <f t="shared" si="306"/>
        <v>0</v>
      </c>
      <c r="AM2417">
        <f t="shared" si="307"/>
        <v>0</v>
      </c>
      <c r="AN2417">
        <f t="shared" si="308"/>
        <v>1</v>
      </c>
      <c r="AO2417" s="9">
        <v>19</v>
      </c>
      <c r="AP2417" s="5">
        <v>1.2787536009528289</v>
      </c>
      <c r="AQ2417">
        <v>173306926</v>
      </c>
      <c r="AS2417">
        <v>129848574</v>
      </c>
      <c r="AT2417">
        <v>37983022</v>
      </c>
      <c r="AU2417">
        <v>211289948</v>
      </c>
      <c r="AV2417">
        <v>54.78</v>
      </c>
      <c r="AW2417">
        <v>265559</v>
      </c>
      <c r="AX2417">
        <v>265559000000</v>
      </c>
      <c r="CG2417" s="13"/>
    </row>
    <row r="2418" spans="1:85" x14ac:dyDescent="0.3">
      <c r="A2418">
        <v>2018</v>
      </c>
      <c r="B2418" t="s">
        <v>329</v>
      </c>
      <c r="C2418">
        <v>0</v>
      </c>
      <c r="D2418">
        <v>4</v>
      </c>
      <c r="E2418">
        <v>4</v>
      </c>
      <c r="F2418">
        <v>5.9</v>
      </c>
      <c r="G2418">
        <v>5900000</v>
      </c>
      <c r="H2418">
        <v>3.5</v>
      </c>
      <c r="I2418">
        <v>3500000</v>
      </c>
      <c r="J2418">
        <v>2.4000000000000004</v>
      </c>
      <c r="K2418">
        <v>2400000.0000000005</v>
      </c>
      <c r="L2418">
        <v>1</v>
      </c>
      <c r="M2418">
        <v>0</v>
      </c>
      <c r="N2418">
        <v>1</v>
      </c>
      <c r="O2418" s="11">
        <v>11</v>
      </c>
      <c r="P2418" s="11">
        <v>5</v>
      </c>
      <c r="Q2418" s="12">
        <v>45.45</v>
      </c>
      <c r="R2418" s="11">
        <v>6</v>
      </c>
      <c r="S2418" s="12">
        <v>54.55</v>
      </c>
      <c r="T2418" s="14">
        <v>0</v>
      </c>
      <c r="U2418" s="12">
        <v>0</v>
      </c>
      <c r="V2418" s="12">
        <v>24.69</v>
      </c>
      <c r="W2418" s="13">
        <v>4</v>
      </c>
      <c r="X2418" s="11"/>
      <c r="Y2418" s="11">
        <v>8.6999999999999993</v>
      </c>
      <c r="Z2418" s="11">
        <v>2.93</v>
      </c>
      <c r="AA2418" s="11">
        <v>39183.199999999997</v>
      </c>
      <c r="AB2418" s="13">
        <v>39183200000</v>
      </c>
      <c r="AC2418" s="5">
        <v>2.930509418322174</v>
      </c>
      <c r="AD2418">
        <v>13.3</v>
      </c>
      <c r="AE2418">
        <v>3.91</v>
      </c>
      <c r="AF2418">
        <v>9.74</v>
      </c>
      <c r="AG2418" s="5">
        <v>7.7735971395706374</v>
      </c>
      <c r="AH2418" s="7">
        <v>0.26610514624213255</v>
      </c>
      <c r="AI2418" s="8"/>
      <c r="AJ2418">
        <v>33373.24</v>
      </c>
      <c r="AK2418">
        <v>33373239999.999996</v>
      </c>
      <c r="AL2418">
        <f t="shared" si="306"/>
        <v>0</v>
      </c>
      <c r="AM2418">
        <f t="shared" si="307"/>
        <v>1</v>
      </c>
      <c r="AN2418">
        <f t="shared" si="308"/>
        <v>0</v>
      </c>
      <c r="AO2418" s="9">
        <v>23</v>
      </c>
      <c r="AP2418" s="5">
        <v>1.3617278360175928</v>
      </c>
      <c r="AQ2418">
        <v>39897000</v>
      </c>
      <c r="AS2418">
        <v>27272000</v>
      </c>
      <c r="AT2418">
        <v>51076000</v>
      </c>
      <c r="AU2418">
        <v>90973000</v>
      </c>
      <c r="AV2418">
        <v>17.760000000000002</v>
      </c>
      <c r="AW2418">
        <v>34572.800000000003</v>
      </c>
      <c r="AX2418">
        <v>34572800000</v>
      </c>
      <c r="CG2418" s="13"/>
    </row>
    <row r="2419" spans="1:85" x14ac:dyDescent="0.3">
      <c r="A2419">
        <v>2018</v>
      </c>
      <c r="B2419" t="s">
        <v>330</v>
      </c>
      <c r="C2419">
        <v>1</v>
      </c>
      <c r="D2419">
        <v>4</v>
      </c>
      <c r="E2419">
        <v>4</v>
      </c>
      <c r="F2419">
        <v>4</v>
      </c>
      <c r="G2419">
        <v>4000000</v>
      </c>
      <c r="H2419">
        <v>3.6</v>
      </c>
      <c r="I2419">
        <v>3600000</v>
      </c>
      <c r="J2419">
        <v>0.39999999999999991</v>
      </c>
      <c r="K2419">
        <v>399999.99999999988</v>
      </c>
      <c r="L2419">
        <v>1</v>
      </c>
      <c r="M2419">
        <v>1</v>
      </c>
      <c r="N2419">
        <v>0</v>
      </c>
      <c r="O2419" s="11">
        <v>12</v>
      </c>
      <c r="P2419" s="11">
        <v>6</v>
      </c>
      <c r="Q2419" s="12">
        <v>50</v>
      </c>
      <c r="R2419" s="11">
        <v>6</v>
      </c>
      <c r="S2419" s="12">
        <v>50</v>
      </c>
      <c r="T2419" s="14">
        <v>0</v>
      </c>
      <c r="U2419" s="12">
        <v>0</v>
      </c>
      <c r="V2419" s="12">
        <v>52.5</v>
      </c>
      <c r="W2419" s="13">
        <v>7</v>
      </c>
      <c r="X2419" s="11"/>
      <c r="Y2419" s="11">
        <v>4.62</v>
      </c>
      <c r="Z2419" s="11">
        <v>9.3000000000000007</v>
      </c>
      <c r="AA2419" s="11">
        <v>7745.8</v>
      </c>
      <c r="AB2419" s="13">
        <v>7745800000</v>
      </c>
      <c r="AC2419" s="5">
        <v>9.2955070840666689</v>
      </c>
      <c r="AD2419">
        <v>28.29</v>
      </c>
      <c r="AE2419">
        <v>18.329999999999998</v>
      </c>
      <c r="AF2419">
        <v>28.29</v>
      </c>
      <c r="AG2419" s="5">
        <v>10.943246198191044</v>
      </c>
      <c r="AH2419" s="7">
        <v>5.6510413077336563E-2</v>
      </c>
      <c r="AI2419" s="8">
        <v>6.1699722961145644</v>
      </c>
      <c r="AJ2419">
        <v>49651.839999999997</v>
      </c>
      <c r="AK2419">
        <v>49651840000</v>
      </c>
      <c r="AL2419">
        <f t="shared" si="306"/>
        <v>0</v>
      </c>
      <c r="AM2419">
        <f t="shared" si="307"/>
        <v>1</v>
      </c>
      <c r="AN2419">
        <f t="shared" si="308"/>
        <v>0</v>
      </c>
      <c r="AO2419" s="9">
        <v>50</v>
      </c>
      <c r="AP2419" s="5">
        <v>1.6989700043360185</v>
      </c>
      <c r="AQ2419">
        <v>83800000</v>
      </c>
      <c r="AT2419">
        <v>21300000</v>
      </c>
      <c r="AU2419">
        <v>105100000</v>
      </c>
      <c r="AV2419">
        <v>0</v>
      </c>
      <c r="AW2419">
        <v>14179.7</v>
      </c>
      <c r="AX2419">
        <v>14179700000</v>
      </c>
      <c r="CG2419" s="13"/>
    </row>
    <row r="2420" spans="1:85" x14ac:dyDescent="0.3">
      <c r="A2420">
        <v>2018</v>
      </c>
      <c r="B2420" t="s">
        <v>331</v>
      </c>
      <c r="C2420">
        <v>1</v>
      </c>
      <c r="M2420">
        <v>0</v>
      </c>
      <c r="N2420">
        <v>0</v>
      </c>
      <c r="O2420" s="11"/>
      <c r="P2420" s="11"/>
      <c r="Q2420" s="12"/>
      <c r="R2420" s="11"/>
      <c r="S2420" s="12"/>
      <c r="T2420" s="14">
        <v>0</v>
      </c>
      <c r="U2420" s="12"/>
      <c r="V2420" s="12" t="s">
        <v>366</v>
      </c>
      <c r="W2420" s="13"/>
      <c r="X2420" s="11"/>
      <c r="Y2420" s="11">
        <v>5.82</v>
      </c>
      <c r="Z2420" s="11"/>
      <c r="AA2420" s="11"/>
      <c r="AB2420" s="13"/>
      <c r="AD2420">
        <v>15.75</v>
      </c>
      <c r="AE2420">
        <v>9.98</v>
      </c>
      <c r="AF2420">
        <v>12.76</v>
      </c>
      <c r="AG2420" s="5">
        <v>6.6756995907532275</v>
      </c>
      <c r="AH2420" s="7"/>
      <c r="AI2420" s="8"/>
      <c r="AO2420" s="9">
        <v>35</v>
      </c>
      <c r="AP2420" s="5">
        <v>1.5440680443502754</v>
      </c>
      <c r="AR2420" s="5">
        <v>100</v>
      </c>
      <c r="AV2420">
        <v>0</v>
      </c>
      <c r="AW2420">
        <v>19289.099999999999</v>
      </c>
      <c r="AX2420">
        <v>19289100000</v>
      </c>
      <c r="CG2420" s="13"/>
    </row>
    <row r="2421" spans="1:85" x14ac:dyDescent="0.3">
      <c r="A2421">
        <v>2018</v>
      </c>
      <c r="B2421" t="s">
        <v>332</v>
      </c>
      <c r="C2421">
        <v>1</v>
      </c>
      <c r="D2421">
        <v>5</v>
      </c>
      <c r="E2421">
        <v>4</v>
      </c>
      <c r="F2421">
        <v>6.4</v>
      </c>
      <c r="G2421">
        <v>6400000</v>
      </c>
      <c r="H2421">
        <v>5.4</v>
      </c>
      <c r="I2421">
        <v>5400000</v>
      </c>
      <c r="J2421">
        <v>1</v>
      </c>
      <c r="K2421">
        <v>1000000</v>
      </c>
      <c r="L2421">
        <v>1</v>
      </c>
      <c r="M2421">
        <v>0</v>
      </c>
      <c r="N2421">
        <v>0</v>
      </c>
      <c r="O2421" s="11">
        <v>10</v>
      </c>
      <c r="P2421" s="11">
        <v>5</v>
      </c>
      <c r="Q2421" s="12">
        <v>50</v>
      </c>
      <c r="R2421" s="11">
        <v>5</v>
      </c>
      <c r="S2421" s="12">
        <v>50</v>
      </c>
      <c r="T2421" s="14">
        <v>0</v>
      </c>
      <c r="U2421" s="12">
        <v>0</v>
      </c>
      <c r="V2421" s="12">
        <v>64.47</v>
      </c>
      <c r="W2421" s="13">
        <v>10</v>
      </c>
      <c r="X2421" s="11"/>
      <c r="Y2421" s="11">
        <v>10.33</v>
      </c>
      <c r="Z2421" s="11">
        <v>12.74</v>
      </c>
      <c r="AA2421" s="11">
        <v>12129.7</v>
      </c>
      <c r="AB2421" s="13">
        <v>12129700000</v>
      </c>
      <c r="AC2421" s="5">
        <v>12.73352500039703</v>
      </c>
      <c r="AD2421">
        <v>19.7</v>
      </c>
      <c r="AE2421">
        <v>12.52</v>
      </c>
      <c r="AF2421">
        <v>19.52</v>
      </c>
      <c r="AG2421" s="5">
        <v>10.443392613117849</v>
      </c>
      <c r="AH2421" s="7"/>
      <c r="AI2421" s="8"/>
      <c r="AO2421" s="9">
        <v>22</v>
      </c>
      <c r="AP2421" s="5">
        <v>1.3424226808222062</v>
      </c>
      <c r="AQ2421">
        <v>117173451</v>
      </c>
      <c r="AT2421">
        <v>40592469.139999986</v>
      </c>
      <c r="AU2421">
        <v>157765920.13999999</v>
      </c>
      <c r="AW2421">
        <v>23356.9</v>
      </c>
      <c r="AX2421">
        <v>23356900000</v>
      </c>
      <c r="CG2421" s="13"/>
    </row>
    <row r="2422" spans="1:85" x14ac:dyDescent="0.3">
      <c r="A2422">
        <v>2018</v>
      </c>
      <c r="B2422" t="s">
        <v>333</v>
      </c>
      <c r="C2422">
        <v>1</v>
      </c>
      <c r="M2422">
        <v>0</v>
      </c>
      <c r="N2422">
        <v>0</v>
      </c>
      <c r="O2422" s="11">
        <v>8</v>
      </c>
      <c r="P2422" s="11"/>
      <c r="Q2422" s="12">
        <v>0</v>
      </c>
      <c r="R2422" s="11"/>
      <c r="S2422" s="12">
        <v>0</v>
      </c>
      <c r="T2422" s="14">
        <v>8</v>
      </c>
      <c r="U2422" s="12">
        <v>100</v>
      </c>
      <c r="V2422" s="12">
        <v>54.4</v>
      </c>
      <c r="W2422" s="13">
        <v>5</v>
      </c>
      <c r="X2422" s="11"/>
      <c r="Y2422" s="11"/>
      <c r="Z2422" s="11"/>
      <c r="AA2422" s="11"/>
      <c r="AB2422" s="13"/>
      <c r="AD2422">
        <v>24.75</v>
      </c>
      <c r="AE2422">
        <v>14.66</v>
      </c>
      <c r="AF2422">
        <v>23.37</v>
      </c>
      <c r="AG2422" s="5">
        <v>22.025895201301765</v>
      </c>
      <c r="AH2422" s="7"/>
      <c r="AI2422" s="8"/>
      <c r="AO2422" s="9">
        <v>5</v>
      </c>
      <c r="AP2422" s="5">
        <v>0.69897000433601875</v>
      </c>
      <c r="AR2422" s="5">
        <v>11.9</v>
      </c>
      <c r="AV2422">
        <v>0</v>
      </c>
      <c r="AW2422">
        <v>12223.7</v>
      </c>
      <c r="AX2422">
        <v>12223700000</v>
      </c>
      <c r="CG2422" s="13"/>
    </row>
    <row r="2423" spans="1:85" x14ac:dyDescent="0.3">
      <c r="A2423">
        <v>2018</v>
      </c>
      <c r="B2423" t="s">
        <v>334</v>
      </c>
      <c r="C2423">
        <v>1</v>
      </c>
      <c r="D2423">
        <v>3</v>
      </c>
      <c r="E2423">
        <v>5</v>
      </c>
      <c r="F2423">
        <v>8.1</v>
      </c>
      <c r="G2423">
        <v>8100000</v>
      </c>
      <c r="H2423">
        <v>7.9</v>
      </c>
      <c r="I2423">
        <v>7900000</v>
      </c>
      <c r="J2423">
        <v>0.19999999999999929</v>
      </c>
      <c r="K2423">
        <v>199999.9999999993</v>
      </c>
      <c r="L2423">
        <v>1</v>
      </c>
      <c r="M2423">
        <v>0</v>
      </c>
      <c r="N2423">
        <v>1</v>
      </c>
      <c r="O2423" s="11">
        <v>10</v>
      </c>
      <c r="P2423" s="11">
        <v>5</v>
      </c>
      <c r="Q2423" s="12">
        <v>50</v>
      </c>
      <c r="R2423" s="11">
        <v>4</v>
      </c>
      <c r="S2423" s="12">
        <v>40</v>
      </c>
      <c r="T2423" s="14">
        <v>1</v>
      </c>
      <c r="U2423" s="12">
        <v>10</v>
      </c>
      <c r="V2423" s="12">
        <v>41.74</v>
      </c>
      <c r="W2423" s="13">
        <v>4</v>
      </c>
      <c r="X2423" s="11"/>
      <c r="Y2423" s="11">
        <v>8.66</v>
      </c>
      <c r="Z2423" s="11">
        <v>8.84</v>
      </c>
      <c r="AA2423" s="11">
        <v>30012.2</v>
      </c>
      <c r="AB2423" s="13">
        <v>30012200000</v>
      </c>
      <c r="AC2423" s="5">
        <v>8.8363271955715152</v>
      </c>
      <c r="AD2423">
        <v>29.06</v>
      </c>
      <c r="AE2423">
        <v>25.54</v>
      </c>
      <c r="AF2423">
        <v>28.19</v>
      </c>
      <c r="AG2423" s="5">
        <v>62.530340033345908</v>
      </c>
      <c r="AH2423" s="7">
        <v>1.2150088972486971E-2</v>
      </c>
      <c r="AI2423" s="8">
        <v>7.6437901510455999E-2</v>
      </c>
      <c r="AJ2423">
        <v>444962</v>
      </c>
      <c r="AK2423">
        <v>444962000000</v>
      </c>
      <c r="AL2423">
        <f>IF(AJ2423&lt;29957,1,0)</f>
        <v>0</v>
      </c>
      <c r="AM2423">
        <f>IF(AND(AJ2423&gt;29957,AJ2423&lt;96525),1,0)</f>
        <v>0</v>
      </c>
      <c r="AN2423">
        <f>IF(AJ2423&gt;96525,1,0)</f>
        <v>1</v>
      </c>
      <c r="AO2423" s="9">
        <v>28</v>
      </c>
      <c r="AP2423" s="5">
        <v>1.447158031342219</v>
      </c>
      <c r="AQ2423">
        <v>34487000</v>
      </c>
      <c r="AR2423" s="5">
        <v>37.6</v>
      </c>
      <c r="AS2423">
        <v>26666000</v>
      </c>
      <c r="AT2423">
        <v>6528000</v>
      </c>
      <c r="AU2423">
        <v>41015000</v>
      </c>
      <c r="AV2423">
        <v>0</v>
      </c>
      <c r="AW2423">
        <v>65020.1</v>
      </c>
      <c r="AX2423">
        <v>65020100000</v>
      </c>
      <c r="CG2423" s="13"/>
    </row>
    <row r="2424" spans="1:85" x14ac:dyDescent="0.3">
      <c r="A2424">
        <v>2018</v>
      </c>
      <c r="B2424" t="s">
        <v>335</v>
      </c>
      <c r="C2424">
        <v>0</v>
      </c>
      <c r="D2424">
        <v>6</v>
      </c>
      <c r="E2424">
        <v>5</v>
      </c>
      <c r="F2424">
        <v>8.5</v>
      </c>
      <c r="G2424">
        <v>8500000</v>
      </c>
      <c r="H2424">
        <v>6.2</v>
      </c>
      <c r="I2424">
        <v>6200000</v>
      </c>
      <c r="J2424">
        <v>2.2999999999999998</v>
      </c>
      <c r="K2424">
        <v>2300000</v>
      </c>
      <c r="M2424">
        <v>1</v>
      </c>
      <c r="N2424">
        <v>0</v>
      </c>
      <c r="O2424" s="11">
        <v>15</v>
      </c>
      <c r="P2424" s="11">
        <v>6</v>
      </c>
      <c r="Q2424" s="12">
        <v>40</v>
      </c>
      <c r="R2424" s="11">
        <v>6</v>
      </c>
      <c r="S2424" s="12">
        <v>40</v>
      </c>
      <c r="T2424" s="14">
        <v>3</v>
      </c>
      <c r="U2424" s="12">
        <v>20</v>
      </c>
      <c r="V2424" s="12">
        <v>62.3</v>
      </c>
      <c r="W2424" s="13">
        <v>5</v>
      </c>
      <c r="X2424" s="11"/>
      <c r="Y2424" s="11">
        <v>3.67</v>
      </c>
      <c r="Z2424" s="11">
        <v>1.6</v>
      </c>
      <c r="AA2424" s="11">
        <v>82936.100000000006</v>
      </c>
      <c r="AB2424" s="13">
        <v>82936100000</v>
      </c>
      <c r="AC2424" s="5">
        <v>1.6048214451746201</v>
      </c>
      <c r="AD2424">
        <v>11.89</v>
      </c>
      <c r="AE2424">
        <v>7.09</v>
      </c>
      <c r="AF2424">
        <v>8.02</v>
      </c>
      <c r="AG2424" s="5">
        <v>3.6205938689375485</v>
      </c>
      <c r="AH2424" s="7"/>
      <c r="AI2424" s="8"/>
      <c r="AJ2424">
        <v>79133.59</v>
      </c>
      <c r="AK2424">
        <v>79133590000</v>
      </c>
      <c r="AL2424">
        <f>IF(AJ2424&lt;29957,1,0)</f>
        <v>0</v>
      </c>
      <c r="AM2424">
        <f>IF(AND(AJ2424&gt;29957,AJ2424&lt;96525),1,0)</f>
        <v>1</v>
      </c>
      <c r="AN2424">
        <f>IF(AJ2424&gt;96525,1,0)</f>
        <v>0</v>
      </c>
      <c r="AO2424" s="9">
        <v>45</v>
      </c>
      <c r="AP2424" s="5">
        <v>1.6532125137753435</v>
      </c>
      <c r="AV2424">
        <v>0</v>
      </c>
      <c r="AW2424">
        <v>62482.7</v>
      </c>
      <c r="AX2424">
        <v>62482700000</v>
      </c>
      <c r="CG2424" s="13"/>
    </row>
    <row r="2425" spans="1:85" x14ac:dyDescent="0.3">
      <c r="A2425">
        <v>2018</v>
      </c>
      <c r="B2425" t="s">
        <v>336</v>
      </c>
      <c r="C2425">
        <v>0</v>
      </c>
      <c r="M2425">
        <v>0</v>
      </c>
      <c r="N2425">
        <v>0</v>
      </c>
      <c r="O2425" s="11"/>
      <c r="P2425" s="11"/>
      <c r="Q2425" s="12"/>
      <c r="R2425" s="11"/>
      <c r="S2425" s="12"/>
      <c r="T2425" s="14">
        <v>0</v>
      </c>
      <c r="U2425" s="12"/>
      <c r="V2425" s="12" t="s">
        <v>366</v>
      </c>
      <c r="W2425" s="13"/>
      <c r="X2425" s="11"/>
      <c r="Y2425" s="11">
        <v>8.98</v>
      </c>
      <c r="Z2425" s="11"/>
      <c r="AA2425" s="11">
        <v>53135.6</v>
      </c>
      <c r="AB2425" s="13">
        <v>53135600000</v>
      </c>
      <c r="AD2425">
        <v>12.39</v>
      </c>
      <c r="AE2425">
        <v>4.2</v>
      </c>
      <c r="AF2425">
        <v>5.14</v>
      </c>
      <c r="AG2425" s="5">
        <v>0.16785139204313271</v>
      </c>
      <c r="AH2425" s="7"/>
      <c r="AI2425" s="8"/>
      <c r="AO2425" s="9">
        <v>23</v>
      </c>
      <c r="AP2425" s="5">
        <v>1.3617278360175928</v>
      </c>
      <c r="AV2425">
        <v>0</v>
      </c>
      <c r="AW2425">
        <v>45474.9</v>
      </c>
      <c r="AX2425">
        <v>45474900000</v>
      </c>
      <c r="CG2425" s="13"/>
    </row>
    <row r="2426" spans="1:85" x14ac:dyDescent="0.3">
      <c r="A2426">
        <v>2018</v>
      </c>
      <c r="B2426" t="s">
        <v>337</v>
      </c>
      <c r="C2426">
        <v>0</v>
      </c>
      <c r="D2426">
        <v>5</v>
      </c>
      <c r="E2426">
        <v>5</v>
      </c>
      <c r="L2426">
        <v>1</v>
      </c>
      <c r="M2426">
        <v>0</v>
      </c>
      <c r="N2426">
        <v>1</v>
      </c>
      <c r="O2426" s="11">
        <v>11</v>
      </c>
      <c r="P2426" s="11">
        <v>4</v>
      </c>
      <c r="Q2426" s="12">
        <v>36.36</v>
      </c>
      <c r="R2426" s="11">
        <v>7</v>
      </c>
      <c r="S2426" s="12">
        <v>63.64</v>
      </c>
      <c r="T2426" s="14">
        <v>0</v>
      </c>
      <c r="U2426" s="12">
        <v>0</v>
      </c>
      <c r="V2426" s="12">
        <v>50.14</v>
      </c>
      <c r="W2426" s="13">
        <v>8</v>
      </c>
      <c r="X2426" s="11"/>
      <c r="Y2426" s="11">
        <v>8.15</v>
      </c>
      <c r="Z2426" s="11">
        <v>1.28</v>
      </c>
      <c r="AA2426" s="11">
        <v>1975470</v>
      </c>
      <c r="AB2426" s="13">
        <v>1975470000000</v>
      </c>
      <c r="AC2426" s="5">
        <v>1.2758288228338803</v>
      </c>
      <c r="AD2426">
        <v>11.56</v>
      </c>
      <c r="AE2426">
        <v>4.3600000000000003</v>
      </c>
      <c r="AF2426">
        <v>6.21</v>
      </c>
      <c r="AG2426" s="5">
        <v>20.978278724775397</v>
      </c>
      <c r="AH2426" s="7">
        <v>8.8781190921339865E-4</v>
      </c>
      <c r="AI2426" s="8"/>
      <c r="AJ2426">
        <v>1226302.3799999999</v>
      </c>
      <c r="AK2426">
        <v>1226302380000</v>
      </c>
      <c r="AL2426">
        <f>IF(AJ2426&lt;29957,1,0)</f>
        <v>0</v>
      </c>
      <c r="AM2426">
        <f>IF(AND(AJ2426&gt;29957,AJ2426&lt;96525),1,0)</f>
        <v>0</v>
      </c>
      <c r="AN2426">
        <f>IF(AJ2426&gt;96525,1,0)</f>
        <v>1</v>
      </c>
      <c r="AO2426" s="9">
        <v>53</v>
      </c>
      <c r="AP2426" s="5">
        <v>1.7242758696007889</v>
      </c>
      <c r="AQ2426">
        <v>479005157</v>
      </c>
      <c r="AR2426" s="5">
        <v>100</v>
      </c>
      <c r="AS2426">
        <v>53037778</v>
      </c>
      <c r="AT2426">
        <v>40221653</v>
      </c>
      <c r="AU2426">
        <v>519226810</v>
      </c>
      <c r="AV2426">
        <v>50.13</v>
      </c>
      <c r="AW2426">
        <v>929230</v>
      </c>
      <c r="AX2426">
        <v>929230000000</v>
      </c>
      <c r="CG2426" s="13"/>
    </row>
    <row r="2427" spans="1:85" x14ac:dyDescent="0.3">
      <c r="A2427">
        <v>2018</v>
      </c>
      <c r="B2427" t="s">
        <v>338</v>
      </c>
      <c r="C2427">
        <v>0</v>
      </c>
      <c r="D2427">
        <v>3</v>
      </c>
      <c r="L2427">
        <v>0</v>
      </c>
      <c r="M2427">
        <v>0</v>
      </c>
      <c r="N2427">
        <v>0</v>
      </c>
      <c r="O2427" s="11">
        <v>11</v>
      </c>
      <c r="P2427" s="11">
        <v>4</v>
      </c>
      <c r="Q2427" s="12">
        <v>36.36</v>
      </c>
      <c r="R2427" s="11">
        <v>5</v>
      </c>
      <c r="S2427" s="12">
        <v>45.45</v>
      </c>
      <c r="T2427" s="14">
        <v>2</v>
      </c>
      <c r="U2427" s="12">
        <v>18.18</v>
      </c>
      <c r="V2427" s="12">
        <v>74.010000000000005</v>
      </c>
      <c r="W2427" s="13">
        <v>4</v>
      </c>
      <c r="X2427" s="11"/>
      <c r="Y2427" s="11">
        <v>-15.89</v>
      </c>
      <c r="Z2427" s="11">
        <v>6.2</v>
      </c>
      <c r="AA2427" s="11"/>
      <c r="AB2427" s="13"/>
      <c r="AC2427" s="5">
        <v>6.2009619204115678</v>
      </c>
      <c r="AD2427">
        <v>18.21</v>
      </c>
      <c r="AE2427">
        <v>14.91</v>
      </c>
      <c r="AF2427">
        <v>18</v>
      </c>
      <c r="AG2427" s="5">
        <v>10.940366635844592</v>
      </c>
      <c r="AH2427" s="7"/>
      <c r="AI2427" s="8"/>
      <c r="AO2427" s="9">
        <v>29</v>
      </c>
      <c r="AP2427" s="5">
        <v>1.4623979978989561</v>
      </c>
      <c r="AQ2427">
        <v>27615000</v>
      </c>
      <c r="AR2427" s="5">
        <v>0</v>
      </c>
      <c r="AT2427">
        <v>16800000</v>
      </c>
      <c r="AU2427">
        <v>44415000</v>
      </c>
      <c r="AV2427">
        <v>0</v>
      </c>
      <c r="AW2427">
        <v>7558.7</v>
      </c>
      <c r="AX2427">
        <v>7558700000</v>
      </c>
      <c r="CG2427" s="13"/>
    </row>
    <row r="2428" spans="1:85" x14ac:dyDescent="0.3">
      <c r="A2428">
        <v>2018</v>
      </c>
      <c r="B2428" t="s">
        <v>339</v>
      </c>
      <c r="C2428">
        <v>1</v>
      </c>
      <c r="D2428">
        <v>4</v>
      </c>
      <c r="E2428">
        <v>7</v>
      </c>
      <c r="L2428">
        <v>1</v>
      </c>
      <c r="M2428">
        <v>0</v>
      </c>
      <c r="N2428">
        <v>0</v>
      </c>
      <c r="O2428" s="11">
        <v>15</v>
      </c>
      <c r="P2428" s="11">
        <v>8</v>
      </c>
      <c r="Q2428" s="12">
        <v>53.33</v>
      </c>
      <c r="R2428" s="11">
        <v>3</v>
      </c>
      <c r="S2428" s="12">
        <v>20</v>
      </c>
      <c r="T2428" s="14">
        <v>4</v>
      </c>
      <c r="U2428" s="12">
        <v>26.67</v>
      </c>
      <c r="V2428" s="12">
        <v>42.38</v>
      </c>
      <c r="W2428" s="13">
        <v>6</v>
      </c>
      <c r="X2428" s="11"/>
      <c r="Y2428" s="11">
        <v>8.0399999999999991</v>
      </c>
      <c r="Z2428" s="11">
        <v>1.23</v>
      </c>
      <c r="AA2428" s="11">
        <v>1006081</v>
      </c>
      <c r="AB2428" s="13">
        <v>1006081000000</v>
      </c>
      <c r="AC2428" s="5">
        <v>1.2305447523367876</v>
      </c>
      <c r="AD2428">
        <v>-17.55</v>
      </c>
      <c r="AE2428">
        <v>-4.4000000000000004</v>
      </c>
      <c r="AF2428">
        <v>-5.53</v>
      </c>
      <c r="AG2428" s="5">
        <v>-20.54848232128969</v>
      </c>
      <c r="AH2428" s="7"/>
      <c r="AI2428" s="8">
        <v>1.6121997570017759</v>
      </c>
      <c r="AJ2428">
        <v>390151.02</v>
      </c>
      <c r="AK2428">
        <v>390151020000</v>
      </c>
      <c r="AL2428">
        <f>IF(AJ2428&lt;29957,1,0)</f>
        <v>0</v>
      </c>
      <c r="AM2428">
        <f>IF(AND(AJ2428&gt;29957,AJ2428&lt;96525),1,0)</f>
        <v>0</v>
      </c>
      <c r="AN2428">
        <f>IF(AJ2428&gt;96525,1,0)</f>
        <v>1</v>
      </c>
      <c r="AO2428" s="9">
        <v>5</v>
      </c>
      <c r="AP2428" s="5">
        <v>0.69897000433601875</v>
      </c>
      <c r="AQ2428">
        <v>144490000</v>
      </c>
      <c r="AT2428">
        <v>15635000</v>
      </c>
      <c r="AU2428">
        <v>160125000</v>
      </c>
      <c r="AV2428">
        <v>7.49</v>
      </c>
      <c r="AW2428">
        <v>282566</v>
      </c>
      <c r="AX2428">
        <v>282566000000</v>
      </c>
      <c r="CG2428" s="13"/>
    </row>
    <row r="2429" spans="1:85" x14ac:dyDescent="0.3">
      <c r="A2429">
        <v>2018</v>
      </c>
      <c r="B2429" t="s">
        <v>340</v>
      </c>
      <c r="C2429">
        <v>0</v>
      </c>
      <c r="D2429">
        <v>3</v>
      </c>
      <c r="E2429">
        <v>7</v>
      </c>
      <c r="F2429">
        <v>45.9</v>
      </c>
      <c r="G2429">
        <v>45900000</v>
      </c>
      <c r="H2429">
        <v>45.9</v>
      </c>
      <c r="I2429">
        <v>45900000</v>
      </c>
      <c r="J2429">
        <v>0</v>
      </c>
      <c r="L2429">
        <v>1</v>
      </c>
      <c r="M2429">
        <v>0</v>
      </c>
      <c r="N2429">
        <v>0</v>
      </c>
      <c r="O2429" s="11">
        <v>14</v>
      </c>
      <c r="P2429" s="11">
        <v>7</v>
      </c>
      <c r="Q2429" s="12">
        <v>50</v>
      </c>
      <c r="R2429" s="11">
        <v>3</v>
      </c>
      <c r="S2429" s="12">
        <v>21.43</v>
      </c>
      <c r="T2429" s="14">
        <v>4</v>
      </c>
      <c r="U2429" s="12">
        <v>28.57</v>
      </c>
      <c r="V2429" s="12">
        <v>30.3</v>
      </c>
      <c r="W2429" s="13">
        <v>8</v>
      </c>
      <c r="X2429" s="11"/>
      <c r="Y2429" s="11">
        <v>10.36</v>
      </c>
      <c r="Z2429" s="11">
        <v>6.21</v>
      </c>
      <c r="AA2429" s="11">
        <v>74442.600000000006</v>
      </c>
      <c r="AB2429" s="13">
        <v>74442600000</v>
      </c>
      <c r="AC2429" s="5">
        <v>6.2090001491153686</v>
      </c>
      <c r="AD2429">
        <v>14.54</v>
      </c>
      <c r="AE2429">
        <v>7.5</v>
      </c>
      <c r="AF2429">
        <v>13.94</v>
      </c>
      <c r="AG2429" s="5">
        <v>5.6814380448257493</v>
      </c>
      <c r="AH2429" s="7"/>
      <c r="AI2429" s="8">
        <v>1.1159470887156213</v>
      </c>
      <c r="AJ2429">
        <v>217027.3</v>
      </c>
      <c r="AK2429">
        <v>217027300000</v>
      </c>
      <c r="AL2429">
        <f>IF(AJ2429&lt;29957,1,0)</f>
        <v>0</v>
      </c>
      <c r="AM2429">
        <f>IF(AND(AJ2429&gt;29957,AJ2429&lt;96525),1,0)</f>
        <v>0</v>
      </c>
      <c r="AN2429">
        <f>IF(AJ2429&gt;96525,1,0)</f>
        <v>1</v>
      </c>
      <c r="AO2429" s="9">
        <v>64</v>
      </c>
      <c r="AP2429" s="5">
        <v>1.8061799739838869</v>
      </c>
      <c r="AQ2429">
        <v>95328000</v>
      </c>
      <c r="AR2429" s="5">
        <v>33.6</v>
      </c>
      <c r="AT2429">
        <v>51134000</v>
      </c>
      <c r="AU2429">
        <v>146462000</v>
      </c>
      <c r="AV2429">
        <v>0</v>
      </c>
      <c r="AW2429">
        <v>64447.5</v>
      </c>
      <c r="AX2429">
        <v>64447500000</v>
      </c>
      <c r="CG2429" s="13"/>
    </row>
    <row r="2430" spans="1:85" x14ac:dyDescent="0.3">
      <c r="A2430">
        <v>2018</v>
      </c>
      <c r="B2430" t="s">
        <v>341</v>
      </c>
      <c r="C2430">
        <v>0</v>
      </c>
      <c r="D2430">
        <v>3</v>
      </c>
      <c r="E2430">
        <v>4</v>
      </c>
      <c r="F2430">
        <v>4.5</v>
      </c>
      <c r="G2430">
        <v>4500000</v>
      </c>
      <c r="H2430">
        <v>3.8</v>
      </c>
      <c r="I2430">
        <v>3800000</v>
      </c>
      <c r="J2430">
        <v>0.70000000000000018</v>
      </c>
      <c r="K2430">
        <v>700000.00000000023</v>
      </c>
      <c r="L2430">
        <v>0</v>
      </c>
      <c r="M2430">
        <v>0</v>
      </c>
      <c r="N2430">
        <v>0</v>
      </c>
      <c r="O2430" s="11">
        <v>10</v>
      </c>
      <c r="P2430" s="11">
        <v>3</v>
      </c>
      <c r="Q2430" s="12">
        <v>30</v>
      </c>
      <c r="R2430" s="11">
        <v>3</v>
      </c>
      <c r="S2430" s="12">
        <v>30</v>
      </c>
      <c r="T2430" s="14">
        <v>4</v>
      </c>
      <c r="U2430" s="12">
        <v>40</v>
      </c>
      <c r="V2430" s="12">
        <v>75</v>
      </c>
      <c r="W2430" s="13">
        <v>5</v>
      </c>
      <c r="X2430" s="11"/>
      <c r="Y2430" s="11">
        <v>2.68</v>
      </c>
      <c r="Z2430" s="11">
        <v>10.29</v>
      </c>
      <c r="AA2430" s="11"/>
      <c r="AB2430" s="13"/>
      <c r="AC2430" s="5">
        <v>10.289050666499957</v>
      </c>
      <c r="AD2430">
        <v>19.739999999999998</v>
      </c>
      <c r="AE2430">
        <v>13.91</v>
      </c>
      <c r="AF2430">
        <v>19.739999999999998</v>
      </c>
      <c r="AG2430" s="5">
        <v>15.514338366897807</v>
      </c>
      <c r="AH2430" s="7"/>
      <c r="AI2430" s="8"/>
      <c r="AO2430" s="9">
        <v>14</v>
      </c>
      <c r="AP2430" s="5">
        <v>1.1461280356782377</v>
      </c>
      <c r="AQ2430">
        <v>30347000</v>
      </c>
      <c r="AT2430">
        <v>25500500</v>
      </c>
      <c r="AU2430">
        <v>55847500</v>
      </c>
      <c r="AV2430">
        <v>75</v>
      </c>
      <c r="AW2430">
        <v>26138.7</v>
      </c>
      <c r="AX2430">
        <v>26138700000</v>
      </c>
      <c r="CG2430" s="13"/>
    </row>
    <row r="2431" spans="1:85" x14ac:dyDescent="0.3">
      <c r="A2431">
        <v>2018</v>
      </c>
      <c r="B2431" t="s">
        <v>342</v>
      </c>
      <c r="C2431">
        <v>0</v>
      </c>
      <c r="D2431">
        <v>4</v>
      </c>
      <c r="E2431">
        <v>13</v>
      </c>
      <c r="F2431">
        <v>18</v>
      </c>
      <c r="G2431">
        <v>18000000</v>
      </c>
      <c r="H2431">
        <v>18</v>
      </c>
      <c r="I2431">
        <v>18000000</v>
      </c>
      <c r="J2431">
        <v>0</v>
      </c>
      <c r="L2431">
        <v>1</v>
      </c>
      <c r="M2431">
        <v>1</v>
      </c>
      <c r="N2431">
        <v>1</v>
      </c>
      <c r="O2431" s="11">
        <v>16</v>
      </c>
      <c r="P2431" s="11">
        <v>7</v>
      </c>
      <c r="Q2431" s="12">
        <v>43.75</v>
      </c>
      <c r="R2431" s="11">
        <v>3</v>
      </c>
      <c r="S2431" s="12">
        <v>18.75</v>
      </c>
      <c r="T2431" s="14">
        <v>6</v>
      </c>
      <c r="U2431" s="12">
        <v>37.5</v>
      </c>
      <c r="V2431" s="12">
        <v>48.25</v>
      </c>
      <c r="W2431" s="13">
        <v>5</v>
      </c>
      <c r="X2431" s="11"/>
      <c r="Y2431" s="11">
        <v>6.26</v>
      </c>
      <c r="Z2431" s="11">
        <v>1.87</v>
      </c>
      <c r="AA2431" s="11">
        <v>79150.7</v>
      </c>
      <c r="AB2431" s="13">
        <v>79150700000</v>
      </c>
      <c r="AC2431" s="5">
        <v>1.8697157597611775</v>
      </c>
      <c r="AD2431">
        <v>7.06</v>
      </c>
      <c r="AE2431">
        <v>2.5</v>
      </c>
      <c r="AF2431">
        <v>4.54</v>
      </c>
      <c r="AG2431" s="5">
        <v>25.276384646232607</v>
      </c>
      <c r="AH2431" s="7">
        <v>7.1662773955324055E-2</v>
      </c>
      <c r="AI2431" s="8"/>
      <c r="AJ2431">
        <v>36004.44</v>
      </c>
      <c r="AK2431">
        <v>36004440000</v>
      </c>
      <c r="AL2431">
        <f>IF(AJ2431&lt;29957,1,0)</f>
        <v>0</v>
      </c>
      <c r="AM2431">
        <f>IF(AND(AJ2431&gt;29957,AJ2431&lt;96525),1,0)</f>
        <v>1</v>
      </c>
      <c r="AN2431">
        <f>IF(AJ2431&gt;96525,1,0)</f>
        <v>0</v>
      </c>
      <c r="AO2431" s="9">
        <v>23</v>
      </c>
      <c r="AP2431" s="5">
        <v>1.3617278360175928</v>
      </c>
      <c r="AQ2431">
        <v>84320000</v>
      </c>
      <c r="AS2431">
        <f>38300000+15000000</f>
        <v>53300000</v>
      </c>
      <c r="AT2431">
        <v>35400000</v>
      </c>
      <c r="AU2431">
        <v>119720000</v>
      </c>
      <c r="AV2431">
        <v>2.38</v>
      </c>
      <c r="AW2431">
        <v>63670.7</v>
      </c>
      <c r="AX2431">
        <v>63670700000</v>
      </c>
      <c r="CG2431" s="13"/>
    </row>
    <row r="2432" spans="1:85" x14ac:dyDescent="0.3">
      <c r="A2432">
        <v>2018</v>
      </c>
      <c r="B2432" t="s">
        <v>343</v>
      </c>
      <c r="C2432">
        <v>0</v>
      </c>
      <c r="D2432">
        <v>4</v>
      </c>
      <c r="E2432">
        <v>16</v>
      </c>
      <c r="L2432">
        <v>1</v>
      </c>
      <c r="M2432">
        <v>0</v>
      </c>
      <c r="N2432">
        <v>1</v>
      </c>
      <c r="O2432" s="11">
        <v>11</v>
      </c>
      <c r="P2432" s="11">
        <v>5</v>
      </c>
      <c r="Q2432" s="12">
        <v>45.45</v>
      </c>
      <c r="R2432" s="11">
        <v>4</v>
      </c>
      <c r="S2432" s="12">
        <v>36.36</v>
      </c>
      <c r="T2432" s="14">
        <v>2</v>
      </c>
      <c r="U2432" s="12">
        <v>18.18</v>
      </c>
      <c r="V2432" s="12">
        <v>73.48</v>
      </c>
      <c r="W2432" s="13">
        <v>6</v>
      </c>
      <c r="X2432" s="11"/>
      <c r="Y2432" s="11">
        <v>6.84</v>
      </c>
      <c r="Z2432" s="11">
        <v>2.4</v>
      </c>
      <c r="AA2432" s="11">
        <v>74004.7</v>
      </c>
      <c r="AB2432" s="13">
        <v>74004700000</v>
      </c>
      <c r="AC2432" s="5">
        <v>2.3977693129208908</v>
      </c>
      <c r="AD2432">
        <v>15.52</v>
      </c>
      <c r="AE2432">
        <v>5.32</v>
      </c>
      <c r="AF2432">
        <v>6.76</v>
      </c>
      <c r="AG2432" s="5">
        <v>-9.0398912362530162</v>
      </c>
      <c r="AH2432" s="7"/>
      <c r="AI2432" s="8">
        <v>0.16022270635095193</v>
      </c>
      <c r="AJ2432">
        <v>71737.38</v>
      </c>
      <c r="AK2432">
        <v>71737380000</v>
      </c>
      <c r="AL2432">
        <f>IF(AJ2432&lt;29957,1,0)</f>
        <v>0</v>
      </c>
      <c r="AM2432">
        <f>IF(AND(AJ2432&gt;29957,AJ2432&lt;96525),1,0)</f>
        <v>1</v>
      </c>
      <c r="AN2432">
        <f>IF(AJ2432&gt;96525,1,0)</f>
        <v>0</v>
      </c>
      <c r="AO2432" s="9">
        <v>33</v>
      </c>
      <c r="AP2432" s="5">
        <v>1.5185139398778873</v>
      </c>
      <c r="AQ2432">
        <v>109680000</v>
      </c>
      <c r="AR2432" s="5">
        <v>16.2</v>
      </c>
      <c r="AS2432">
        <v>53690000</v>
      </c>
      <c r="AT2432">
        <v>73110000</v>
      </c>
      <c r="AU2432">
        <v>182790000</v>
      </c>
      <c r="AW2432">
        <v>62769.2</v>
      </c>
      <c r="AX2432">
        <v>62769200000</v>
      </c>
      <c r="CG2432" s="13"/>
    </row>
    <row r="2433" spans="1:85" x14ac:dyDescent="0.3">
      <c r="A2433">
        <v>2018</v>
      </c>
      <c r="B2433" t="s">
        <v>344</v>
      </c>
      <c r="C2433">
        <v>0</v>
      </c>
      <c r="D2433">
        <v>6</v>
      </c>
      <c r="E2433">
        <v>4</v>
      </c>
      <c r="L2433">
        <v>1</v>
      </c>
      <c r="M2433">
        <v>0</v>
      </c>
      <c r="N2433">
        <v>0</v>
      </c>
      <c r="O2433" s="11">
        <v>10</v>
      </c>
      <c r="P2433" s="11">
        <v>4</v>
      </c>
      <c r="Q2433" s="12">
        <v>40</v>
      </c>
      <c r="R2433" s="11">
        <v>6</v>
      </c>
      <c r="S2433" s="12">
        <v>60</v>
      </c>
      <c r="T2433" s="14">
        <v>0</v>
      </c>
      <c r="U2433" s="12">
        <v>0</v>
      </c>
      <c r="V2433" s="12">
        <v>75</v>
      </c>
      <c r="W2433" s="13">
        <v>4</v>
      </c>
      <c r="X2433" s="11"/>
      <c r="Y2433" s="11">
        <v>14.03</v>
      </c>
      <c r="Z2433" s="11">
        <v>11</v>
      </c>
      <c r="AA2433" s="11"/>
      <c r="AB2433" s="13"/>
      <c r="AC2433" s="5">
        <v>10.997232870373713</v>
      </c>
      <c r="AD2433">
        <v>21.46</v>
      </c>
      <c r="AE2433">
        <v>11.13</v>
      </c>
      <c r="AF2433">
        <v>21.46</v>
      </c>
      <c r="AG2433" s="5">
        <v>13.805519237217373</v>
      </c>
      <c r="AH2433" s="7"/>
      <c r="AI2433" s="8"/>
      <c r="AO2433" s="9">
        <v>58</v>
      </c>
      <c r="AP2433" s="5">
        <v>1.7634279935629371</v>
      </c>
      <c r="AQ2433">
        <v>114872000</v>
      </c>
      <c r="AT2433">
        <v>134695000</v>
      </c>
      <c r="AU2433">
        <v>249567000</v>
      </c>
      <c r="AV2433">
        <v>75</v>
      </c>
      <c r="AW2433">
        <v>50572.1</v>
      </c>
      <c r="AX2433">
        <v>50572100000</v>
      </c>
      <c r="CG2433" s="13"/>
    </row>
    <row r="2434" spans="1:85" x14ac:dyDescent="0.3">
      <c r="A2434">
        <v>2018</v>
      </c>
      <c r="B2434" t="s">
        <v>345</v>
      </c>
      <c r="C2434">
        <v>1</v>
      </c>
      <c r="D2434">
        <v>3</v>
      </c>
      <c r="E2434">
        <v>6</v>
      </c>
      <c r="L2434">
        <v>1</v>
      </c>
      <c r="M2434">
        <v>0</v>
      </c>
      <c r="N2434">
        <v>1</v>
      </c>
      <c r="O2434" s="11">
        <v>15</v>
      </c>
      <c r="P2434" s="11">
        <v>9</v>
      </c>
      <c r="Q2434" s="12">
        <v>60</v>
      </c>
      <c r="R2434" s="11">
        <v>6</v>
      </c>
      <c r="S2434" s="12">
        <v>40</v>
      </c>
      <c r="T2434" s="14">
        <v>0</v>
      </c>
      <c r="U2434" s="12">
        <v>0</v>
      </c>
      <c r="V2434" s="12">
        <v>74.33</v>
      </c>
      <c r="W2434" s="13">
        <v>5</v>
      </c>
      <c r="X2434" s="11"/>
      <c r="Y2434" s="11">
        <v>-7.75</v>
      </c>
      <c r="Z2434" s="11">
        <v>3.05</v>
      </c>
      <c r="AA2434" s="11">
        <v>764243</v>
      </c>
      <c r="AB2434" s="13">
        <v>764243000000</v>
      </c>
      <c r="AC2434" s="5">
        <v>3.0519973955552699</v>
      </c>
      <c r="AD2434">
        <v>16.11</v>
      </c>
      <c r="AE2434">
        <v>10.28</v>
      </c>
      <c r="AF2434">
        <v>12.56</v>
      </c>
      <c r="AG2434" s="5">
        <v>-1.0049018717228499</v>
      </c>
      <c r="AH2434" s="7">
        <v>7.9982234327024199E-2</v>
      </c>
      <c r="AI2434" s="8"/>
      <c r="AJ2434">
        <v>1421463.03</v>
      </c>
      <c r="AK2434">
        <v>1421463030000</v>
      </c>
      <c r="AL2434">
        <f>IF(AJ2434&lt;29957,1,0)</f>
        <v>0</v>
      </c>
      <c r="AM2434">
        <f>IF(AND(AJ2434&gt;29957,AJ2434&lt;96525),1,0)</f>
        <v>0</v>
      </c>
      <c r="AN2434">
        <f>IF(AJ2434&gt;96525,1,0)</f>
        <v>1</v>
      </c>
      <c r="AO2434" s="9">
        <v>73</v>
      </c>
      <c r="AP2434" s="5">
        <v>1.8633228601204557</v>
      </c>
      <c r="AQ2434">
        <v>250000459</v>
      </c>
      <c r="AR2434" s="5">
        <v>100</v>
      </c>
      <c r="AS2434">
        <v>182344918</v>
      </c>
      <c r="AT2434">
        <v>140138344</v>
      </c>
      <c r="AU2434">
        <v>390138803</v>
      </c>
      <c r="AV2434">
        <v>0</v>
      </c>
      <c r="AW2434">
        <v>544871</v>
      </c>
      <c r="AX2434">
        <v>544871000000</v>
      </c>
      <c r="CG2434" s="13"/>
    </row>
    <row r="2435" spans="1:85" x14ac:dyDescent="0.3">
      <c r="A2435">
        <v>2018</v>
      </c>
      <c r="B2435" t="s">
        <v>346</v>
      </c>
      <c r="C2435">
        <v>0</v>
      </c>
      <c r="D2435">
        <v>7</v>
      </c>
      <c r="E2435">
        <v>4</v>
      </c>
      <c r="L2435">
        <v>1</v>
      </c>
      <c r="M2435">
        <v>0</v>
      </c>
      <c r="N2435">
        <v>1</v>
      </c>
      <c r="O2435" s="11">
        <v>12</v>
      </c>
      <c r="P2435" s="11">
        <v>7</v>
      </c>
      <c r="Q2435" s="12">
        <v>58.33</v>
      </c>
      <c r="R2435" s="11">
        <v>5</v>
      </c>
      <c r="S2435" s="12">
        <v>41.67</v>
      </c>
      <c r="T2435" s="14">
        <v>0</v>
      </c>
      <c r="U2435" s="12">
        <v>0</v>
      </c>
      <c r="V2435" s="12">
        <v>74.13</v>
      </c>
      <c r="W2435" s="13">
        <v>4</v>
      </c>
      <c r="X2435" s="11"/>
      <c r="Y2435" s="11">
        <v>16.559999999999999</v>
      </c>
      <c r="Z2435" s="11">
        <v>7.2</v>
      </c>
      <c r="AA2435" s="11">
        <v>85842.9</v>
      </c>
      <c r="AB2435" s="13">
        <v>85842900000</v>
      </c>
      <c r="AC2435" s="5">
        <v>7.204481980355057</v>
      </c>
      <c r="AD2435">
        <v>-9.1999999999999993</v>
      </c>
      <c r="AE2435">
        <v>-3.53</v>
      </c>
      <c r="AF2435">
        <v>-4.29</v>
      </c>
      <c r="AG2435" s="5">
        <v>-1.935679929059108</v>
      </c>
      <c r="AH2435" s="7"/>
      <c r="AI2435" s="8"/>
      <c r="AJ2435">
        <v>103004.36</v>
      </c>
      <c r="AK2435">
        <v>103004360000</v>
      </c>
      <c r="AL2435">
        <f>IF(AJ2435&lt;29957,1,0)</f>
        <v>0</v>
      </c>
      <c r="AM2435">
        <f>IF(AND(AJ2435&gt;29957,AJ2435&lt;96525),1,0)</f>
        <v>0</v>
      </c>
      <c r="AN2435">
        <f>IF(AJ2435&gt;96525,1,0)</f>
        <v>1</v>
      </c>
      <c r="AO2435" s="9">
        <v>39</v>
      </c>
      <c r="AP2435" s="5">
        <v>1.5910646070264991</v>
      </c>
      <c r="AQ2435">
        <v>76000000</v>
      </c>
      <c r="AR2435" s="5">
        <v>66</v>
      </c>
      <c r="AS2435">
        <v>28000000</v>
      </c>
      <c r="AT2435">
        <v>24394000</v>
      </c>
      <c r="AU2435">
        <v>100394000</v>
      </c>
      <c r="AV2435">
        <v>0</v>
      </c>
      <c r="AW2435">
        <v>39369</v>
      </c>
      <c r="AX2435">
        <v>39369000000</v>
      </c>
      <c r="CG2435" s="13"/>
    </row>
    <row r="2436" spans="1:85" x14ac:dyDescent="0.3">
      <c r="A2436">
        <v>2018</v>
      </c>
      <c r="B2436" t="s">
        <v>347</v>
      </c>
      <c r="C2436">
        <v>1</v>
      </c>
      <c r="D2436">
        <v>4</v>
      </c>
      <c r="E2436">
        <v>7</v>
      </c>
      <c r="F2436">
        <v>39</v>
      </c>
      <c r="G2436">
        <v>39000000</v>
      </c>
      <c r="H2436">
        <v>35</v>
      </c>
      <c r="I2436">
        <v>35000000</v>
      </c>
      <c r="J2436">
        <v>4</v>
      </c>
      <c r="K2436">
        <v>4000000</v>
      </c>
      <c r="L2436">
        <v>1</v>
      </c>
      <c r="M2436">
        <v>1</v>
      </c>
      <c r="N2436">
        <v>1</v>
      </c>
      <c r="O2436" s="11">
        <v>10</v>
      </c>
      <c r="P2436" s="11">
        <v>4</v>
      </c>
      <c r="Q2436" s="12">
        <v>40</v>
      </c>
      <c r="R2436" s="11">
        <v>3</v>
      </c>
      <c r="S2436" s="12">
        <v>30</v>
      </c>
      <c r="T2436" s="14">
        <v>3</v>
      </c>
      <c r="U2436" s="12">
        <v>30</v>
      </c>
      <c r="V2436" s="12">
        <v>43.07</v>
      </c>
      <c r="W2436" s="13">
        <v>8</v>
      </c>
      <c r="X2436" s="11">
        <v>45.66</v>
      </c>
      <c r="Y2436" s="11">
        <v>7.31</v>
      </c>
      <c r="Z2436" s="11">
        <v>9.8000000000000007</v>
      </c>
      <c r="AA2436" s="11">
        <v>114850</v>
      </c>
      <c r="AB2436" s="13">
        <v>114850000000</v>
      </c>
      <c r="AC2436" s="5">
        <v>9.8040886160065632</v>
      </c>
      <c r="AD2436">
        <v>16.309999999999999</v>
      </c>
      <c r="AE2436">
        <v>10.63</v>
      </c>
      <c r="AF2436">
        <v>12.93</v>
      </c>
      <c r="AG2436" s="5">
        <v>4.1897624872263339</v>
      </c>
      <c r="AH2436" s="7"/>
      <c r="AI2436" s="8">
        <v>6.6471497354811868</v>
      </c>
      <c r="AJ2436">
        <v>558791.92000000004</v>
      </c>
      <c r="AK2436">
        <v>558791920000</v>
      </c>
      <c r="AL2436">
        <f>IF(AJ2436&lt;29957,1,0)</f>
        <v>0</v>
      </c>
      <c r="AM2436">
        <f>IF(AND(AJ2436&gt;29957,AJ2436&lt;96525),1,0)</f>
        <v>0</v>
      </c>
      <c r="AN2436">
        <f>IF(AJ2436&gt;96525,1,0)</f>
        <v>1</v>
      </c>
      <c r="AO2436" s="9">
        <v>36</v>
      </c>
      <c r="AP2436" s="5">
        <v>1.556302500767287</v>
      </c>
      <c r="AQ2436">
        <v>211261060</v>
      </c>
      <c r="AR2436" s="5">
        <v>6</v>
      </c>
      <c r="AS2436">
        <v>103440000</v>
      </c>
      <c r="AT2436">
        <v>133033718</v>
      </c>
      <c r="AU2436">
        <v>344294778</v>
      </c>
      <c r="AV2436">
        <v>16.41</v>
      </c>
      <c r="AW2436">
        <v>67292</v>
      </c>
      <c r="AX2436">
        <v>67292000000</v>
      </c>
      <c r="CG2436" s="13"/>
    </row>
    <row r="2437" spans="1:85" x14ac:dyDescent="0.3">
      <c r="A2437">
        <v>2018</v>
      </c>
      <c r="B2437" t="s">
        <v>348</v>
      </c>
      <c r="C2437">
        <v>1</v>
      </c>
      <c r="D2437">
        <v>4</v>
      </c>
      <c r="E2437">
        <v>7</v>
      </c>
      <c r="F2437">
        <v>1.2</v>
      </c>
      <c r="G2437">
        <v>1200000</v>
      </c>
      <c r="H2437">
        <v>1.2</v>
      </c>
      <c r="I2437">
        <v>1200000</v>
      </c>
      <c r="J2437">
        <v>0</v>
      </c>
      <c r="L2437">
        <v>1</v>
      </c>
      <c r="M2437">
        <v>0</v>
      </c>
      <c r="N2437">
        <v>1</v>
      </c>
      <c r="O2437" s="11">
        <v>13</v>
      </c>
      <c r="P2437" s="11">
        <v>5</v>
      </c>
      <c r="Q2437" s="12">
        <v>38.46</v>
      </c>
      <c r="R2437" s="11">
        <v>5</v>
      </c>
      <c r="S2437" s="12">
        <v>38.46</v>
      </c>
      <c r="T2437" s="14">
        <v>3</v>
      </c>
      <c r="U2437" s="12">
        <v>23.08</v>
      </c>
      <c r="V2437" s="12">
        <v>48.89</v>
      </c>
      <c r="W2437" s="13">
        <v>6</v>
      </c>
      <c r="X2437" s="11"/>
      <c r="Y2437" s="11">
        <v>25.37</v>
      </c>
      <c r="Z2437" s="11">
        <v>3.21</v>
      </c>
      <c r="AA2437" s="11">
        <v>24134.2</v>
      </c>
      <c r="AB2437" s="13">
        <v>24134200000</v>
      </c>
      <c r="AC2437" s="5">
        <v>3.2100372948586227</v>
      </c>
      <c r="AD2437">
        <v>14.71</v>
      </c>
      <c r="AE2437">
        <v>10.06</v>
      </c>
      <c r="AF2437">
        <v>13.98</v>
      </c>
      <c r="AG2437" s="5">
        <v>1.7067080334730773</v>
      </c>
      <c r="AH2437" s="7"/>
      <c r="AI2437" s="8">
        <v>8.6879854814109272E-2</v>
      </c>
      <c r="AJ2437">
        <v>40054.57</v>
      </c>
      <c r="AK2437">
        <v>40054570000</v>
      </c>
      <c r="AL2437">
        <f>IF(AJ2437&lt;29957,1,0)</f>
        <v>0</v>
      </c>
      <c r="AM2437">
        <f>IF(AND(AJ2437&gt;29957,AJ2437&lt;96525),1,0)</f>
        <v>1</v>
      </c>
      <c r="AN2437">
        <f>IF(AJ2437&gt;96525,1,0)</f>
        <v>0</v>
      </c>
      <c r="AQ2437">
        <v>1442579</v>
      </c>
      <c r="AR2437" s="5">
        <v>36.9</v>
      </c>
      <c r="AS2437">
        <v>1442579</v>
      </c>
      <c r="AT2437">
        <v>52439425</v>
      </c>
      <c r="AU2437">
        <v>53882004</v>
      </c>
      <c r="AV2437">
        <v>0</v>
      </c>
      <c r="AW2437">
        <v>31077.4</v>
      </c>
      <c r="AX2437">
        <v>31077400000</v>
      </c>
      <c r="CG2437" s="13"/>
    </row>
    <row r="2438" spans="1:85" x14ac:dyDescent="0.3">
      <c r="A2438">
        <v>2019</v>
      </c>
      <c r="B2438" t="s">
        <v>1</v>
      </c>
      <c r="C2438">
        <v>0</v>
      </c>
      <c r="D2438">
        <v>4</v>
      </c>
      <c r="E2438">
        <v>4</v>
      </c>
      <c r="L2438">
        <v>1</v>
      </c>
      <c r="M2438">
        <v>0</v>
      </c>
      <c r="N2438">
        <v>0</v>
      </c>
      <c r="O2438">
        <v>12</v>
      </c>
      <c r="P2438">
        <v>3</v>
      </c>
      <c r="Q2438" s="5">
        <v>25</v>
      </c>
      <c r="R2438">
        <v>2</v>
      </c>
      <c r="S2438" s="5">
        <v>16.666666666666664</v>
      </c>
      <c r="T2438">
        <v>7</v>
      </c>
      <c r="U2438" s="5">
        <v>58.333333333333336</v>
      </c>
      <c r="V2438">
        <v>75</v>
      </c>
      <c r="W2438">
        <v>4</v>
      </c>
      <c r="Y2438">
        <v>11</v>
      </c>
      <c r="Z2438" s="11">
        <v>15.17</v>
      </c>
      <c r="AA2438">
        <v>14.64</v>
      </c>
      <c r="AB2438" s="9">
        <v>14640000</v>
      </c>
      <c r="AC2438" s="5">
        <v>15.17</v>
      </c>
      <c r="AD2438">
        <v>26.79</v>
      </c>
      <c r="AE2438">
        <v>14.64</v>
      </c>
      <c r="AF2438">
        <v>26.54</v>
      </c>
      <c r="AG2438" s="5">
        <v>10.337247960090549</v>
      </c>
      <c r="AH2438" s="5"/>
      <c r="AI2438" s="5"/>
      <c r="AJ2438">
        <v>273300.17</v>
      </c>
      <c r="AK2438">
        <v>273300169999.99997</v>
      </c>
      <c r="AL2438">
        <f>IF(AJ2438&lt;29957,1,0)</f>
        <v>0</v>
      </c>
      <c r="AM2438">
        <f>IF(AND(AJ2438&gt;29957,AJ2438&lt;96525),1,0)</f>
        <v>0</v>
      </c>
      <c r="AN2438">
        <f>IF(AJ2438&gt;96525,1,0)</f>
        <v>1</v>
      </c>
      <c r="AO2438">
        <v>32</v>
      </c>
      <c r="AP2438" s="5">
        <v>1.5051499783199058</v>
      </c>
      <c r="AQ2438">
        <v>42794277</v>
      </c>
      <c r="AR2438" s="5">
        <v>6</v>
      </c>
      <c r="AT2438">
        <v>82938460</v>
      </c>
      <c r="AU2438">
        <v>125732737</v>
      </c>
      <c r="AV2438">
        <v>75</v>
      </c>
      <c r="AW2438">
        <v>30168.3</v>
      </c>
      <c r="AX2438">
        <v>30168300000</v>
      </c>
      <c r="CG2438" s="13"/>
    </row>
    <row r="2439" spans="1:85" x14ac:dyDescent="0.3">
      <c r="A2439">
        <v>2019</v>
      </c>
      <c r="B2439" t="s">
        <v>2</v>
      </c>
      <c r="C2439">
        <v>1</v>
      </c>
      <c r="M2439">
        <v>0</v>
      </c>
      <c r="N2439">
        <v>0</v>
      </c>
      <c r="Q2439" s="5"/>
      <c r="S2439" s="5"/>
      <c r="U2439" s="5"/>
      <c r="Z2439" s="11"/>
      <c r="AG2439" s="5"/>
      <c r="AH2439" s="5"/>
      <c r="AI2439" s="5"/>
      <c r="AO2439">
        <v>26</v>
      </c>
      <c r="AP2439" s="5">
        <v>1.414973347970818</v>
      </c>
      <c r="CG2439" s="13"/>
    </row>
    <row r="2440" spans="1:85" x14ac:dyDescent="0.3">
      <c r="A2440">
        <v>2019</v>
      </c>
      <c r="B2440" t="s">
        <v>3</v>
      </c>
      <c r="C2440">
        <v>0</v>
      </c>
      <c r="M2440">
        <v>0</v>
      </c>
      <c r="N2440">
        <v>0</v>
      </c>
      <c r="O2440">
        <v>9</v>
      </c>
      <c r="P2440">
        <v>3</v>
      </c>
      <c r="Q2440" s="5">
        <v>33.333333333333329</v>
      </c>
      <c r="R2440">
        <v>1</v>
      </c>
      <c r="S2440" s="5">
        <v>11.111111111111111</v>
      </c>
      <c r="T2440">
        <v>5</v>
      </c>
      <c r="U2440" s="5">
        <v>55.555555555555557</v>
      </c>
      <c r="W2440">
        <v>5</v>
      </c>
      <c r="Z2440" s="11"/>
      <c r="AG2440" s="5"/>
      <c r="AH2440" s="5"/>
      <c r="AI2440" s="5"/>
      <c r="AO2440">
        <v>70</v>
      </c>
      <c r="AP2440" s="5">
        <v>1.8450980400142569</v>
      </c>
      <c r="AQ2440">
        <v>51132474</v>
      </c>
      <c r="AT2440">
        <v>45645645</v>
      </c>
      <c r="AU2440">
        <v>96778119</v>
      </c>
      <c r="CG2440" s="13"/>
    </row>
    <row r="2441" spans="1:85" x14ac:dyDescent="0.3">
      <c r="A2441">
        <v>2019</v>
      </c>
      <c r="B2441" t="s">
        <v>4</v>
      </c>
      <c r="C2441">
        <v>0</v>
      </c>
      <c r="M2441">
        <v>0</v>
      </c>
      <c r="N2441">
        <v>1</v>
      </c>
      <c r="O2441">
        <v>14</v>
      </c>
      <c r="P2441">
        <v>6</v>
      </c>
      <c r="Q2441" s="5">
        <v>42.857142857142854</v>
      </c>
      <c r="R2441">
        <v>1</v>
      </c>
      <c r="S2441" s="5">
        <v>7.1428571428571423</v>
      </c>
      <c r="T2441">
        <v>7</v>
      </c>
      <c r="U2441" s="5">
        <v>50</v>
      </c>
      <c r="V2441">
        <v>54.53</v>
      </c>
      <c r="W2441">
        <v>6</v>
      </c>
      <c r="Y2441">
        <v>5.57</v>
      </c>
      <c r="Z2441" s="11">
        <v>2.97</v>
      </c>
      <c r="AA2441">
        <v>5.2</v>
      </c>
      <c r="AB2441" s="9">
        <v>5200000</v>
      </c>
      <c r="AC2441" s="5">
        <v>2.97</v>
      </c>
      <c r="AD2441">
        <v>8.26</v>
      </c>
      <c r="AE2441">
        <v>5.2</v>
      </c>
      <c r="AF2441">
        <v>8.26</v>
      </c>
      <c r="AG2441" s="5">
        <v>4.1086034481039171</v>
      </c>
      <c r="AH2441" s="5"/>
      <c r="AI2441" s="5">
        <v>0.49334159902891761</v>
      </c>
      <c r="AJ2441">
        <v>312909.92</v>
      </c>
      <c r="AK2441">
        <v>312909920000</v>
      </c>
      <c r="AL2441">
        <f>IF(AJ2441&lt;29957,1,0)</f>
        <v>0</v>
      </c>
      <c r="AM2441">
        <f>IF(AND(AJ2441&gt;29957,AJ2441&lt;96525),1,0)</f>
        <v>0</v>
      </c>
      <c r="AN2441">
        <f>IF(AJ2441&gt;96525,1,0)</f>
        <v>1</v>
      </c>
      <c r="AO2441">
        <v>83</v>
      </c>
      <c r="AP2441" s="5">
        <v>1.919078092376074</v>
      </c>
      <c r="AQ2441">
        <v>71310000</v>
      </c>
      <c r="AS2441">
        <v>71310000</v>
      </c>
      <c r="AT2441">
        <v>81136000</v>
      </c>
      <c r="AU2441">
        <v>152446000</v>
      </c>
      <c r="AV2441">
        <v>4.4800000000000004</v>
      </c>
      <c r="AW2441">
        <v>146146.20000000001</v>
      </c>
      <c r="AX2441">
        <v>146146200000</v>
      </c>
      <c r="CG2441" s="13"/>
    </row>
    <row r="2442" spans="1:85" x14ac:dyDescent="0.3">
      <c r="A2442">
        <v>2019</v>
      </c>
      <c r="B2442" t="s">
        <v>5</v>
      </c>
      <c r="C2442">
        <v>0</v>
      </c>
      <c r="D2442">
        <v>4</v>
      </c>
      <c r="E2442">
        <v>4</v>
      </c>
      <c r="F2442">
        <v>3.4</v>
      </c>
      <c r="G2442">
        <v>3400000</v>
      </c>
      <c r="H2442">
        <v>1.7</v>
      </c>
      <c r="I2442">
        <v>1700000</v>
      </c>
      <c r="J2442">
        <v>1.7</v>
      </c>
      <c r="K2442">
        <v>1700000</v>
      </c>
      <c r="L2442">
        <v>1</v>
      </c>
      <c r="M2442">
        <v>0</v>
      </c>
      <c r="N2442">
        <v>0</v>
      </c>
      <c r="O2442">
        <v>13</v>
      </c>
      <c r="P2442">
        <v>5</v>
      </c>
      <c r="Q2442" s="5">
        <v>38.461538461538467</v>
      </c>
      <c r="R2442">
        <v>2</v>
      </c>
      <c r="S2442" s="5">
        <v>15.384615384615385</v>
      </c>
      <c r="T2442">
        <v>6</v>
      </c>
      <c r="U2442" s="5">
        <v>46.153846153846153</v>
      </c>
      <c r="V2442">
        <v>58.47</v>
      </c>
      <c r="W2442">
        <v>4</v>
      </c>
      <c r="Y2442">
        <v>15.94</v>
      </c>
      <c r="Z2442" s="11">
        <v>5.51</v>
      </c>
      <c r="AA2442">
        <v>13.37</v>
      </c>
      <c r="AB2442" s="9">
        <v>13370000</v>
      </c>
      <c r="AC2442" s="5">
        <v>5.51</v>
      </c>
      <c r="AD2442">
        <v>15.57</v>
      </c>
      <c r="AE2442">
        <v>13.37</v>
      </c>
      <c r="AF2442">
        <v>14.99</v>
      </c>
      <c r="AG2442" s="5">
        <v>24.399889895481671</v>
      </c>
      <c r="AH2442" s="5"/>
      <c r="AI2442" s="5">
        <v>7.8421163952296508E-2</v>
      </c>
      <c r="AJ2442">
        <v>169408.82</v>
      </c>
      <c r="AK2442">
        <v>169408820000</v>
      </c>
      <c r="AL2442">
        <f>IF(AJ2442&lt;29957,1,0)</f>
        <v>0</v>
      </c>
      <c r="AM2442">
        <f>IF(AND(AJ2442&gt;29957,AJ2442&lt;96525),1,0)</f>
        <v>0</v>
      </c>
      <c r="AN2442">
        <f>IF(AJ2442&gt;96525,1,0)</f>
        <v>1</v>
      </c>
      <c r="AO2442">
        <v>28</v>
      </c>
      <c r="AP2442" s="5">
        <v>1.447158031342219</v>
      </c>
      <c r="AQ2442">
        <v>9131000</v>
      </c>
      <c r="AR2442" s="5">
        <v>35.5</v>
      </c>
      <c r="AT2442">
        <v>19560000</v>
      </c>
      <c r="AU2442">
        <v>28691000</v>
      </c>
      <c r="AV2442">
        <v>0</v>
      </c>
      <c r="AW2442">
        <v>30731.5</v>
      </c>
      <c r="AX2442">
        <v>30731500000</v>
      </c>
      <c r="CG2442" s="13"/>
    </row>
    <row r="2443" spans="1:85" x14ac:dyDescent="0.3">
      <c r="A2443">
        <v>2019</v>
      </c>
      <c r="B2443" t="s">
        <v>6</v>
      </c>
      <c r="C2443">
        <v>0</v>
      </c>
      <c r="D2443">
        <v>4</v>
      </c>
      <c r="E2443">
        <v>5</v>
      </c>
      <c r="F2443">
        <v>16.399999999999999</v>
      </c>
      <c r="G2443">
        <v>16399999.999999998</v>
      </c>
      <c r="H2443">
        <v>12</v>
      </c>
      <c r="I2443">
        <v>12000000</v>
      </c>
      <c r="J2443">
        <v>4.3999999999999986</v>
      </c>
      <c r="K2443">
        <v>4399999.9999999981</v>
      </c>
      <c r="L2443">
        <v>1</v>
      </c>
      <c r="M2443">
        <v>1</v>
      </c>
      <c r="N2443">
        <v>0</v>
      </c>
      <c r="O2443">
        <v>11</v>
      </c>
      <c r="P2443">
        <v>5</v>
      </c>
      <c r="Q2443" s="5">
        <v>45.454545454545453</v>
      </c>
      <c r="R2443">
        <v>3</v>
      </c>
      <c r="S2443" s="5">
        <v>27.27272727272727</v>
      </c>
      <c r="T2443">
        <v>3</v>
      </c>
      <c r="U2443" s="5">
        <v>27.27272727272727</v>
      </c>
      <c r="V2443">
        <v>37.07</v>
      </c>
      <c r="W2443">
        <v>5</v>
      </c>
      <c r="Y2443">
        <v>2.0699999999999998</v>
      </c>
      <c r="Z2443" s="11">
        <v>3.48</v>
      </c>
      <c r="AA2443">
        <v>5.6</v>
      </c>
      <c r="AB2443" s="9">
        <v>5600000</v>
      </c>
      <c r="AC2443" s="5">
        <v>3.48</v>
      </c>
      <c r="AD2443">
        <v>16.53</v>
      </c>
      <c r="AE2443">
        <v>5.6</v>
      </c>
      <c r="AF2443">
        <v>8.65</v>
      </c>
      <c r="AG2443" s="5">
        <v>30.698526052649839</v>
      </c>
      <c r="AH2443" s="5"/>
      <c r="AI2443" s="5">
        <v>0.12569348127600555</v>
      </c>
      <c r="AJ2443">
        <v>34242.97</v>
      </c>
      <c r="AK2443">
        <v>34242970000</v>
      </c>
      <c r="AL2443">
        <f>IF(AJ2443&lt;29957,1,0)</f>
        <v>0</v>
      </c>
      <c r="AM2443">
        <f>IF(AND(AJ2443&gt;29957,AJ2443&lt;96525),1,0)</f>
        <v>1</v>
      </c>
      <c r="AN2443">
        <f>IF(AJ2443&gt;96525,1,0)</f>
        <v>0</v>
      </c>
      <c r="AO2443">
        <v>33</v>
      </c>
      <c r="AP2443" s="5">
        <v>1.5185139398778873</v>
      </c>
      <c r="AQ2443">
        <v>60400000</v>
      </c>
      <c r="AT2443">
        <v>29100000</v>
      </c>
      <c r="AU2443">
        <v>89500000</v>
      </c>
      <c r="AV2443">
        <v>0</v>
      </c>
      <c r="AW2443">
        <v>71523.199999999997</v>
      </c>
      <c r="AX2443">
        <v>71523200000</v>
      </c>
      <c r="CG2443" s="13"/>
    </row>
    <row r="2444" spans="1:85" x14ac:dyDescent="0.3">
      <c r="A2444">
        <v>2019</v>
      </c>
      <c r="B2444" t="s">
        <v>7</v>
      </c>
      <c r="C2444">
        <v>0</v>
      </c>
      <c r="M2444">
        <v>0</v>
      </c>
      <c r="N2444">
        <v>0</v>
      </c>
      <c r="Q2444" s="5"/>
      <c r="S2444" s="5"/>
      <c r="U2444" s="5"/>
      <c r="Z2444" s="11"/>
      <c r="AG2444" s="5"/>
      <c r="AH2444" s="5"/>
      <c r="AI2444" s="5"/>
      <c r="AO2444">
        <v>35</v>
      </c>
      <c r="AP2444" s="5">
        <v>1.5440680443502754</v>
      </c>
      <c r="CG2444" s="13"/>
    </row>
    <row r="2445" spans="1:85" x14ac:dyDescent="0.3">
      <c r="A2445">
        <v>2019</v>
      </c>
      <c r="B2445" t="s">
        <v>8</v>
      </c>
      <c r="C2445">
        <v>1</v>
      </c>
      <c r="D2445">
        <v>4</v>
      </c>
      <c r="E2445">
        <v>5</v>
      </c>
      <c r="L2445">
        <v>1</v>
      </c>
      <c r="M2445">
        <v>1</v>
      </c>
      <c r="N2445">
        <v>1</v>
      </c>
      <c r="O2445">
        <v>14</v>
      </c>
      <c r="P2445">
        <v>5</v>
      </c>
      <c r="Q2445" s="5">
        <v>35.714285714285715</v>
      </c>
      <c r="R2445">
        <v>3</v>
      </c>
      <c r="S2445" s="5">
        <v>21.428571428571427</v>
      </c>
      <c r="T2445">
        <v>6</v>
      </c>
      <c r="U2445" s="5">
        <v>42.857142857142854</v>
      </c>
      <c r="V2445">
        <v>62.3</v>
      </c>
      <c r="W2445">
        <v>5</v>
      </c>
      <c r="X2445">
        <v>42.31</v>
      </c>
      <c r="Y2445">
        <v>32.32</v>
      </c>
      <c r="Z2445" s="11">
        <v>3.9</v>
      </c>
      <c r="AA2445">
        <v>7.36</v>
      </c>
      <c r="AB2445" s="9">
        <v>7360000</v>
      </c>
      <c r="AC2445" s="5">
        <v>3.9</v>
      </c>
      <c r="AD2445">
        <v>17.559999999999999</v>
      </c>
      <c r="AE2445">
        <v>7.36</v>
      </c>
      <c r="AF2445">
        <v>8.34</v>
      </c>
      <c r="AG2445" s="5">
        <v>-1.8435888918718488</v>
      </c>
      <c r="AH2445" s="5"/>
      <c r="AI2445" s="5">
        <v>0.14324429317517434</v>
      </c>
      <c r="AJ2445">
        <v>783130.41</v>
      </c>
      <c r="AK2445">
        <v>783130410000</v>
      </c>
      <c r="AL2445">
        <f t="shared" ref="AL2445:AL2469" si="309">IF(AJ2445&lt;29957,1,0)</f>
        <v>0</v>
      </c>
      <c r="AM2445">
        <f t="shared" ref="AM2445:AM2469" si="310">IF(AND(AJ2445&gt;29957,AJ2445&lt;96525),1,0)</f>
        <v>0</v>
      </c>
      <c r="AN2445">
        <f t="shared" ref="AN2445:AN2469" si="311">IF(AJ2445&gt;96525,1,0)</f>
        <v>1</v>
      </c>
      <c r="AO2445">
        <v>21</v>
      </c>
      <c r="AP2445" s="5">
        <v>1.3222192947339191</v>
      </c>
      <c r="AQ2445">
        <v>125761000</v>
      </c>
      <c r="AS2445">
        <v>15000000</v>
      </c>
      <c r="AT2445">
        <v>82495000</v>
      </c>
      <c r="AU2445">
        <v>208256000</v>
      </c>
      <c r="AV2445">
        <v>16.27</v>
      </c>
      <c r="AW2445">
        <v>107857.7</v>
      </c>
      <c r="AX2445">
        <v>107857700000</v>
      </c>
      <c r="CG2445" s="13"/>
    </row>
    <row r="2446" spans="1:85" x14ac:dyDescent="0.3">
      <c r="A2446">
        <v>2019</v>
      </c>
      <c r="B2446" t="s">
        <v>9</v>
      </c>
      <c r="C2446">
        <v>0</v>
      </c>
      <c r="D2446">
        <v>4</v>
      </c>
      <c r="E2446">
        <v>6</v>
      </c>
      <c r="L2446">
        <v>0</v>
      </c>
      <c r="M2446">
        <v>0</v>
      </c>
      <c r="N2446">
        <v>0</v>
      </c>
      <c r="O2446">
        <v>10</v>
      </c>
      <c r="P2446">
        <v>4</v>
      </c>
      <c r="Q2446" s="5">
        <v>40</v>
      </c>
      <c r="R2446">
        <v>2</v>
      </c>
      <c r="S2446" s="5">
        <v>20</v>
      </c>
      <c r="T2446">
        <v>4</v>
      </c>
      <c r="U2446" s="5">
        <v>40</v>
      </c>
      <c r="V2446">
        <v>74.97</v>
      </c>
      <c r="W2446">
        <v>5</v>
      </c>
      <c r="X2446">
        <v>30.2</v>
      </c>
      <c r="Y2446">
        <v>-4.08</v>
      </c>
      <c r="Z2446" s="11">
        <v>1.98</v>
      </c>
      <c r="AC2446" s="5">
        <v>1.98</v>
      </c>
      <c r="AD2446">
        <v>-24.91</v>
      </c>
      <c r="AE2446">
        <v>-1.43</v>
      </c>
      <c r="AF2446">
        <v>-1.97</v>
      </c>
      <c r="AG2446" s="5">
        <v>17.646106332976505</v>
      </c>
      <c r="AH2446" s="5"/>
      <c r="AI2446" s="5"/>
      <c r="AJ2446">
        <v>185904.46</v>
      </c>
      <c r="AK2446">
        <v>185904460000</v>
      </c>
      <c r="AL2446">
        <f t="shared" si="309"/>
        <v>0</v>
      </c>
      <c r="AM2446">
        <f t="shared" si="310"/>
        <v>0</v>
      </c>
      <c r="AN2446">
        <f t="shared" si="311"/>
        <v>1</v>
      </c>
      <c r="AO2446">
        <v>23</v>
      </c>
      <c r="AP2446" s="5">
        <v>1.3617278360175928</v>
      </c>
      <c r="AT2446">
        <v>40972000</v>
      </c>
      <c r="AU2446">
        <v>40972000</v>
      </c>
      <c r="AV2446">
        <v>28.33</v>
      </c>
      <c r="AW2446">
        <v>239036.3</v>
      </c>
      <c r="AX2446">
        <v>239036300000</v>
      </c>
      <c r="CG2446" s="13"/>
    </row>
    <row r="2447" spans="1:85" x14ac:dyDescent="0.3">
      <c r="A2447">
        <v>2019</v>
      </c>
      <c r="B2447" t="s">
        <v>10</v>
      </c>
      <c r="C2447">
        <v>1</v>
      </c>
      <c r="M2447">
        <v>0</v>
      </c>
      <c r="N2447">
        <v>0</v>
      </c>
      <c r="Q2447" s="5"/>
      <c r="S2447" s="5"/>
      <c r="U2447" s="5"/>
      <c r="V2447">
        <v>74.92</v>
      </c>
      <c r="X2447">
        <v>52.02</v>
      </c>
      <c r="Y2447">
        <v>7.46</v>
      </c>
      <c r="Z2447" s="11">
        <v>11.66</v>
      </c>
      <c r="AA2447">
        <v>2.19</v>
      </c>
      <c r="AB2447" s="9">
        <v>2190000</v>
      </c>
      <c r="AC2447" s="5">
        <v>11.66</v>
      </c>
      <c r="AD2447">
        <v>8.1</v>
      </c>
      <c r="AE2447">
        <v>2.19</v>
      </c>
      <c r="AF2447">
        <v>2.56</v>
      </c>
      <c r="AG2447" s="5">
        <v>87.636230888381306</v>
      </c>
      <c r="AH2447" s="5"/>
      <c r="AI2447" s="5"/>
      <c r="AJ2447">
        <v>239098.71</v>
      </c>
      <c r="AK2447">
        <v>239098710000</v>
      </c>
      <c r="AL2447">
        <f t="shared" si="309"/>
        <v>0</v>
      </c>
      <c r="AM2447">
        <f t="shared" si="310"/>
        <v>0</v>
      </c>
      <c r="AN2447">
        <f t="shared" si="311"/>
        <v>1</v>
      </c>
      <c r="AO2447">
        <v>6</v>
      </c>
      <c r="AP2447" s="5">
        <v>0.77815125038364352</v>
      </c>
      <c r="AV2447">
        <v>8.59</v>
      </c>
      <c r="AW2447">
        <v>74014.8</v>
      </c>
      <c r="AX2447">
        <v>74014800000</v>
      </c>
      <c r="CG2447" s="13"/>
    </row>
    <row r="2448" spans="1:85" x14ac:dyDescent="0.3">
      <c r="A2448">
        <v>2019</v>
      </c>
      <c r="B2448" t="s">
        <v>11</v>
      </c>
      <c r="C2448">
        <v>1</v>
      </c>
      <c r="M2448">
        <v>0</v>
      </c>
      <c r="N2448">
        <v>0</v>
      </c>
      <c r="Q2448" s="5"/>
      <c r="S2448" s="5"/>
      <c r="U2448" s="5"/>
      <c r="V2448">
        <v>59.1</v>
      </c>
      <c r="Y2448">
        <v>3.94</v>
      </c>
      <c r="Z2448" s="11">
        <v>14.07</v>
      </c>
      <c r="AA2448">
        <v>5.21</v>
      </c>
      <c r="AB2448" s="9">
        <v>5210000</v>
      </c>
      <c r="AC2448" s="5">
        <v>14.07</v>
      </c>
      <c r="AD2448">
        <v>25.58</v>
      </c>
      <c r="AE2448">
        <v>5.21</v>
      </c>
      <c r="AF2448">
        <v>10.6</v>
      </c>
      <c r="AG2448" s="5">
        <v>13.037968866838115</v>
      </c>
      <c r="AH2448" s="5"/>
      <c r="AI2448" s="5">
        <v>5.4385960589919335</v>
      </c>
      <c r="AJ2448">
        <v>170436.64</v>
      </c>
      <c r="AK2448">
        <v>170436640000</v>
      </c>
      <c r="AL2448">
        <f t="shared" si="309"/>
        <v>0</v>
      </c>
      <c r="AM2448">
        <f t="shared" si="310"/>
        <v>0</v>
      </c>
      <c r="AN2448">
        <f t="shared" si="311"/>
        <v>1</v>
      </c>
      <c r="AO2448">
        <v>12</v>
      </c>
      <c r="AP2448" s="5">
        <v>1.0791812460476247</v>
      </c>
      <c r="AV2448">
        <v>0</v>
      </c>
      <c r="AW2448">
        <v>81177.2</v>
      </c>
      <c r="AX2448">
        <v>81177200000</v>
      </c>
      <c r="CG2448" s="13"/>
    </row>
    <row r="2449" spans="1:85" x14ac:dyDescent="0.3">
      <c r="A2449">
        <v>2019</v>
      </c>
      <c r="B2449" t="s">
        <v>12</v>
      </c>
      <c r="C2449">
        <v>0</v>
      </c>
      <c r="D2449">
        <v>8</v>
      </c>
      <c r="E2449">
        <v>7</v>
      </c>
      <c r="M2449">
        <v>0</v>
      </c>
      <c r="N2449">
        <v>0</v>
      </c>
      <c r="Q2449" s="5"/>
      <c r="S2449" s="5"/>
      <c r="U2449" s="5"/>
      <c r="V2449">
        <v>57.27</v>
      </c>
      <c r="X2449">
        <v>12.53</v>
      </c>
      <c r="Y2449">
        <v>26.62</v>
      </c>
      <c r="Z2449" s="11">
        <v>6.47</v>
      </c>
      <c r="AA2449">
        <v>14.54</v>
      </c>
      <c r="AB2449" s="9">
        <v>14540000</v>
      </c>
      <c r="AC2449" s="5">
        <v>6.47</v>
      </c>
      <c r="AD2449">
        <v>17.48</v>
      </c>
      <c r="AE2449">
        <v>14.54</v>
      </c>
      <c r="AF2449">
        <v>16.2</v>
      </c>
      <c r="AG2449" s="5">
        <v>6.0374020722769686</v>
      </c>
      <c r="AH2449" s="5">
        <v>2.6430563168807648</v>
      </c>
      <c r="AI2449" s="5"/>
      <c r="AJ2449">
        <v>20387.099999999999</v>
      </c>
      <c r="AK2449">
        <v>20387100000</v>
      </c>
      <c r="AL2449">
        <f t="shared" si="309"/>
        <v>1</v>
      </c>
      <c r="AM2449">
        <f t="shared" si="310"/>
        <v>0</v>
      </c>
      <c r="AN2449">
        <f t="shared" si="311"/>
        <v>0</v>
      </c>
      <c r="AO2449">
        <v>30</v>
      </c>
      <c r="AP2449" s="5">
        <v>1.4771212547196624</v>
      </c>
      <c r="AR2449" s="5">
        <v>14.1</v>
      </c>
      <c r="AV2449">
        <v>40.520000000000003</v>
      </c>
      <c r="AW2449">
        <v>4195.8999999999996</v>
      </c>
      <c r="AX2449">
        <v>4195899999.9999995</v>
      </c>
      <c r="CG2449" s="13"/>
    </row>
    <row r="2450" spans="1:85" x14ac:dyDescent="0.3">
      <c r="A2450">
        <v>2019</v>
      </c>
      <c r="B2450" t="s">
        <v>13</v>
      </c>
      <c r="C2450">
        <v>1</v>
      </c>
      <c r="D2450">
        <v>3</v>
      </c>
      <c r="L2450">
        <v>0</v>
      </c>
      <c r="M2450">
        <v>0</v>
      </c>
      <c r="N2450">
        <v>0</v>
      </c>
      <c r="O2450">
        <v>11</v>
      </c>
      <c r="P2450">
        <v>4</v>
      </c>
      <c r="Q2450" s="5">
        <v>36.363636363636367</v>
      </c>
      <c r="R2450">
        <v>2</v>
      </c>
      <c r="S2450" s="5">
        <v>18.181818181818183</v>
      </c>
      <c r="T2450">
        <v>5</v>
      </c>
      <c r="U2450" s="5">
        <v>45.454545454545453</v>
      </c>
      <c r="V2450">
        <v>60.58</v>
      </c>
      <c r="W2450">
        <v>5</v>
      </c>
      <c r="Y2450">
        <v>4.47</v>
      </c>
      <c r="Z2450" s="11">
        <v>8.0299999999999994</v>
      </c>
      <c r="AA2450">
        <v>10.79</v>
      </c>
      <c r="AB2450" s="9">
        <v>10790000</v>
      </c>
      <c r="AC2450" s="5">
        <v>8.0299999999999994</v>
      </c>
      <c r="AD2450">
        <v>18.329999999999998</v>
      </c>
      <c r="AE2450">
        <v>10.79</v>
      </c>
      <c r="AF2450">
        <v>15.3</v>
      </c>
      <c r="AG2450" s="5">
        <v>17.217008699717802</v>
      </c>
      <c r="AH2450" s="5"/>
      <c r="AI2450" s="5">
        <v>3.9175044784198927E-3</v>
      </c>
      <c r="AJ2450">
        <v>67868.800000000003</v>
      </c>
      <c r="AK2450">
        <v>67868800000</v>
      </c>
      <c r="AL2450">
        <f t="shared" si="309"/>
        <v>0</v>
      </c>
      <c r="AM2450">
        <f t="shared" si="310"/>
        <v>1</v>
      </c>
      <c r="AN2450">
        <f t="shared" si="311"/>
        <v>0</v>
      </c>
      <c r="AO2450">
        <v>63</v>
      </c>
      <c r="AP2450" s="5">
        <v>1.7993405494535815</v>
      </c>
      <c r="AQ2450">
        <v>100000000</v>
      </c>
      <c r="AT2450">
        <v>909500</v>
      </c>
      <c r="AU2450">
        <v>100909500</v>
      </c>
      <c r="AV2450">
        <v>60.58</v>
      </c>
      <c r="AW2450">
        <v>56158.2</v>
      </c>
      <c r="AX2450">
        <v>56158200000</v>
      </c>
      <c r="CG2450" s="13"/>
    </row>
    <row r="2451" spans="1:85" x14ac:dyDescent="0.3">
      <c r="A2451">
        <v>2019</v>
      </c>
      <c r="B2451" t="s">
        <v>14</v>
      </c>
      <c r="C2451">
        <v>0</v>
      </c>
      <c r="D2451">
        <v>4</v>
      </c>
      <c r="E2451">
        <v>4</v>
      </c>
      <c r="L2451">
        <v>1</v>
      </c>
      <c r="M2451">
        <v>0</v>
      </c>
      <c r="N2451">
        <v>0</v>
      </c>
      <c r="O2451">
        <v>12</v>
      </c>
      <c r="P2451">
        <v>5</v>
      </c>
      <c r="Q2451" s="5">
        <v>41.666666666666671</v>
      </c>
      <c r="R2451">
        <v>3</v>
      </c>
      <c r="S2451" s="5">
        <v>25</v>
      </c>
      <c r="T2451">
        <v>4</v>
      </c>
      <c r="U2451" s="5">
        <v>33.333333333333329</v>
      </c>
      <c r="V2451">
        <v>70.52</v>
      </c>
      <c r="W2451">
        <v>4</v>
      </c>
      <c r="X2451">
        <v>15.83</v>
      </c>
      <c r="Y2451">
        <v>18.64</v>
      </c>
      <c r="Z2451" s="11">
        <v>4.1399999999999997</v>
      </c>
      <c r="AA2451">
        <v>14.87</v>
      </c>
      <c r="AB2451" s="9">
        <v>14870000</v>
      </c>
      <c r="AC2451" s="5">
        <v>4.1399999999999997</v>
      </c>
      <c r="AD2451">
        <v>18.059999999999999</v>
      </c>
      <c r="AE2451">
        <v>14.87</v>
      </c>
      <c r="AF2451">
        <v>17.82</v>
      </c>
      <c r="AG2451" s="5">
        <v>-3.5427010690519221</v>
      </c>
      <c r="AH2451" s="5">
        <v>8.5639082014430485</v>
      </c>
      <c r="AI2451" s="5">
        <v>6.5195074366172515E-2</v>
      </c>
      <c r="AJ2451">
        <v>90325.1</v>
      </c>
      <c r="AK2451">
        <v>90325100000</v>
      </c>
      <c r="AL2451">
        <f t="shared" si="309"/>
        <v>0</v>
      </c>
      <c r="AM2451">
        <f t="shared" si="310"/>
        <v>1</v>
      </c>
      <c r="AN2451">
        <f t="shared" si="311"/>
        <v>0</v>
      </c>
      <c r="AO2451">
        <v>40</v>
      </c>
      <c r="AP2451" s="5">
        <v>1.6020599913279623</v>
      </c>
      <c r="AQ2451">
        <v>134170680</v>
      </c>
      <c r="AT2451">
        <v>97185485</v>
      </c>
      <c r="AU2451">
        <v>231356165</v>
      </c>
      <c r="AW2451">
        <v>20553.7</v>
      </c>
      <c r="AX2451">
        <v>20553700000</v>
      </c>
      <c r="CG2451" s="13"/>
    </row>
    <row r="2452" spans="1:85" x14ac:dyDescent="0.3">
      <c r="A2452">
        <v>2019</v>
      </c>
      <c r="B2452" t="s">
        <v>15</v>
      </c>
      <c r="C2452">
        <v>0</v>
      </c>
      <c r="D2452">
        <v>7</v>
      </c>
      <c r="E2452">
        <v>4</v>
      </c>
      <c r="F2452">
        <v>13</v>
      </c>
      <c r="G2452">
        <v>13000000</v>
      </c>
      <c r="H2452">
        <v>8</v>
      </c>
      <c r="I2452">
        <v>8000000</v>
      </c>
      <c r="J2452">
        <v>5</v>
      </c>
      <c r="K2452">
        <v>5000000</v>
      </c>
      <c r="L2452">
        <v>1</v>
      </c>
      <c r="M2452">
        <v>1</v>
      </c>
      <c r="N2452">
        <v>0</v>
      </c>
      <c r="O2452">
        <v>18</v>
      </c>
      <c r="P2452">
        <v>6</v>
      </c>
      <c r="Q2452" s="5">
        <v>33.333333333333329</v>
      </c>
      <c r="R2452">
        <v>5</v>
      </c>
      <c r="S2452" s="5">
        <v>27.777777777777779</v>
      </c>
      <c r="T2452">
        <v>7</v>
      </c>
      <c r="U2452" s="5">
        <v>38.888888888888893</v>
      </c>
      <c r="V2452">
        <v>74.760000000000005</v>
      </c>
      <c r="W2452">
        <v>6</v>
      </c>
      <c r="Y2452">
        <v>5.65</v>
      </c>
      <c r="Z2452" s="11">
        <v>6.87</v>
      </c>
      <c r="AA2452">
        <v>5.62</v>
      </c>
      <c r="AB2452" s="9">
        <v>5620000</v>
      </c>
      <c r="AC2452" s="5">
        <v>6.87</v>
      </c>
      <c r="AD2452">
        <v>16.29</v>
      </c>
      <c r="AE2452">
        <v>5.62</v>
      </c>
      <c r="AF2452">
        <v>16.25</v>
      </c>
      <c r="AG2452" s="5">
        <v>8.3364649880997117</v>
      </c>
      <c r="AH2452" s="5">
        <v>0.35555298606694802</v>
      </c>
      <c r="AI2452" s="5">
        <v>2.6102792391744236</v>
      </c>
      <c r="AJ2452">
        <v>82102.36</v>
      </c>
      <c r="AK2452">
        <v>82102360000</v>
      </c>
      <c r="AL2452">
        <f t="shared" si="309"/>
        <v>0</v>
      </c>
      <c r="AM2452">
        <f t="shared" si="310"/>
        <v>1</v>
      </c>
      <c r="AN2452">
        <f t="shared" si="311"/>
        <v>0</v>
      </c>
      <c r="AO2452">
        <v>65</v>
      </c>
      <c r="AP2452" s="5">
        <v>1.8129133566428552</v>
      </c>
      <c r="AQ2452">
        <v>42710000</v>
      </c>
      <c r="AT2452">
        <v>14780000</v>
      </c>
      <c r="AU2452">
        <v>57490000</v>
      </c>
      <c r="AV2452">
        <v>74.760000000000005</v>
      </c>
      <c r="AW2452">
        <v>34594</v>
      </c>
      <c r="AX2452">
        <v>34594000000</v>
      </c>
      <c r="CG2452" s="13"/>
    </row>
    <row r="2453" spans="1:85" x14ac:dyDescent="0.3">
      <c r="A2453">
        <v>2019</v>
      </c>
      <c r="B2453" t="s">
        <v>16</v>
      </c>
      <c r="C2453">
        <v>0</v>
      </c>
      <c r="D2453">
        <v>5</v>
      </c>
      <c r="E2453">
        <v>5</v>
      </c>
      <c r="M2453">
        <v>0</v>
      </c>
      <c r="N2453">
        <v>0</v>
      </c>
      <c r="Q2453" s="5"/>
      <c r="S2453" s="5"/>
      <c r="U2453" s="5"/>
      <c r="V2453">
        <v>72.97</v>
      </c>
      <c r="Y2453">
        <v>14.79</v>
      </c>
      <c r="Z2453" s="11">
        <v>3.76</v>
      </c>
      <c r="AA2453">
        <v>13.12</v>
      </c>
      <c r="AB2453" s="9">
        <v>13120000</v>
      </c>
      <c r="AC2453" s="5">
        <v>3.76</v>
      </c>
      <c r="AD2453">
        <v>23.72</v>
      </c>
      <c r="AE2453">
        <v>13.12</v>
      </c>
      <c r="AF2453">
        <v>17.29</v>
      </c>
      <c r="AG2453" s="5">
        <v>25.676577776500153</v>
      </c>
      <c r="AH2453" s="5">
        <v>13.569199333116464</v>
      </c>
      <c r="AI2453" s="5"/>
      <c r="AJ2453">
        <v>101383.86</v>
      </c>
      <c r="AK2453">
        <v>101383860000</v>
      </c>
      <c r="AL2453">
        <f t="shared" si="309"/>
        <v>0</v>
      </c>
      <c r="AM2453">
        <f t="shared" si="310"/>
        <v>0</v>
      </c>
      <c r="AN2453">
        <f t="shared" si="311"/>
        <v>1</v>
      </c>
      <c r="AO2453">
        <v>9</v>
      </c>
      <c r="AP2453" s="5">
        <v>0.95424250943932487</v>
      </c>
      <c r="AR2453" s="5">
        <v>5.8</v>
      </c>
      <c r="AV2453">
        <v>0.53</v>
      </c>
      <c r="AW2453">
        <v>39347.199999999997</v>
      </c>
      <c r="AX2453">
        <v>39347200000</v>
      </c>
      <c r="CG2453" s="13"/>
    </row>
    <row r="2454" spans="1:85" x14ac:dyDescent="0.3">
      <c r="A2454">
        <v>2019</v>
      </c>
      <c r="B2454" t="s">
        <v>17</v>
      </c>
      <c r="C2454">
        <v>0</v>
      </c>
      <c r="M2454">
        <v>0</v>
      </c>
      <c r="N2454">
        <v>0</v>
      </c>
      <c r="Q2454" s="5"/>
      <c r="S2454" s="5"/>
      <c r="U2454" s="5"/>
      <c r="V2454">
        <v>66.02</v>
      </c>
      <c r="Y2454">
        <v>10.47</v>
      </c>
      <c r="Z2454" s="11">
        <v>3.81</v>
      </c>
      <c r="AA2454">
        <v>9.3699999999999992</v>
      </c>
      <c r="AB2454" s="9">
        <v>9370000</v>
      </c>
      <c r="AC2454" s="5">
        <v>3.81</v>
      </c>
      <c r="AD2454">
        <v>14.76</v>
      </c>
      <c r="AE2454">
        <v>9.3699999999999992</v>
      </c>
      <c r="AF2454">
        <v>12.47</v>
      </c>
      <c r="AG2454" s="5">
        <v>14.92748596124459</v>
      </c>
      <c r="AH2454" s="5">
        <v>6.2830364134690688</v>
      </c>
      <c r="AI2454" s="5"/>
      <c r="AJ2454">
        <v>209340.38</v>
      </c>
      <c r="AK2454">
        <v>209340380000</v>
      </c>
      <c r="AL2454">
        <f t="shared" si="309"/>
        <v>0</v>
      </c>
      <c r="AM2454">
        <f t="shared" si="310"/>
        <v>0</v>
      </c>
      <c r="AN2454">
        <f t="shared" si="311"/>
        <v>1</v>
      </c>
      <c r="AO2454">
        <v>46</v>
      </c>
      <c r="AP2454" s="5">
        <v>1.6627578316815739</v>
      </c>
      <c r="AV2454">
        <v>0</v>
      </c>
      <c r="AW2454">
        <v>73555.199999999997</v>
      </c>
      <c r="AX2454">
        <v>73555200000</v>
      </c>
      <c r="CG2454" s="13"/>
    </row>
    <row r="2455" spans="1:85" x14ac:dyDescent="0.3">
      <c r="A2455">
        <v>2019</v>
      </c>
      <c r="B2455" t="s">
        <v>18</v>
      </c>
      <c r="C2455">
        <v>1</v>
      </c>
      <c r="M2455">
        <v>0</v>
      </c>
      <c r="N2455">
        <v>0</v>
      </c>
      <c r="O2455">
        <v>17</v>
      </c>
      <c r="P2455">
        <v>6</v>
      </c>
      <c r="Q2455" s="5">
        <v>35.294117647058826</v>
      </c>
      <c r="R2455">
        <v>3</v>
      </c>
      <c r="S2455" s="5">
        <v>17.647058823529413</v>
      </c>
      <c r="T2455">
        <v>8</v>
      </c>
      <c r="U2455" s="5">
        <v>47.058823529411761</v>
      </c>
      <c r="V2455">
        <v>70.010000000000005</v>
      </c>
      <c r="W2455">
        <v>8</v>
      </c>
      <c r="Y2455">
        <v>3.05</v>
      </c>
      <c r="Z2455" s="11">
        <v>1.9</v>
      </c>
      <c r="AA2455">
        <v>5.49</v>
      </c>
      <c r="AB2455" s="9">
        <v>5490000</v>
      </c>
      <c r="AC2455" s="5">
        <v>1.9</v>
      </c>
      <c r="AD2455">
        <v>10.52</v>
      </c>
      <c r="AE2455">
        <v>5.49</v>
      </c>
      <c r="AF2455">
        <v>8.3000000000000007</v>
      </c>
      <c r="AG2455" s="5">
        <v>13.90532886658082</v>
      </c>
      <c r="AH2455" s="5"/>
      <c r="AI2455" s="5"/>
      <c r="AJ2455">
        <v>28279.55</v>
      </c>
      <c r="AK2455">
        <v>28279550000</v>
      </c>
      <c r="AL2455">
        <f t="shared" si="309"/>
        <v>1</v>
      </c>
      <c r="AM2455">
        <f t="shared" si="310"/>
        <v>0</v>
      </c>
      <c r="AN2455">
        <f t="shared" si="311"/>
        <v>0</v>
      </c>
      <c r="AO2455">
        <v>26</v>
      </c>
      <c r="AP2455" s="5">
        <v>1.414973347970818</v>
      </c>
      <c r="AQ2455">
        <v>93856000</v>
      </c>
      <c r="AR2455" s="5">
        <v>10.3</v>
      </c>
      <c r="AT2455">
        <v>134762000</v>
      </c>
      <c r="AU2455">
        <v>228618000</v>
      </c>
      <c r="AV2455">
        <v>0</v>
      </c>
      <c r="AW2455">
        <v>68919.899999999994</v>
      </c>
      <c r="AX2455">
        <v>68919900000</v>
      </c>
      <c r="CG2455" s="13"/>
    </row>
    <row r="2456" spans="1:85" x14ac:dyDescent="0.3">
      <c r="A2456">
        <v>2019</v>
      </c>
      <c r="B2456" t="s">
        <v>19</v>
      </c>
      <c r="C2456">
        <v>0</v>
      </c>
      <c r="D2456">
        <v>4</v>
      </c>
      <c r="E2456">
        <v>5</v>
      </c>
      <c r="F2456">
        <v>9.4</v>
      </c>
      <c r="G2456">
        <v>9400000</v>
      </c>
      <c r="H2456">
        <v>9</v>
      </c>
      <c r="I2456">
        <v>9000000</v>
      </c>
      <c r="J2456">
        <v>0.40000000000000036</v>
      </c>
      <c r="K2456">
        <v>400000.00000000035</v>
      </c>
      <c r="L2456">
        <v>1</v>
      </c>
      <c r="M2456">
        <v>1</v>
      </c>
      <c r="N2456">
        <v>0</v>
      </c>
      <c r="O2456">
        <v>13</v>
      </c>
      <c r="P2456">
        <v>4</v>
      </c>
      <c r="Q2456" s="5">
        <v>30.76923076923077</v>
      </c>
      <c r="R2456">
        <v>2</v>
      </c>
      <c r="S2456" s="5">
        <v>15.384615384615385</v>
      </c>
      <c r="T2456">
        <v>7</v>
      </c>
      <c r="U2456" s="5">
        <v>53.846153846153847</v>
      </c>
      <c r="V2456">
        <v>52.06</v>
      </c>
      <c r="W2456">
        <v>6</v>
      </c>
      <c r="Y2456">
        <v>7.05</v>
      </c>
      <c r="Z2456" s="11">
        <v>3.72</v>
      </c>
      <c r="AC2456" s="5">
        <v>3.72</v>
      </c>
      <c r="AG2456" s="5">
        <v>9.0000577852827419</v>
      </c>
      <c r="AH2456" s="5">
        <v>0.14726109096906631</v>
      </c>
      <c r="AI2456" s="5">
        <v>0.40644061107462304</v>
      </c>
      <c r="AJ2456">
        <v>122976.46</v>
      </c>
      <c r="AK2456">
        <v>122976460000</v>
      </c>
      <c r="AL2456">
        <f t="shared" si="309"/>
        <v>0</v>
      </c>
      <c r="AM2456">
        <f t="shared" si="310"/>
        <v>0</v>
      </c>
      <c r="AN2456">
        <f t="shared" si="311"/>
        <v>1</v>
      </c>
      <c r="AO2456">
        <v>34</v>
      </c>
      <c r="AP2456" s="5">
        <v>1.5314789170422551</v>
      </c>
      <c r="AQ2456">
        <v>43200000</v>
      </c>
      <c r="AT2456">
        <v>634200000</v>
      </c>
      <c r="AU2456">
        <v>677400000</v>
      </c>
      <c r="AV2456">
        <v>26</v>
      </c>
      <c r="AW2456">
        <v>67906.600000000006</v>
      </c>
      <c r="AX2456">
        <v>67906600000.000008</v>
      </c>
      <c r="CG2456" s="13"/>
    </row>
    <row r="2457" spans="1:85" x14ac:dyDescent="0.3">
      <c r="A2457">
        <v>2019</v>
      </c>
      <c r="B2457" t="s">
        <v>20</v>
      </c>
      <c r="C2457">
        <v>0</v>
      </c>
      <c r="M2457">
        <v>0</v>
      </c>
      <c r="N2457">
        <v>1</v>
      </c>
      <c r="O2457">
        <v>20</v>
      </c>
      <c r="P2457">
        <v>5</v>
      </c>
      <c r="Q2457" s="5">
        <v>25</v>
      </c>
      <c r="R2457">
        <v>2</v>
      </c>
      <c r="S2457" s="5">
        <v>10</v>
      </c>
      <c r="T2457">
        <v>13</v>
      </c>
      <c r="U2457" s="5">
        <v>65</v>
      </c>
      <c r="V2457">
        <v>63.45</v>
      </c>
      <c r="W2457">
        <v>7</v>
      </c>
      <c r="Y2457">
        <v>7.58</v>
      </c>
      <c r="Z2457" s="11">
        <v>2.2200000000000002</v>
      </c>
      <c r="AA2457">
        <v>5.38</v>
      </c>
      <c r="AB2457" s="9">
        <v>5380000</v>
      </c>
      <c r="AC2457" s="5">
        <v>2.2200000000000002</v>
      </c>
      <c r="AD2457">
        <v>7.54</v>
      </c>
      <c r="AE2457">
        <v>5.38</v>
      </c>
      <c r="AF2457">
        <v>7.54</v>
      </c>
      <c r="AG2457" s="5">
        <v>2.2529430012376506</v>
      </c>
      <c r="AH2457" s="5">
        <v>1.0164643772240045E-3</v>
      </c>
      <c r="AI2457" s="5">
        <v>0.48974035590327325</v>
      </c>
      <c r="AJ2457">
        <v>467222.32</v>
      </c>
      <c r="AK2457">
        <v>467222320000</v>
      </c>
      <c r="AL2457">
        <f t="shared" si="309"/>
        <v>0</v>
      </c>
      <c r="AM2457">
        <f t="shared" si="310"/>
        <v>0</v>
      </c>
      <c r="AN2457">
        <f t="shared" si="311"/>
        <v>1</v>
      </c>
      <c r="AO2457">
        <v>38</v>
      </c>
      <c r="AP2457" s="5">
        <v>1.5797835966168099</v>
      </c>
      <c r="AQ2457">
        <v>61384000</v>
      </c>
      <c r="AS2457">
        <v>109635000</v>
      </c>
      <c r="AT2457">
        <v>137816000</v>
      </c>
      <c r="AU2457">
        <v>199200000</v>
      </c>
      <c r="AV2457">
        <v>63.45</v>
      </c>
      <c r="AW2457">
        <v>255788.6</v>
      </c>
      <c r="AX2457">
        <v>255788600000</v>
      </c>
      <c r="CG2457" s="13"/>
    </row>
    <row r="2458" spans="1:85" x14ac:dyDescent="0.3">
      <c r="A2458">
        <v>2019</v>
      </c>
      <c r="B2458" t="s">
        <v>21</v>
      </c>
      <c r="C2458">
        <v>1</v>
      </c>
      <c r="D2458">
        <v>6</v>
      </c>
      <c r="E2458">
        <v>5</v>
      </c>
      <c r="L2458">
        <v>1</v>
      </c>
      <c r="M2458">
        <v>1</v>
      </c>
      <c r="N2458">
        <v>0</v>
      </c>
      <c r="O2458">
        <v>19</v>
      </c>
      <c r="P2458">
        <v>10</v>
      </c>
      <c r="Q2458" s="5">
        <v>52.631578947368418</v>
      </c>
      <c r="R2458">
        <v>5</v>
      </c>
      <c r="S2458" s="5">
        <v>26.315789473684209</v>
      </c>
      <c r="T2458">
        <v>4</v>
      </c>
      <c r="U2458" s="5">
        <v>21.052631578947366</v>
      </c>
      <c r="V2458">
        <v>34.4</v>
      </c>
      <c r="W2458">
        <v>7</v>
      </c>
      <c r="X2458">
        <v>78.13</v>
      </c>
      <c r="Y2458">
        <v>2.04</v>
      </c>
      <c r="Z2458" s="11">
        <v>4.3600000000000003</v>
      </c>
      <c r="AA2458">
        <v>1.89</v>
      </c>
      <c r="AB2458" s="9">
        <v>1890000</v>
      </c>
      <c r="AC2458" s="5">
        <v>4.3600000000000003</v>
      </c>
      <c r="AD2458">
        <v>5.75</v>
      </c>
      <c r="AE2458">
        <v>1.89</v>
      </c>
      <c r="AF2458">
        <v>2.83</v>
      </c>
      <c r="AG2458" s="5">
        <v>16.66737429747424</v>
      </c>
      <c r="AH2458" s="5"/>
      <c r="AI2458" s="5">
        <v>1.9119433029995507</v>
      </c>
      <c r="AJ2458">
        <v>170790.05</v>
      </c>
      <c r="AK2458">
        <v>170790050000</v>
      </c>
      <c r="AL2458">
        <f t="shared" si="309"/>
        <v>0</v>
      </c>
      <c r="AM2458">
        <f t="shared" si="310"/>
        <v>0</v>
      </c>
      <c r="AN2458">
        <f t="shared" si="311"/>
        <v>1</v>
      </c>
      <c r="AO2458">
        <v>40</v>
      </c>
      <c r="AP2458" s="5">
        <v>1.6020599913279623</v>
      </c>
      <c r="AQ2458">
        <v>231940000</v>
      </c>
      <c r="AT2458">
        <v>62170000</v>
      </c>
      <c r="AU2458">
        <v>294110000</v>
      </c>
      <c r="AV2458">
        <v>0</v>
      </c>
      <c r="AW2458">
        <v>96174.399999999994</v>
      </c>
      <c r="AX2458">
        <v>96174400000</v>
      </c>
      <c r="CG2458" s="13"/>
    </row>
    <row r="2459" spans="1:85" x14ac:dyDescent="0.3">
      <c r="A2459">
        <v>2019</v>
      </c>
      <c r="B2459" t="s">
        <v>22</v>
      </c>
      <c r="C2459">
        <v>0</v>
      </c>
      <c r="D2459">
        <v>4</v>
      </c>
      <c r="E2459">
        <v>4</v>
      </c>
      <c r="F2459">
        <v>68.2</v>
      </c>
      <c r="G2459">
        <v>68200000</v>
      </c>
      <c r="H2459">
        <v>60.5</v>
      </c>
      <c r="I2459">
        <v>60500000</v>
      </c>
      <c r="J2459">
        <v>7.7000000000000028</v>
      </c>
      <c r="K2459">
        <v>7700000.0000000028</v>
      </c>
      <c r="L2459">
        <v>1</v>
      </c>
      <c r="M2459">
        <v>0</v>
      </c>
      <c r="N2459">
        <v>0</v>
      </c>
      <c r="O2459">
        <v>18</v>
      </c>
      <c r="P2459">
        <v>9</v>
      </c>
      <c r="Q2459" s="5">
        <v>50</v>
      </c>
      <c r="R2459">
        <v>3</v>
      </c>
      <c r="S2459" s="5">
        <v>16.666666666666664</v>
      </c>
      <c r="T2459">
        <v>6</v>
      </c>
      <c r="U2459" s="5">
        <v>33.333333333333329</v>
      </c>
      <c r="V2459">
        <v>40.909999999999997</v>
      </c>
      <c r="W2459">
        <v>6</v>
      </c>
      <c r="X2459">
        <v>15.06</v>
      </c>
      <c r="Y2459">
        <v>3.58</v>
      </c>
      <c r="Z2459" s="11">
        <v>1.65</v>
      </c>
      <c r="AA2459">
        <v>2.83</v>
      </c>
      <c r="AB2459" s="9">
        <v>2830000</v>
      </c>
      <c r="AC2459" s="5">
        <v>1.65</v>
      </c>
      <c r="AD2459">
        <v>6.36</v>
      </c>
      <c r="AE2459">
        <v>2.83</v>
      </c>
      <c r="AF2459">
        <v>4.29</v>
      </c>
      <c r="AG2459" s="5">
        <v>15.718522098820506</v>
      </c>
      <c r="AH2459" s="5">
        <v>1.5598056257308792</v>
      </c>
      <c r="AI2459" s="5">
        <v>2.1845470956069635</v>
      </c>
      <c r="AJ2459">
        <v>127424.13</v>
      </c>
      <c r="AK2459">
        <v>127424130000</v>
      </c>
      <c r="AL2459">
        <f t="shared" si="309"/>
        <v>0</v>
      </c>
      <c r="AM2459">
        <f t="shared" si="310"/>
        <v>0</v>
      </c>
      <c r="AN2459">
        <f t="shared" si="311"/>
        <v>1</v>
      </c>
      <c r="AO2459">
        <v>47</v>
      </c>
      <c r="AP2459" s="5">
        <v>1.6720978579357173</v>
      </c>
      <c r="AQ2459">
        <v>244970000</v>
      </c>
      <c r="AT2459">
        <v>597880000</v>
      </c>
      <c r="AU2459">
        <v>842850000</v>
      </c>
      <c r="AV2459">
        <v>0.47</v>
      </c>
      <c r="AW2459">
        <v>173335.7</v>
      </c>
      <c r="AX2459">
        <v>173335700000</v>
      </c>
      <c r="CG2459" s="13"/>
    </row>
    <row r="2460" spans="1:85" x14ac:dyDescent="0.3">
      <c r="A2460">
        <v>2019</v>
      </c>
      <c r="B2460" t="s">
        <v>23</v>
      </c>
      <c r="C2460">
        <v>0</v>
      </c>
      <c r="D2460">
        <v>4</v>
      </c>
      <c r="E2460">
        <v>5</v>
      </c>
      <c r="L2460">
        <v>1</v>
      </c>
      <c r="M2460">
        <v>1</v>
      </c>
      <c r="N2460">
        <v>1</v>
      </c>
      <c r="O2460">
        <v>13</v>
      </c>
      <c r="P2460">
        <v>8</v>
      </c>
      <c r="Q2460" s="5">
        <v>61.53846153846154</v>
      </c>
      <c r="R2460">
        <v>2</v>
      </c>
      <c r="S2460" s="5">
        <v>15.384615384615385</v>
      </c>
      <c r="T2460">
        <v>3</v>
      </c>
      <c r="U2460" s="5">
        <v>23.076923076923077</v>
      </c>
      <c r="V2460">
        <v>51.12</v>
      </c>
      <c r="W2460">
        <v>5</v>
      </c>
      <c r="X2460">
        <v>6.66</v>
      </c>
      <c r="Y2460">
        <v>6.35</v>
      </c>
      <c r="Z2460" s="11">
        <v>3.12</v>
      </c>
      <c r="AA2460">
        <v>5.7</v>
      </c>
      <c r="AB2460" s="9">
        <v>5700000</v>
      </c>
      <c r="AC2460" s="5">
        <v>3.12</v>
      </c>
      <c r="AD2460">
        <v>23.72</v>
      </c>
      <c r="AE2460">
        <v>5.7</v>
      </c>
      <c r="AF2460">
        <v>8.08</v>
      </c>
      <c r="AG2460" s="5">
        <v>9.1586302045680625</v>
      </c>
      <c r="AH2460" s="5">
        <v>1.7768377830907911</v>
      </c>
      <c r="AI2460" s="5"/>
      <c r="AJ2460">
        <v>268013.64</v>
      </c>
      <c r="AK2460">
        <v>268013640000</v>
      </c>
      <c r="AL2460">
        <f t="shared" si="309"/>
        <v>0</v>
      </c>
      <c r="AM2460">
        <f t="shared" si="310"/>
        <v>0</v>
      </c>
      <c r="AN2460">
        <f t="shared" si="311"/>
        <v>1</v>
      </c>
      <c r="AO2460">
        <v>71</v>
      </c>
      <c r="AP2460" s="5">
        <v>1.851258348719075</v>
      </c>
      <c r="AQ2460">
        <v>125621000</v>
      </c>
      <c r="AR2460" s="5">
        <v>14.8</v>
      </c>
      <c r="AS2460">
        <v>1312100000</v>
      </c>
      <c r="AT2460">
        <v>1426812000</v>
      </c>
      <c r="AU2460">
        <v>1552433000</v>
      </c>
      <c r="AV2460">
        <v>51.12</v>
      </c>
      <c r="AW2460">
        <v>306668.40000000002</v>
      </c>
      <c r="AX2460">
        <v>306668400000</v>
      </c>
      <c r="CG2460" s="13"/>
    </row>
    <row r="2461" spans="1:85" x14ac:dyDescent="0.3">
      <c r="A2461">
        <v>2019</v>
      </c>
      <c r="B2461" t="s">
        <v>24</v>
      </c>
      <c r="C2461">
        <v>0</v>
      </c>
      <c r="D2461">
        <v>4</v>
      </c>
      <c r="E2461">
        <v>6</v>
      </c>
      <c r="F2461">
        <v>18.899999999999999</v>
      </c>
      <c r="G2461">
        <v>18900000</v>
      </c>
      <c r="H2461">
        <v>17.399999999999999</v>
      </c>
      <c r="I2461">
        <v>17400000</v>
      </c>
      <c r="J2461">
        <v>1.5</v>
      </c>
      <c r="K2461">
        <v>1500000</v>
      </c>
      <c r="L2461">
        <v>1</v>
      </c>
      <c r="M2461">
        <v>0</v>
      </c>
      <c r="N2461">
        <v>1</v>
      </c>
      <c r="O2461">
        <v>11</v>
      </c>
      <c r="P2461">
        <v>5</v>
      </c>
      <c r="Q2461" s="5">
        <v>45.454545454545453</v>
      </c>
      <c r="R2461">
        <v>4</v>
      </c>
      <c r="S2461" s="5">
        <v>36.363636363636367</v>
      </c>
      <c r="T2461">
        <v>2</v>
      </c>
      <c r="U2461" s="5">
        <v>18.181818181818183</v>
      </c>
      <c r="V2461">
        <v>54.26</v>
      </c>
      <c r="W2461">
        <v>8</v>
      </c>
      <c r="Y2461">
        <v>0.4</v>
      </c>
      <c r="Z2461" s="11">
        <v>1.68</v>
      </c>
      <c r="AA2461">
        <v>0.16</v>
      </c>
      <c r="AB2461" s="9">
        <v>160000</v>
      </c>
      <c r="AC2461" s="5">
        <v>1.68</v>
      </c>
      <c r="AD2461">
        <v>4.96</v>
      </c>
      <c r="AE2461">
        <v>0.16</v>
      </c>
      <c r="AF2461">
        <v>0.27</v>
      </c>
      <c r="AG2461" s="5">
        <v>35.583985713513869</v>
      </c>
      <c r="AH2461" s="5"/>
      <c r="AI2461" s="5"/>
      <c r="AJ2461">
        <v>35623.78</v>
      </c>
      <c r="AK2461">
        <v>35623780000</v>
      </c>
      <c r="AL2461">
        <f t="shared" si="309"/>
        <v>0</v>
      </c>
      <c r="AM2461">
        <f t="shared" si="310"/>
        <v>1</v>
      </c>
      <c r="AN2461">
        <f t="shared" si="311"/>
        <v>0</v>
      </c>
      <c r="AO2461">
        <v>26</v>
      </c>
      <c r="AP2461" s="5">
        <v>1.414973347970818</v>
      </c>
      <c r="AQ2461">
        <v>75144000</v>
      </c>
      <c r="AR2461" s="5">
        <v>31.9</v>
      </c>
      <c r="AS2461">
        <v>31861000</v>
      </c>
      <c r="AT2461">
        <v>81289000</v>
      </c>
      <c r="AU2461">
        <v>156433000</v>
      </c>
      <c r="AV2461">
        <v>0</v>
      </c>
      <c r="AW2461">
        <v>47679.6</v>
      </c>
      <c r="AX2461">
        <v>47679600000</v>
      </c>
      <c r="CG2461" s="13"/>
    </row>
    <row r="2462" spans="1:85" x14ac:dyDescent="0.3">
      <c r="A2462">
        <v>2019</v>
      </c>
      <c r="B2462" t="s">
        <v>25</v>
      </c>
      <c r="C2462">
        <v>0</v>
      </c>
      <c r="D2462">
        <v>5</v>
      </c>
      <c r="E2462">
        <v>6</v>
      </c>
      <c r="L2462">
        <v>1</v>
      </c>
      <c r="M2462">
        <v>0</v>
      </c>
      <c r="N2462">
        <v>1</v>
      </c>
      <c r="O2462">
        <v>21</v>
      </c>
      <c r="P2462">
        <v>9</v>
      </c>
      <c r="Q2462" s="5">
        <v>42.857142857142854</v>
      </c>
      <c r="R2462">
        <v>1</v>
      </c>
      <c r="S2462" s="5">
        <v>4.7619047619047619</v>
      </c>
      <c r="T2462">
        <v>11</v>
      </c>
      <c r="U2462" s="5">
        <v>52.380952380952387</v>
      </c>
      <c r="V2462">
        <v>52.79</v>
      </c>
      <c r="W2462">
        <v>7</v>
      </c>
      <c r="X2462">
        <v>11.98</v>
      </c>
      <c r="Y2462">
        <v>11.03</v>
      </c>
      <c r="Z2462" s="11">
        <v>15.15</v>
      </c>
      <c r="AA2462">
        <v>14.6</v>
      </c>
      <c r="AB2462" s="9">
        <v>14600000</v>
      </c>
      <c r="AC2462" s="5">
        <v>15.15</v>
      </c>
      <c r="AD2462">
        <v>23.44</v>
      </c>
      <c r="AE2462">
        <v>14.6</v>
      </c>
      <c r="AF2462">
        <v>22.05</v>
      </c>
      <c r="AG2462" s="5">
        <v>12.374098363914568</v>
      </c>
      <c r="AH2462" s="5">
        <v>0.45400506242179389</v>
      </c>
      <c r="AI2462" s="5">
        <v>4.1437457238664832</v>
      </c>
      <c r="AJ2462">
        <v>1431794.54</v>
      </c>
      <c r="AK2462">
        <v>1431794540000</v>
      </c>
      <c r="AL2462">
        <f t="shared" si="309"/>
        <v>0</v>
      </c>
      <c r="AM2462">
        <f t="shared" si="310"/>
        <v>0</v>
      </c>
      <c r="AN2462">
        <f t="shared" si="311"/>
        <v>1</v>
      </c>
      <c r="AO2462">
        <v>74</v>
      </c>
      <c r="AP2462" s="5">
        <v>1.8692317197309762</v>
      </c>
      <c r="AQ2462">
        <v>44401300</v>
      </c>
      <c r="AS2462">
        <v>118080982</v>
      </c>
      <c r="AT2462">
        <v>172993109</v>
      </c>
      <c r="AU2462">
        <v>217394409</v>
      </c>
      <c r="AV2462">
        <v>0</v>
      </c>
      <c r="AW2462">
        <v>192200.5</v>
      </c>
      <c r="AX2462">
        <v>192200500000</v>
      </c>
      <c r="CG2462" s="13"/>
    </row>
    <row r="2463" spans="1:85" x14ac:dyDescent="0.3">
      <c r="A2463">
        <v>2019</v>
      </c>
      <c r="B2463" t="s">
        <v>26</v>
      </c>
      <c r="C2463">
        <v>1</v>
      </c>
      <c r="M2463">
        <v>0</v>
      </c>
      <c r="N2463">
        <v>0</v>
      </c>
      <c r="Q2463" s="5"/>
      <c r="S2463" s="5"/>
      <c r="U2463" s="5"/>
      <c r="V2463">
        <v>37.799999999999997</v>
      </c>
      <c r="Y2463">
        <v>4.82</v>
      </c>
      <c r="Z2463" s="11">
        <v>3.08</v>
      </c>
      <c r="AA2463">
        <v>4.3899999999999997</v>
      </c>
      <c r="AB2463" s="9">
        <v>4390000</v>
      </c>
      <c r="AC2463" s="5">
        <v>3.08</v>
      </c>
      <c r="AD2463">
        <v>11.22</v>
      </c>
      <c r="AE2463">
        <v>4.3899999999999997</v>
      </c>
      <c r="AF2463">
        <v>6.41</v>
      </c>
      <c r="AG2463" s="5">
        <v>18.412366106211</v>
      </c>
      <c r="AH2463" s="5"/>
      <c r="AI2463" s="5">
        <v>1.2148722971445793</v>
      </c>
      <c r="AJ2463">
        <v>77880.800000000003</v>
      </c>
      <c r="AK2463">
        <v>77880800000</v>
      </c>
      <c r="AL2463">
        <f t="shared" si="309"/>
        <v>0</v>
      </c>
      <c r="AM2463">
        <f t="shared" si="310"/>
        <v>1</v>
      </c>
      <c r="AN2463">
        <f t="shared" si="311"/>
        <v>0</v>
      </c>
      <c r="AO2463">
        <v>11</v>
      </c>
      <c r="AP2463" s="5">
        <v>1.0413926851582249</v>
      </c>
      <c r="AV2463">
        <v>37.799999999999997</v>
      </c>
      <c r="AW2463">
        <v>79638</v>
      </c>
      <c r="AX2463">
        <v>79638000000</v>
      </c>
      <c r="CG2463" s="13"/>
    </row>
    <row r="2464" spans="1:85" x14ac:dyDescent="0.3">
      <c r="A2464">
        <v>2019</v>
      </c>
      <c r="B2464" t="s">
        <v>27</v>
      </c>
      <c r="C2464">
        <v>0</v>
      </c>
      <c r="D2464">
        <v>4</v>
      </c>
      <c r="E2464">
        <v>5</v>
      </c>
      <c r="F2464">
        <v>1.7</v>
      </c>
      <c r="G2464">
        <v>1700000</v>
      </c>
      <c r="H2464">
        <v>1.7</v>
      </c>
      <c r="I2464">
        <v>1700000</v>
      </c>
      <c r="J2464">
        <v>0</v>
      </c>
      <c r="L2464">
        <v>1</v>
      </c>
      <c r="M2464">
        <v>0</v>
      </c>
      <c r="N2464">
        <v>0</v>
      </c>
      <c r="O2464">
        <v>10</v>
      </c>
      <c r="P2464">
        <v>4</v>
      </c>
      <c r="Q2464" s="5">
        <v>40</v>
      </c>
      <c r="R2464">
        <v>3</v>
      </c>
      <c r="S2464" s="5">
        <v>30</v>
      </c>
      <c r="T2464">
        <v>3</v>
      </c>
      <c r="U2464" s="5">
        <v>30</v>
      </c>
      <c r="V2464">
        <v>58.48</v>
      </c>
      <c r="W2464">
        <v>9</v>
      </c>
      <c r="Y2464">
        <v>6.98</v>
      </c>
      <c r="Z2464" s="11">
        <v>13.36</v>
      </c>
      <c r="AA2464">
        <v>10.79</v>
      </c>
      <c r="AB2464" s="9">
        <v>10790000</v>
      </c>
      <c r="AC2464" s="5">
        <v>13.36</v>
      </c>
      <c r="AD2464">
        <v>17.79</v>
      </c>
      <c r="AE2464">
        <v>10.79</v>
      </c>
      <c r="AF2464">
        <v>13.31</v>
      </c>
      <c r="AG2464" s="5">
        <v>20.818648593140271</v>
      </c>
      <c r="AH2464" s="5">
        <v>2.2778810946068616E-2</v>
      </c>
      <c r="AI2464" s="5"/>
      <c r="AJ2464">
        <v>139203.25</v>
      </c>
      <c r="AK2464">
        <v>139203250000</v>
      </c>
      <c r="AL2464">
        <f t="shared" si="309"/>
        <v>0</v>
      </c>
      <c r="AM2464">
        <f t="shared" si="310"/>
        <v>0</v>
      </c>
      <c r="AN2464">
        <f t="shared" si="311"/>
        <v>1</v>
      </c>
      <c r="AO2464">
        <v>23</v>
      </c>
      <c r="AP2464" s="5">
        <v>1.3617278360175928</v>
      </c>
      <c r="AQ2464">
        <v>36550000</v>
      </c>
      <c r="AR2464" s="5">
        <v>7.4</v>
      </c>
      <c r="AT2464">
        <v>79419000</v>
      </c>
      <c r="AU2464">
        <v>115969000</v>
      </c>
      <c r="AV2464">
        <v>4.97</v>
      </c>
      <c r="AW2464">
        <v>29413.3</v>
      </c>
      <c r="AX2464">
        <v>29413300000</v>
      </c>
      <c r="CG2464" s="13"/>
    </row>
    <row r="2465" spans="1:85" x14ac:dyDescent="0.3">
      <c r="A2465">
        <v>2019</v>
      </c>
      <c r="B2465" t="s">
        <v>28</v>
      </c>
      <c r="C2465">
        <v>0</v>
      </c>
      <c r="D2465">
        <v>5</v>
      </c>
      <c r="E2465">
        <v>4</v>
      </c>
      <c r="F2465">
        <v>10</v>
      </c>
      <c r="G2465">
        <v>10000000</v>
      </c>
      <c r="H2465">
        <v>10</v>
      </c>
      <c r="I2465">
        <v>10000000</v>
      </c>
      <c r="J2465">
        <v>0</v>
      </c>
      <c r="L2465">
        <v>1</v>
      </c>
      <c r="M2465">
        <v>1</v>
      </c>
      <c r="N2465">
        <v>0</v>
      </c>
      <c r="O2465">
        <v>14</v>
      </c>
      <c r="P2465">
        <v>9</v>
      </c>
      <c r="Q2465" s="5">
        <v>64.285714285714292</v>
      </c>
      <c r="R2465">
        <v>5</v>
      </c>
      <c r="S2465" s="5">
        <v>35.714285714285715</v>
      </c>
      <c r="U2465" s="5">
        <v>0</v>
      </c>
      <c r="V2465">
        <v>44.7</v>
      </c>
      <c r="W2465">
        <v>5</v>
      </c>
      <c r="X2465">
        <v>5.66</v>
      </c>
      <c r="Y2465">
        <v>10.58</v>
      </c>
      <c r="Z2465" s="11">
        <v>4.22</v>
      </c>
      <c r="AA2465">
        <v>14.11</v>
      </c>
      <c r="AB2465" s="9">
        <v>14110000</v>
      </c>
      <c r="AC2465" s="5">
        <v>4.22</v>
      </c>
      <c r="AD2465">
        <v>20.85</v>
      </c>
      <c r="AE2465">
        <v>14.11</v>
      </c>
      <c r="AF2465">
        <v>20.5</v>
      </c>
      <c r="AG2465" s="5">
        <v>20.964756204956778</v>
      </c>
      <c r="AH2465" s="5">
        <v>0.61386305331867397</v>
      </c>
      <c r="AI2465" s="5"/>
      <c r="AJ2465">
        <v>106364.01</v>
      </c>
      <c r="AK2465">
        <v>106364010000</v>
      </c>
      <c r="AL2465">
        <f t="shared" si="309"/>
        <v>0</v>
      </c>
      <c r="AM2465">
        <f t="shared" si="310"/>
        <v>0</v>
      </c>
      <c r="AN2465">
        <f t="shared" si="311"/>
        <v>1</v>
      </c>
      <c r="AO2465">
        <v>44</v>
      </c>
      <c r="AP2465" s="5">
        <v>1.6434526764861872</v>
      </c>
      <c r="AQ2465">
        <v>57490902</v>
      </c>
      <c r="AR2465" s="5">
        <v>9.5</v>
      </c>
      <c r="AT2465">
        <v>117255573</v>
      </c>
      <c r="AU2465">
        <v>174746475</v>
      </c>
      <c r="AV2465">
        <v>0</v>
      </c>
      <c r="AW2465">
        <v>40383.599999999999</v>
      </c>
      <c r="AX2465">
        <v>40383600000</v>
      </c>
      <c r="CG2465" s="13"/>
    </row>
    <row r="2466" spans="1:85" x14ac:dyDescent="0.3">
      <c r="A2466">
        <v>2019</v>
      </c>
      <c r="B2466" t="s">
        <v>29</v>
      </c>
      <c r="C2466">
        <v>0</v>
      </c>
      <c r="D2466">
        <v>3</v>
      </c>
      <c r="E2466">
        <v>5</v>
      </c>
      <c r="L2466">
        <v>1</v>
      </c>
      <c r="M2466">
        <v>0</v>
      </c>
      <c r="N2466">
        <v>0</v>
      </c>
      <c r="O2466">
        <v>12</v>
      </c>
      <c r="P2466">
        <v>4</v>
      </c>
      <c r="Q2466" s="5">
        <v>33.333333333333329</v>
      </c>
      <c r="R2466">
        <v>2</v>
      </c>
      <c r="S2466" s="5">
        <v>16.666666666666664</v>
      </c>
      <c r="T2466">
        <v>6</v>
      </c>
      <c r="U2466" s="5">
        <v>50</v>
      </c>
      <c r="V2466">
        <v>51.87</v>
      </c>
      <c r="W2466">
        <v>6</v>
      </c>
      <c r="X2466">
        <v>3.49</v>
      </c>
      <c r="Y2466">
        <v>12.42</v>
      </c>
      <c r="Z2466" s="11">
        <v>4.16</v>
      </c>
      <c r="AA2466">
        <v>10.07</v>
      </c>
      <c r="AB2466" s="9">
        <v>10070000</v>
      </c>
      <c r="AC2466" s="5">
        <v>4.16</v>
      </c>
      <c r="AD2466">
        <v>19.14</v>
      </c>
      <c r="AE2466">
        <v>10.07</v>
      </c>
      <c r="AF2466">
        <v>13.12</v>
      </c>
      <c r="AG2466" s="5">
        <v>18.577187648812941</v>
      </c>
      <c r="AH2466" s="5">
        <v>3.5465131131877845</v>
      </c>
      <c r="AI2466" s="5"/>
      <c r="AJ2466">
        <v>459504.32</v>
      </c>
      <c r="AK2466">
        <v>459504320000</v>
      </c>
      <c r="AL2466">
        <f t="shared" si="309"/>
        <v>0</v>
      </c>
      <c r="AM2466">
        <f t="shared" si="310"/>
        <v>0</v>
      </c>
      <c r="AN2466">
        <f t="shared" si="311"/>
        <v>1</v>
      </c>
      <c r="AO2466">
        <v>33</v>
      </c>
      <c r="AP2466" s="5">
        <v>1.5185139398778873</v>
      </c>
      <c r="AQ2466">
        <v>95218776</v>
      </c>
      <c r="AT2466">
        <v>142701759</v>
      </c>
      <c r="AU2466">
        <v>237920535</v>
      </c>
      <c r="AV2466">
        <v>3.07</v>
      </c>
      <c r="AW2466">
        <v>195719</v>
      </c>
      <c r="AX2466">
        <v>195719000000</v>
      </c>
      <c r="CG2466" s="13"/>
    </row>
    <row r="2467" spans="1:85" x14ac:dyDescent="0.3">
      <c r="A2467">
        <v>2019</v>
      </c>
      <c r="B2467" t="s">
        <v>30</v>
      </c>
      <c r="C2467">
        <v>0</v>
      </c>
      <c r="D2467">
        <v>4</v>
      </c>
      <c r="E2467">
        <v>5</v>
      </c>
      <c r="F2467">
        <v>5.9</v>
      </c>
      <c r="G2467">
        <v>5900000</v>
      </c>
      <c r="H2467">
        <v>3.6</v>
      </c>
      <c r="I2467">
        <v>3600000</v>
      </c>
      <c r="J2467">
        <v>2.3000000000000003</v>
      </c>
      <c r="K2467">
        <v>2300000.0000000005</v>
      </c>
      <c r="L2467">
        <v>1</v>
      </c>
      <c r="M2467">
        <v>0</v>
      </c>
      <c r="N2467">
        <v>0</v>
      </c>
      <c r="O2467">
        <v>14</v>
      </c>
      <c r="P2467">
        <v>7</v>
      </c>
      <c r="Q2467" s="5">
        <v>50</v>
      </c>
      <c r="R2467">
        <v>2</v>
      </c>
      <c r="S2467" s="5">
        <v>14.285714285714285</v>
      </c>
      <c r="T2467">
        <v>5</v>
      </c>
      <c r="U2467" s="5">
        <v>35.714285714285715</v>
      </c>
      <c r="V2467">
        <v>43.76</v>
      </c>
      <c r="W2467">
        <v>5</v>
      </c>
      <c r="Y2467">
        <v>8.6</v>
      </c>
      <c r="Z2467" s="11">
        <v>5.04</v>
      </c>
      <c r="AA2467">
        <v>19.329999999999998</v>
      </c>
      <c r="AB2467" s="9">
        <v>19330000</v>
      </c>
      <c r="AC2467" s="5">
        <v>5.04</v>
      </c>
      <c r="AD2467">
        <v>24.31</v>
      </c>
      <c r="AE2467">
        <v>19.329999999999998</v>
      </c>
      <c r="AF2467">
        <v>24.15</v>
      </c>
      <c r="AG2467" s="5">
        <v>2.7964278345957818</v>
      </c>
      <c r="AH2467" s="5"/>
      <c r="AI2467" s="5">
        <v>4.5874453090504561E-3</v>
      </c>
      <c r="AJ2467">
        <v>55697.21</v>
      </c>
      <c r="AK2467">
        <v>55697210000</v>
      </c>
      <c r="AL2467">
        <f t="shared" si="309"/>
        <v>0</v>
      </c>
      <c r="AM2467">
        <f t="shared" si="310"/>
        <v>1</v>
      </c>
      <c r="AN2467">
        <f t="shared" si="311"/>
        <v>0</v>
      </c>
      <c r="AO2467">
        <v>26</v>
      </c>
      <c r="AP2467" s="5">
        <v>1.414973347970818</v>
      </c>
      <c r="AQ2467">
        <v>53370000</v>
      </c>
      <c r="AR2467" s="5">
        <v>100</v>
      </c>
      <c r="AT2467">
        <v>237546000</v>
      </c>
      <c r="AU2467">
        <v>290916000</v>
      </c>
      <c r="AW2467">
        <v>34877.800000000003</v>
      </c>
      <c r="AX2467">
        <v>34877800000</v>
      </c>
      <c r="CG2467" s="13"/>
    </row>
    <row r="2468" spans="1:85" x14ac:dyDescent="0.3">
      <c r="A2468">
        <v>2019</v>
      </c>
      <c r="B2468" t="s">
        <v>31</v>
      </c>
      <c r="C2468">
        <v>1</v>
      </c>
      <c r="D2468">
        <v>4</v>
      </c>
      <c r="E2468">
        <v>4</v>
      </c>
      <c r="M2468">
        <v>0</v>
      </c>
      <c r="N2468">
        <v>0</v>
      </c>
      <c r="Q2468" s="5"/>
      <c r="S2468" s="5"/>
      <c r="U2468" s="5"/>
      <c r="V2468">
        <v>81.2</v>
      </c>
      <c r="Y2468">
        <v>4.05</v>
      </c>
      <c r="Z2468" s="11">
        <v>17.079999999999998</v>
      </c>
      <c r="AA2468">
        <v>14.11</v>
      </c>
      <c r="AB2468" s="9">
        <v>14110000</v>
      </c>
      <c r="AC2468" s="5">
        <v>17.079999999999998</v>
      </c>
      <c r="AD2468">
        <v>17.43</v>
      </c>
      <c r="AE2468">
        <v>14.11</v>
      </c>
      <c r="AF2468">
        <v>15.68</v>
      </c>
      <c r="AG2468" s="5">
        <v>32.80822863704153</v>
      </c>
      <c r="AH2468" s="5"/>
      <c r="AI2468" s="5"/>
      <c r="AJ2468">
        <v>918090.69</v>
      </c>
      <c r="AK2468">
        <v>918090690000</v>
      </c>
      <c r="AL2468">
        <f t="shared" si="309"/>
        <v>0</v>
      </c>
      <c r="AM2468">
        <f t="shared" si="310"/>
        <v>0</v>
      </c>
      <c r="AN2468">
        <f t="shared" si="311"/>
        <v>1</v>
      </c>
      <c r="AO2468">
        <v>19</v>
      </c>
      <c r="AP2468" s="5">
        <v>1.2787536009528289</v>
      </c>
      <c r="AV2468">
        <v>0</v>
      </c>
      <c r="AW2468">
        <v>220223.8</v>
      </c>
      <c r="AX2468">
        <v>220223800000</v>
      </c>
      <c r="CG2468" s="13"/>
    </row>
    <row r="2469" spans="1:85" x14ac:dyDescent="0.3">
      <c r="A2469">
        <v>2019</v>
      </c>
      <c r="B2469" t="s">
        <v>32</v>
      </c>
      <c r="C2469">
        <v>0</v>
      </c>
      <c r="D2469">
        <v>4</v>
      </c>
      <c r="E2469">
        <v>4</v>
      </c>
      <c r="F2469">
        <v>17.3</v>
      </c>
      <c r="G2469">
        <v>17300000</v>
      </c>
      <c r="H2469">
        <v>16.5</v>
      </c>
      <c r="I2469">
        <v>16500000</v>
      </c>
      <c r="J2469">
        <v>0.80000000000000071</v>
      </c>
      <c r="K2469">
        <v>800000.0000000007</v>
      </c>
      <c r="L2469">
        <v>1</v>
      </c>
      <c r="M2469">
        <v>0</v>
      </c>
      <c r="N2469">
        <v>1</v>
      </c>
      <c r="O2469">
        <v>22</v>
      </c>
      <c r="P2469">
        <v>10</v>
      </c>
      <c r="Q2469" s="5">
        <v>45.454545454545453</v>
      </c>
      <c r="R2469">
        <v>4</v>
      </c>
      <c r="S2469" s="5">
        <v>18.181818181818183</v>
      </c>
      <c r="T2469">
        <v>8</v>
      </c>
      <c r="U2469" s="5">
        <v>36.363636363636367</v>
      </c>
      <c r="V2469">
        <v>51.18</v>
      </c>
      <c r="W2469">
        <v>8</v>
      </c>
      <c r="Y2469">
        <v>12.85</v>
      </c>
      <c r="Z2469" s="11">
        <v>3.75</v>
      </c>
      <c r="AA2469">
        <v>15.11</v>
      </c>
      <c r="AB2469" s="9">
        <v>15110000</v>
      </c>
      <c r="AC2469" s="5">
        <v>3.75</v>
      </c>
      <c r="AD2469">
        <v>18.8</v>
      </c>
      <c r="AE2469">
        <v>15.11</v>
      </c>
      <c r="AF2469">
        <v>18.7</v>
      </c>
      <c r="AG2469" s="5">
        <v>18.189725466765548</v>
      </c>
      <c r="AH2469" s="5">
        <v>1.2896145191497976</v>
      </c>
      <c r="AI2469" s="5">
        <v>1.5939484259373082</v>
      </c>
      <c r="AJ2469">
        <v>842376.33</v>
      </c>
      <c r="AK2469">
        <v>842376330000</v>
      </c>
      <c r="AL2469">
        <f t="shared" si="309"/>
        <v>0</v>
      </c>
      <c r="AM2469">
        <f t="shared" si="310"/>
        <v>0</v>
      </c>
      <c r="AN2469">
        <f t="shared" si="311"/>
        <v>1</v>
      </c>
      <c r="AO2469">
        <v>12</v>
      </c>
      <c r="AP2469" s="5">
        <v>1.0791812460476247</v>
      </c>
      <c r="AQ2469">
        <v>205026497</v>
      </c>
      <c r="AR2469" s="5">
        <v>5.2</v>
      </c>
      <c r="AS2469">
        <v>323102040</v>
      </c>
      <c r="AT2469">
        <v>441360327</v>
      </c>
      <c r="AU2469">
        <v>646386824</v>
      </c>
      <c r="AV2469">
        <v>0</v>
      </c>
      <c r="AW2469">
        <v>304238.2</v>
      </c>
      <c r="AX2469">
        <v>304238200000</v>
      </c>
      <c r="CG2469" s="13"/>
    </row>
    <row r="2470" spans="1:85" x14ac:dyDescent="0.3">
      <c r="A2470">
        <v>2019</v>
      </c>
      <c r="B2470" t="s">
        <v>33</v>
      </c>
      <c r="C2470">
        <v>0</v>
      </c>
      <c r="M2470">
        <v>0</v>
      </c>
      <c r="N2470">
        <v>0</v>
      </c>
      <c r="Q2470" s="5"/>
      <c r="S2470" s="5"/>
      <c r="U2470" s="5"/>
      <c r="Z2470" s="11"/>
      <c r="AG2470" s="5"/>
      <c r="AH2470" s="5"/>
      <c r="AI2470" s="5"/>
      <c r="AO2470">
        <v>13</v>
      </c>
      <c r="AP2470" s="5">
        <v>1.1139433523068367</v>
      </c>
      <c r="AR2470" s="5">
        <v>28.8</v>
      </c>
      <c r="CG2470" s="13"/>
    </row>
    <row r="2471" spans="1:85" x14ac:dyDescent="0.3">
      <c r="A2471">
        <v>2019</v>
      </c>
      <c r="B2471" t="s">
        <v>34</v>
      </c>
      <c r="C2471">
        <v>0</v>
      </c>
      <c r="D2471">
        <v>5</v>
      </c>
      <c r="E2471">
        <v>5</v>
      </c>
      <c r="F2471">
        <v>16.2</v>
      </c>
      <c r="G2471">
        <v>16200000</v>
      </c>
      <c r="H2471">
        <v>16.2</v>
      </c>
      <c r="I2471">
        <v>16200000</v>
      </c>
      <c r="J2471">
        <v>0</v>
      </c>
      <c r="L2471">
        <v>1</v>
      </c>
      <c r="M2471">
        <v>0</v>
      </c>
      <c r="N2471">
        <v>1</v>
      </c>
      <c r="O2471">
        <v>14</v>
      </c>
      <c r="P2471">
        <v>5</v>
      </c>
      <c r="Q2471" s="5">
        <v>35.714285714285715</v>
      </c>
      <c r="R2471">
        <v>3</v>
      </c>
      <c r="S2471" s="5">
        <v>21.428571428571427</v>
      </c>
      <c r="T2471">
        <v>6</v>
      </c>
      <c r="U2471" s="5">
        <v>42.857142857142854</v>
      </c>
      <c r="V2471">
        <v>62.71</v>
      </c>
      <c r="W2471">
        <v>7</v>
      </c>
      <c r="Y2471">
        <v>1.86</v>
      </c>
      <c r="Z2471" s="11">
        <v>5.28</v>
      </c>
      <c r="AA2471">
        <v>2.74</v>
      </c>
      <c r="AB2471" s="9">
        <v>2740000</v>
      </c>
      <c r="AC2471" s="5">
        <v>5.28</v>
      </c>
      <c r="AD2471">
        <v>12.55</v>
      </c>
      <c r="AE2471">
        <v>2.74</v>
      </c>
      <c r="AF2471">
        <v>5.8</v>
      </c>
      <c r="AG2471" s="5">
        <v>41.532178506645721</v>
      </c>
      <c r="AH2471" s="5">
        <v>0.36949929472852672</v>
      </c>
      <c r="AI2471" s="5">
        <v>1.489689245846693</v>
      </c>
      <c r="AJ2471">
        <v>57149.22</v>
      </c>
      <c r="AK2471">
        <v>57149220000</v>
      </c>
      <c r="AL2471">
        <f t="shared" ref="AL2471:AL2488" si="312">IF(AJ2471&lt;29957,1,0)</f>
        <v>0</v>
      </c>
      <c r="AM2471">
        <f t="shared" ref="AM2471:AM2488" si="313">IF(AND(AJ2471&gt;29957,AJ2471&lt;96525),1,0)</f>
        <v>1</v>
      </c>
      <c r="AN2471">
        <f t="shared" ref="AN2471:AN2488" si="314">IF(AJ2471&gt;96525,1,0)</f>
        <v>0</v>
      </c>
      <c r="AO2471">
        <v>81</v>
      </c>
      <c r="AP2471" s="5">
        <v>1.9084850188786497</v>
      </c>
      <c r="AQ2471">
        <v>89471000</v>
      </c>
      <c r="AS2471">
        <v>87016000</v>
      </c>
      <c r="AT2471">
        <v>110770000</v>
      </c>
      <c r="AU2471">
        <v>200241000</v>
      </c>
      <c r="AV2471">
        <v>0</v>
      </c>
      <c r="AW2471">
        <v>66711.899999999994</v>
      </c>
      <c r="AX2471">
        <v>66711899999.999992</v>
      </c>
      <c r="CG2471" s="13"/>
    </row>
    <row r="2472" spans="1:85" x14ac:dyDescent="0.3">
      <c r="A2472">
        <v>2019</v>
      </c>
      <c r="B2472" t="s">
        <v>35</v>
      </c>
      <c r="C2472">
        <v>0</v>
      </c>
      <c r="D2472">
        <v>5</v>
      </c>
      <c r="E2472">
        <v>4</v>
      </c>
      <c r="F2472">
        <v>6.4</v>
      </c>
      <c r="G2472">
        <v>6400000</v>
      </c>
      <c r="H2472">
        <v>4.7</v>
      </c>
      <c r="I2472">
        <v>4700000</v>
      </c>
      <c r="J2472">
        <v>1.7000000000000002</v>
      </c>
      <c r="K2472">
        <v>1700000.0000000002</v>
      </c>
      <c r="L2472">
        <v>1</v>
      </c>
      <c r="M2472">
        <v>0</v>
      </c>
      <c r="N2472">
        <v>0</v>
      </c>
      <c r="O2472">
        <v>14</v>
      </c>
      <c r="P2472">
        <v>6</v>
      </c>
      <c r="Q2472" s="5">
        <v>42.857142857142854</v>
      </c>
      <c r="R2472">
        <v>4</v>
      </c>
      <c r="S2472" s="5">
        <v>28.571428571428569</v>
      </c>
      <c r="T2472">
        <v>4</v>
      </c>
      <c r="U2472" s="5">
        <v>28.571428571428569</v>
      </c>
      <c r="V2472">
        <v>58.3</v>
      </c>
      <c r="W2472">
        <v>8</v>
      </c>
      <c r="Y2472">
        <v>14.3</v>
      </c>
      <c r="Z2472" s="11">
        <v>4.0999999999999996</v>
      </c>
      <c r="AA2472">
        <v>12.52</v>
      </c>
      <c r="AB2472" s="9">
        <v>12520000</v>
      </c>
      <c r="AC2472" s="5">
        <v>4.0999999999999996</v>
      </c>
      <c r="AD2472">
        <v>17.77</v>
      </c>
      <c r="AE2472">
        <v>12.52</v>
      </c>
      <c r="AF2472">
        <v>14.82</v>
      </c>
      <c r="AG2472" s="5">
        <v>16.790742820507656</v>
      </c>
      <c r="AH2472" s="5">
        <v>0.43397312859884835</v>
      </c>
      <c r="AI2472" s="5">
        <v>4.161420345489443</v>
      </c>
      <c r="AJ2472">
        <v>192447.26</v>
      </c>
      <c r="AK2472">
        <v>192447260000</v>
      </c>
      <c r="AL2472">
        <f t="shared" si="312"/>
        <v>0</v>
      </c>
      <c r="AM2472">
        <f t="shared" si="313"/>
        <v>0</v>
      </c>
      <c r="AN2472">
        <f t="shared" si="314"/>
        <v>1</v>
      </c>
      <c r="AO2472">
        <v>58</v>
      </c>
      <c r="AP2472" s="5">
        <v>1.7634279935629371</v>
      </c>
      <c r="AQ2472">
        <v>72000000</v>
      </c>
      <c r="AR2472" s="5">
        <v>100</v>
      </c>
      <c r="AT2472">
        <v>539840000</v>
      </c>
      <c r="AU2472">
        <v>611840000</v>
      </c>
      <c r="AV2472">
        <v>0</v>
      </c>
      <c r="AW2472">
        <v>52100</v>
      </c>
      <c r="AX2472">
        <v>52100000000</v>
      </c>
      <c r="CG2472" s="13"/>
    </row>
    <row r="2473" spans="1:85" x14ac:dyDescent="0.3">
      <c r="A2473">
        <v>2019</v>
      </c>
      <c r="B2473" t="s">
        <v>36</v>
      </c>
      <c r="C2473">
        <v>0</v>
      </c>
      <c r="D2473">
        <v>5</v>
      </c>
      <c r="E2473">
        <v>4</v>
      </c>
      <c r="F2473">
        <v>6</v>
      </c>
      <c r="G2473">
        <v>6000000</v>
      </c>
      <c r="H2473">
        <v>6</v>
      </c>
      <c r="I2473">
        <v>6000000</v>
      </c>
      <c r="J2473">
        <v>0</v>
      </c>
      <c r="L2473">
        <v>1</v>
      </c>
      <c r="M2473">
        <v>0</v>
      </c>
      <c r="N2473">
        <v>0</v>
      </c>
      <c r="O2473">
        <v>11</v>
      </c>
      <c r="P2473">
        <v>6</v>
      </c>
      <c r="Q2473" s="5">
        <v>54.54545454545454</v>
      </c>
      <c r="R2473">
        <v>2</v>
      </c>
      <c r="S2473" s="5">
        <v>18.181818181818183</v>
      </c>
      <c r="T2473">
        <v>3</v>
      </c>
      <c r="U2473" s="5">
        <v>27.27272727272727</v>
      </c>
      <c r="V2473">
        <v>40.98</v>
      </c>
      <c r="W2473">
        <v>4</v>
      </c>
      <c r="Y2473">
        <v>12.28</v>
      </c>
      <c r="Z2473" s="11">
        <v>1.77</v>
      </c>
      <c r="AA2473">
        <v>12.04</v>
      </c>
      <c r="AB2473" s="9">
        <v>12040000</v>
      </c>
      <c r="AC2473" s="5">
        <v>1.77</v>
      </c>
      <c r="AD2473">
        <v>30.04</v>
      </c>
      <c r="AE2473">
        <v>12.04</v>
      </c>
      <c r="AF2473">
        <v>17.37</v>
      </c>
      <c r="AG2473" s="5">
        <v>-2.8288552782271861</v>
      </c>
      <c r="AH2473" s="5"/>
      <c r="AI2473" s="5"/>
      <c r="AJ2473">
        <v>31318.89</v>
      </c>
      <c r="AK2473">
        <v>31318890000</v>
      </c>
      <c r="AL2473">
        <f t="shared" si="312"/>
        <v>0</v>
      </c>
      <c r="AM2473">
        <f t="shared" si="313"/>
        <v>1</v>
      </c>
      <c r="AN2473">
        <f t="shared" si="314"/>
        <v>0</v>
      </c>
      <c r="AO2473">
        <v>95</v>
      </c>
      <c r="AP2473" s="5">
        <v>1.9777236052888476</v>
      </c>
      <c r="AQ2473">
        <v>26309000</v>
      </c>
      <c r="AT2473">
        <v>56749000</v>
      </c>
      <c r="AU2473">
        <v>83058000</v>
      </c>
      <c r="AV2473">
        <v>0</v>
      </c>
      <c r="AW2473">
        <v>42762.3</v>
      </c>
      <c r="AX2473">
        <v>42762300000</v>
      </c>
      <c r="CG2473" s="13"/>
    </row>
    <row r="2474" spans="1:85" x14ac:dyDescent="0.3">
      <c r="A2474">
        <v>2019</v>
      </c>
      <c r="B2474" t="s">
        <v>37</v>
      </c>
      <c r="C2474">
        <v>1</v>
      </c>
      <c r="D2474">
        <v>8</v>
      </c>
      <c r="E2474">
        <v>4</v>
      </c>
      <c r="L2474">
        <v>1</v>
      </c>
      <c r="M2474">
        <v>0</v>
      </c>
      <c r="N2474">
        <v>1</v>
      </c>
      <c r="O2474">
        <v>15</v>
      </c>
      <c r="P2474">
        <v>5</v>
      </c>
      <c r="Q2474" s="5">
        <v>33.333333333333329</v>
      </c>
      <c r="R2474">
        <v>3</v>
      </c>
      <c r="S2474" s="5">
        <v>20</v>
      </c>
      <c r="T2474">
        <v>7</v>
      </c>
      <c r="U2474" s="5">
        <v>46.666666666666664</v>
      </c>
      <c r="V2474">
        <v>52.96</v>
      </c>
      <c r="W2474">
        <v>4</v>
      </c>
      <c r="Y2474">
        <v>10.36</v>
      </c>
      <c r="Z2474" s="11">
        <v>10.5</v>
      </c>
      <c r="AA2474">
        <v>13.42</v>
      </c>
      <c r="AB2474" s="9">
        <v>13420000</v>
      </c>
      <c r="AC2474" s="5">
        <v>10.5</v>
      </c>
      <c r="AD2474">
        <v>19.32</v>
      </c>
      <c r="AE2474">
        <v>13.42</v>
      </c>
      <c r="AF2474">
        <v>19.32</v>
      </c>
      <c r="AG2474" s="5">
        <v>10.975651311330797</v>
      </c>
      <c r="AH2474" s="5"/>
      <c r="AI2474" s="5">
        <v>2.2561495684214119</v>
      </c>
      <c r="AJ2474">
        <v>180587.62</v>
      </c>
      <c r="AK2474">
        <v>180587620000</v>
      </c>
      <c r="AL2474">
        <f t="shared" si="312"/>
        <v>0</v>
      </c>
      <c r="AM2474">
        <f t="shared" si="313"/>
        <v>0</v>
      </c>
      <c r="AN2474">
        <f t="shared" si="314"/>
        <v>1</v>
      </c>
      <c r="AO2474">
        <v>88</v>
      </c>
      <c r="AP2474" s="5">
        <v>1.9444826721501687</v>
      </c>
      <c r="AQ2474">
        <v>84450000</v>
      </c>
      <c r="AS2474">
        <v>33900000</v>
      </c>
      <c r="AT2474">
        <v>39270000</v>
      </c>
      <c r="AU2474">
        <v>123720000</v>
      </c>
      <c r="AV2474">
        <v>52.96</v>
      </c>
      <c r="AW2474">
        <v>29311</v>
      </c>
      <c r="AX2474">
        <v>29311000000</v>
      </c>
      <c r="CG2474" s="13"/>
    </row>
    <row r="2475" spans="1:85" x14ac:dyDescent="0.3">
      <c r="A2475">
        <v>2019</v>
      </c>
      <c r="B2475" t="s">
        <v>38</v>
      </c>
      <c r="C2475">
        <v>0</v>
      </c>
      <c r="D2475">
        <v>8</v>
      </c>
      <c r="E2475">
        <v>5</v>
      </c>
      <c r="F2475">
        <v>12.2</v>
      </c>
      <c r="G2475">
        <v>12200000</v>
      </c>
      <c r="H2475">
        <v>10.8</v>
      </c>
      <c r="I2475">
        <v>10800000</v>
      </c>
      <c r="J2475">
        <v>1.3999999999999986</v>
      </c>
      <c r="K2475">
        <v>1399999.9999999986</v>
      </c>
      <c r="L2475">
        <v>1</v>
      </c>
      <c r="M2475">
        <v>0</v>
      </c>
      <c r="N2475">
        <v>1</v>
      </c>
      <c r="O2475">
        <v>16</v>
      </c>
      <c r="P2475">
        <v>7</v>
      </c>
      <c r="Q2475" s="5">
        <v>43.75</v>
      </c>
      <c r="R2475">
        <v>3</v>
      </c>
      <c r="S2475" s="5">
        <v>18.75</v>
      </c>
      <c r="T2475">
        <v>6</v>
      </c>
      <c r="U2475" s="5">
        <v>37.5</v>
      </c>
      <c r="V2475">
        <v>74.97</v>
      </c>
      <c r="W2475">
        <v>6</v>
      </c>
      <c r="Y2475">
        <v>8.17</v>
      </c>
      <c r="Z2475" s="11">
        <v>12.61</v>
      </c>
      <c r="AA2475">
        <v>9.51</v>
      </c>
      <c r="AB2475" s="9">
        <v>9510000</v>
      </c>
      <c r="AC2475" s="5">
        <v>12.61</v>
      </c>
      <c r="AD2475">
        <v>21.42</v>
      </c>
      <c r="AE2475">
        <v>9.51</v>
      </c>
      <c r="AF2475">
        <v>17.82</v>
      </c>
      <c r="AG2475" s="5">
        <v>14.761875913458994</v>
      </c>
      <c r="AH2475" s="5">
        <v>0.25949131124770292</v>
      </c>
      <c r="AI2475" s="5">
        <v>3.3281863982342057</v>
      </c>
      <c r="AJ2475">
        <v>314403.24</v>
      </c>
      <c r="AK2475">
        <v>314403240000</v>
      </c>
      <c r="AL2475">
        <f t="shared" si="312"/>
        <v>0</v>
      </c>
      <c r="AM2475">
        <f t="shared" si="313"/>
        <v>0</v>
      </c>
      <c r="AN2475">
        <f t="shared" si="314"/>
        <v>1</v>
      </c>
      <c r="AO2475">
        <v>96</v>
      </c>
      <c r="AP2475" s="5">
        <v>1.9822712330395682</v>
      </c>
      <c r="AQ2475">
        <v>27188499</v>
      </c>
      <c r="AS2475">
        <v>30834158</v>
      </c>
      <c r="AT2475">
        <v>42491107</v>
      </c>
      <c r="AU2475">
        <v>69679606</v>
      </c>
      <c r="AV2475">
        <v>14.48</v>
      </c>
      <c r="AW2475">
        <v>60618.6</v>
      </c>
      <c r="AX2475">
        <v>60618600000</v>
      </c>
      <c r="CG2475" s="13"/>
    </row>
    <row r="2476" spans="1:85" x14ac:dyDescent="0.3">
      <c r="A2476">
        <v>2019</v>
      </c>
      <c r="B2476" t="s">
        <v>39</v>
      </c>
      <c r="C2476">
        <v>0</v>
      </c>
      <c r="D2476">
        <v>4</v>
      </c>
      <c r="E2476">
        <v>6</v>
      </c>
      <c r="F2476">
        <v>69.099999999999994</v>
      </c>
      <c r="G2476">
        <v>69100000</v>
      </c>
      <c r="H2476">
        <v>69.099999999999994</v>
      </c>
      <c r="I2476">
        <v>69100000</v>
      </c>
      <c r="J2476">
        <v>0</v>
      </c>
      <c r="L2476">
        <v>1</v>
      </c>
      <c r="M2476">
        <v>0</v>
      </c>
      <c r="N2476">
        <v>0</v>
      </c>
      <c r="O2476">
        <v>15</v>
      </c>
      <c r="P2476">
        <v>8</v>
      </c>
      <c r="Q2476" s="5">
        <v>53.333333333333336</v>
      </c>
      <c r="R2476">
        <v>7</v>
      </c>
      <c r="S2476" s="5">
        <v>46.666666666666664</v>
      </c>
      <c r="U2476" s="5">
        <v>0</v>
      </c>
      <c r="V2476">
        <v>45.76</v>
      </c>
      <c r="W2476">
        <v>4</v>
      </c>
      <c r="Y2476">
        <v>9.92</v>
      </c>
      <c r="Z2476" s="11">
        <v>4.43</v>
      </c>
      <c r="AA2476">
        <v>9.39</v>
      </c>
      <c r="AB2476" s="9">
        <v>9390000</v>
      </c>
      <c r="AC2476" s="5">
        <v>4.43</v>
      </c>
      <c r="AD2476">
        <v>20.36</v>
      </c>
      <c r="AE2476">
        <v>9.39</v>
      </c>
      <c r="AF2476">
        <v>11.82</v>
      </c>
      <c r="AG2476" s="5">
        <v>20.576061755873702</v>
      </c>
      <c r="AH2476" s="5">
        <v>0.47503784533871574</v>
      </c>
      <c r="AI2476" s="5"/>
      <c r="AJ2476">
        <v>238567.62</v>
      </c>
      <c r="AK2476">
        <v>238567620000</v>
      </c>
      <c r="AL2476">
        <f t="shared" si="312"/>
        <v>0</v>
      </c>
      <c r="AM2476">
        <f t="shared" si="313"/>
        <v>0</v>
      </c>
      <c r="AN2476">
        <f t="shared" si="314"/>
        <v>1</v>
      </c>
      <c r="AO2476">
        <v>58</v>
      </c>
      <c r="AP2476" s="5">
        <v>1.7634279935629371</v>
      </c>
      <c r="AQ2476">
        <v>177468208</v>
      </c>
      <c r="AR2476" s="5">
        <v>100</v>
      </c>
      <c r="AT2476">
        <v>284850941</v>
      </c>
      <c r="AU2476">
        <v>462319149</v>
      </c>
      <c r="AV2476">
        <v>0</v>
      </c>
      <c r="AW2476">
        <v>101465.60000000001</v>
      </c>
      <c r="AX2476">
        <v>101465600000</v>
      </c>
      <c r="CG2476" s="13"/>
    </row>
    <row r="2477" spans="1:85" x14ac:dyDescent="0.3">
      <c r="A2477">
        <v>2019</v>
      </c>
      <c r="B2477" t="s">
        <v>40</v>
      </c>
      <c r="C2477">
        <v>1</v>
      </c>
      <c r="D2477">
        <v>6</v>
      </c>
      <c r="E2477">
        <v>5</v>
      </c>
      <c r="L2477">
        <v>1</v>
      </c>
      <c r="M2477">
        <v>0</v>
      </c>
      <c r="N2477">
        <v>1</v>
      </c>
      <c r="O2477">
        <v>15</v>
      </c>
      <c r="P2477">
        <v>7</v>
      </c>
      <c r="Q2477" s="5">
        <v>46.666666666666664</v>
      </c>
      <c r="R2477">
        <v>1</v>
      </c>
      <c r="S2477" s="5">
        <v>6.666666666666667</v>
      </c>
      <c r="T2477">
        <v>7</v>
      </c>
      <c r="U2477" s="5">
        <v>46.666666666666664</v>
      </c>
      <c r="V2477">
        <v>67.14</v>
      </c>
      <c r="W2477">
        <v>6</v>
      </c>
      <c r="Y2477">
        <v>-7.57</v>
      </c>
      <c r="Z2477" s="11">
        <v>1.32</v>
      </c>
      <c r="AC2477" s="5">
        <v>1.32</v>
      </c>
      <c r="AD2477">
        <v>-7.65</v>
      </c>
      <c r="AE2477">
        <v>-2.2599999999999998</v>
      </c>
      <c r="AF2477">
        <v>-3.12</v>
      </c>
      <c r="AG2477" s="5">
        <v>-2.2490646040358766</v>
      </c>
      <c r="AH2477" s="5"/>
      <c r="AI2477" s="5">
        <v>1.3438936769158778</v>
      </c>
      <c r="AJ2477">
        <v>1331533.98</v>
      </c>
      <c r="AK2477">
        <v>1331533980000</v>
      </c>
      <c r="AL2477">
        <f t="shared" si="312"/>
        <v>0</v>
      </c>
      <c r="AM2477">
        <f t="shared" si="313"/>
        <v>0</v>
      </c>
      <c r="AN2477">
        <f t="shared" si="314"/>
        <v>1</v>
      </c>
      <c r="AO2477">
        <v>24</v>
      </c>
      <c r="AP2477" s="5">
        <v>1.3802112417116059</v>
      </c>
      <c r="AQ2477">
        <v>81206032</v>
      </c>
      <c r="AS2477">
        <v>135575039</v>
      </c>
      <c r="AT2477">
        <v>367723672</v>
      </c>
      <c r="AU2477">
        <v>448929704</v>
      </c>
      <c r="AV2477">
        <v>17.04</v>
      </c>
      <c r="AW2477">
        <v>807802</v>
      </c>
      <c r="AX2477">
        <v>807802000000</v>
      </c>
      <c r="CG2477" s="13"/>
    </row>
    <row r="2478" spans="1:85" x14ac:dyDescent="0.3">
      <c r="A2478">
        <v>2019</v>
      </c>
      <c r="B2478" t="s">
        <v>41</v>
      </c>
      <c r="C2478">
        <v>1</v>
      </c>
      <c r="M2478">
        <v>0</v>
      </c>
      <c r="N2478">
        <v>0</v>
      </c>
      <c r="Q2478" s="5"/>
      <c r="S2478" s="5"/>
      <c r="U2478" s="5"/>
      <c r="V2478">
        <v>53.51</v>
      </c>
      <c r="Y2478">
        <v>18.71</v>
      </c>
      <c r="Z2478" s="11">
        <v>2.88</v>
      </c>
      <c r="AA2478">
        <v>7.33</v>
      </c>
      <c r="AB2478" s="9">
        <v>7330000</v>
      </c>
      <c r="AC2478" s="5">
        <v>2.88</v>
      </c>
      <c r="AD2478">
        <v>8.69</v>
      </c>
      <c r="AE2478">
        <v>7.33</v>
      </c>
      <c r="AF2478">
        <v>8.68</v>
      </c>
      <c r="AG2478" s="5">
        <v>3.096115507762943</v>
      </c>
      <c r="AH2478" s="5"/>
      <c r="AI2478" s="5"/>
      <c r="AJ2478">
        <v>579667.22</v>
      </c>
      <c r="AK2478">
        <v>579667220000</v>
      </c>
      <c r="AL2478">
        <f t="shared" si="312"/>
        <v>0</v>
      </c>
      <c r="AM2478">
        <f t="shared" si="313"/>
        <v>0</v>
      </c>
      <c r="AN2478">
        <f t="shared" si="314"/>
        <v>1</v>
      </c>
      <c r="AO2478">
        <v>13</v>
      </c>
      <c r="AP2478" s="5">
        <v>1.1139433523068367</v>
      </c>
      <c r="AR2478" s="5">
        <v>25</v>
      </c>
      <c r="AV2478">
        <v>0</v>
      </c>
      <c r="AW2478">
        <v>68262</v>
      </c>
      <c r="AX2478">
        <v>68262000000</v>
      </c>
      <c r="CG2478" s="13"/>
    </row>
    <row r="2479" spans="1:85" x14ac:dyDescent="0.3">
      <c r="A2479">
        <v>2019</v>
      </c>
      <c r="B2479" t="s">
        <v>42</v>
      </c>
      <c r="C2479">
        <v>0</v>
      </c>
      <c r="D2479">
        <v>5</v>
      </c>
      <c r="E2479">
        <v>4</v>
      </c>
      <c r="L2479">
        <v>1</v>
      </c>
      <c r="M2479">
        <v>0</v>
      </c>
      <c r="N2479">
        <v>1</v>
      </c>
      <c r="O2479">
        <v>13</v>
      </c>
      <c r="P2479">
        <v>7</v>
      </c>
      <c r="Q2479" s="5">
        <v>53.846153846153847</v>
      </c>
      <c r="R2479">
        <v>2</v>
      </c>
      <c r="S2479" s="5">
        <v>15.384615384615385</v>
      </c>
      <c r="T2479">
        <v>4</v>
      </c>
      <c r="U2479" s="5">
        <v>30.76923076923077</v>
      </c>
      <c r="V2479">
        <v>60.67</v>
      </c>
      <c r="W2479">
        <v>6</v>
      </c>
      <c r="Y2479">
        <v>13.61</v>
      </c>
      <c r="Z2479" s="11">
        <v>5.12</v>
      </c>
      <c r="AA2479">
        <v>7.2</v>
      </c>
      <c r="AB2479" s="9">
        <v>7200000</v>
      </c>
      <c r="AC2479" s="5">
        <v>5.12</v>
      </c>
      <c r="AD2479">
        <v>13.07</v>
      </c>
      <c r="AE2479">
        <v>7.2</v>
      </c>
      <c r="AF2479">
        <v>9.44</v>
      </c>
      <c r="AG2479" s="5">
        <v>33.530280649926148</v>
      </c>
      <c r="AH2479" s="5">
        <v>13.656970839982591</v>
      </c>
      <c r="AI2479" s="5"/>
      <c r="AJ2479">
        <v>366330</v>
      </c>
      <c r="AK2479">
        <v>366330000000</v>
      </c>
      <c r="AL2479">
        <f t="shared" si="312"/>
        <v>0</v>
      </c>
      <c r="AM2479">
        <f t="shared" si="313"/>
        <v>0</v>
      </c>
      <c r="AN2479">
        <f t="shared" si="314"/>
        <v>1</v>
      </c>
      <c r="AO2479">
        <v>41</v>
      </c>
      <c r="AP2479" s="5">
        <v>1.6127838567197355</v>
      </c>
      <c r="AQ2479">
        <v>63400000</v>
      </c>
      <c r="AR2479" s="5">
        <v>100</v>
      </c>
      <c r="AS2479">
        <v>38270000</v>
      </c>
      <c r="AT2479">
        <v>57650000</v>
      </c>
      <c r="AU2479">
        <v>121050000</v>
      </c>
      <c r="AV2479">
        <v>20.9</v>
      </c>
      <c r="AW2479">
        <v>55144</v>
      </c>
      <c r="AX2479">
        <v>55144000000</v>
      </c>
      <c r="CG2479" s="13"/>
    </row>
    <row r="2480" spans="1:85" x14ac:dyDescent="0.3">
      <c r="A2480">
        <v>2019</v>
      </c>
      <c r="B2480" t="s">
        <v>43</v>
      </c>
      <c r="C2480">
        <v>0</v>
      </c>
      <c r="D2480">
        <v>6</v>
      </c>
      <c r="E2480">
        <v>4</v>
      </c>
      <c r="L2480">
        <v>1</v>
      </c>
      <c r="M2480">
        <v>0</v>
      </c>
      <c r="N2480">
        <v>0</v>
      </c>
      <c r="O2480">
        <v>13</v>
      </c>
      <c r="P2480">
        <v>6</v>
      </c>
      <c r="Q2480" s="5">
        <v>46.153846153846153</v>
      </c>
      <c r="R2480">
        <v>2</v>
      </c>
      <c r="S2480" s="5">
        <v>15.384615384615385</v>
      </c>
      <c r="T2480">
        <v>5</v>
      </c>
      <c r="U2480" s="5">
        <v>38.461538461538467</v>
      </c>
      <c r="V2480">
        <v>62.9</v>
      </c>
      <c r="W2480">
        <v>5</v>
      </c>
      <c r="Y2480">
        <v>3.11</v>
      </c>
      <c r="Z2480" s="11">
        <v>1.2</v>
      </c>
      <c r="AA2480">
        <v>1.86</v>
      </c>
      <c r="AB2480" s="9">
        <v>1860000</v>
      </c>
      <c r="AC2480" s="5">
        <v>1.2</v>
      </c>
      <c r="AD2480">
        <v>6.15</v>
      </c>
      <c r="AE2480">
        <v>1.86</v>
      </c>
      <c r="AF2480">
        <v>2.76</v>
      </c>
      <c r="AG2480" s="5">
        <v>10.293253007582754</v>
      </c>
      <c r="AH2480" s="5"/>
      <c r="AI2480" s="5">
        <v>0.75548128709816376</v>
      </c>
      <c r="AJ2480">
        <v>40381.599999999999</v>
      </c>
      <c r="AK2480">
        <v>40381600000</v>
      </c>
      <c r="AL2480">
        <f t="shared" si="312"/>
        <v>0</v>
      </c>
      <c r="AM2480">
        <f t="shared" si="313"/>
        <v>1</v>
      </c>
      <c r="AN2480">
        <f t="shared" si="314"/>
        <v>0</v>
      </c>
      <c r="AO2480">
        <v>100</v>
      </c>
      <c r="AP2480" s="5">
        <v>2</v>
      </c>
      <c r="AQ2480">
        <v>28678000</v>
      </c>
      <c r="AR2480" s="5">
        <v>35.299999999999997</v>
      </c>
      <c r="AT2480">
        <v>58948000</v>
      </c>
      <c r="AU2480">
        <v>87626000</v>
      </c>
      <c r="AV2480">
        <v>0</v>
      </c>
      <c r="AW2480">
        <v>65468.2</v>
      </c>
      <c r="AX2480">
        <v>65468200000</v>
      </c>
      <c r="CG2480" s="13"/>
    </row>
    <row r="2481" spans="1:85" x14ac:dyDescent="0.3">
      <c r="A2481">
        <v>2019</v>
      </c>
      <c r="B2481" t="s">
        <v>44</v>
      </c>
      <c r="C2481">
        <v>0</v>
      </c>
      <c r="D2481">
        <v>5</v>
      </c>
      <c r="E2481">
        <v>5</v>
      </c>
      <c r="F2481">
        <v>3.3</v>
      </c>
      <c r="G2481">
        <v>3300000</v>
      </c>
      <c r="H2481">
        <v>2.2999999999999998</v>
      </c>
      <c r="I2481">
        <v>2300000</v>
      </c>
      <c r="J2481">
        <v>1</v>
      </c>
      <c r="K2481">
        <v>1000000</v>
      </c>
      <c r="L2481">
        <v>1</v>
      </c>
      <c r="M2481">
        <v>0</v>
      </c>
      <c r="N2481">
        <v>0</v>
      </c>
      <c r="O2481">
        <v>10</v>
      </c>
      <c r="P2481">
        <v>3</v>
      </c>
      <c r="Q2481" s="5">
        <v>30</v>
      </c>
      <c r="R2481">
        <v>3</v>
      </c>
      <c r="S2481" s="5">
        <v>30</v>
      </c>
      <c r="T2481">
        <v>4</v>
      </c>
      <c r="U2481" s="5">
        <v>40</v>
      </c>
      <c r="V2481">
        <v>41.6</v>
      </c>
      <c r="W2481">
        <v>5</v>
      </c>
      <c r="Y2481">
        <v>13.87</v>
      </c>
      <c r="Z2481" s="11">
        <v>3.03</v>
      </c>
      <c r="AA2481">
        <v>14.58</v>
      </c>
      <c r="AB2481" s="9">
        <v>14580000</v>
      </c>
      <c r="AC2481" s="5">
        <v>3.03</v>
      </c>
      <c r="AD2481">
        <v>21.49</v>
      </c>
      <c r="AE2481">
        <v>14.58</v>
      </c>
      <c r="AF2481">
        <v>18.18</v>
      </c>
      <c r="AG2481" s="5">
        <v>141.12799312788576</v>
      </c>
      <c r="AH2481" s="5"/>
      <c r="AI2481" s="5">
        <v>4.8984135819649326E-2</v>
      </c>
      <c r="AJ2481">
        <v>18514.830000000002</v>
      </c>
      <c r="AK2481">
        <v>18514830000</v>
      </c>
      <c r="AL2481">
        <f t="shared" si="312"/>
        <v>1</v>
      </c>
      <c r="AM2481">
        <f t="shared" si="313"/>
        <v>0</v>
      </c>
      <c r="AN2481">
        <f t="shared" si="314"/>
        <v>0</v>
      </c>
      <c r="AO2481">
        <v>35</v>
      </c>
      <c r="AP2481" s="5">
        <v>1.5440680443502754</v>
      </c>
      <c r="AT2481">
        <v>32239000</v>
      </c>
      <c r="AU2481">
        <v>32239000</v>
      </c>
      <c r="AV2481">
        <v>0</v>
      </c>
      <c r="AW2481">
        <v>8982.5</v>
      </c>
      <c r="AX2481">
        <v>8982500000</v>
      </c>
      <c r="CG2481" s="13"/>
    </row>
    <row r="2482" spans="1:85" x14ac:dyDescent="0.3">
      <c r="A2482">
        <v>2019</v>
      </c>
      <c r="B2482" t="s">
        <v>45</v>
      </c>
      <c r="C2482">
        <v>1</v>
      </c>
      <c r="D2482">
        <v>6</v>
      </c>
      <c r="E2482">
        <v>6</v>
      </c>
      <c r="F2482">
        <v>7.7</v>
      </c>
      <c r="G2482">
        <v>7700000</v>
      </c>
      <c r="H2482">
        <v>6.5</v>
      </c>
      <c r="I2482">
        <v>6500000</v>
      </c>
      <c r="J2482">
        <v>1.2000000000000002</v>
      </c>
      <c r="K2482">
        <v>1200000.0000000002</v>
      </c>
      <c r="L2482">
        <v>0</v>
      </c>
      <c r="M2482">
        <v>0</v>
      </c>
      <c r="N2482">
        <v>1</v>
      </c>
      <c r="O2482">
        <v>15</v>
      </c>
      <c r="P2482">
        <v>4</v>
      </c>
      <c r="Q2482" s="5">
        <v>26.666666666666668</v>
      </c>
      <c r="R2482">
        <v>2</v>
      </c>
      <c r="S2482" s="5">
        <v>13.333333333333334</v>
      </c>
      <c r="T2482">
        <v>9</v>
      </c>
      <c r="U2482" s="5">
        <v>60</v>
      </c>
      <c r="V2482">
        <v>75</v>
      </c>
      <c r="W2482">
        <v>6</v>
      </c>
      <c r="Y2482">
        <v>2.82</v>
      </c>
      <c r="Z2482" s="11">
        <v>12.25</v>
      </c>
      <c r="AA2482">
        <v>3.8</v>
      </c>
      <c r="AB2482" s="9">
        <v>3800000</v>
      </c>
      <c r="AC2482" s="5">
        <v>12.25</v>
      </c>
      <c r="AD2482">
        <v>16.21</v>
      </c>
      <c r="AE2482">
        <v>3.8</v>
      </c>
      <c r="AF2482">
        <v>8.58</v>
      </c>
      <c r="AG2482" s="5">
        <v>13.420775559005655</v>
      </c>
      <c r="AH2482" s="5"/>
      <c r="AI2482" s="5"/>
      <c r="AJ2482">
        <v>85274.64</v>
      </c>
      <c r="AK2482">
        <v>85274640000</v>
      </c>
      <c r="AL2482">
        <f t="shared" si="312"/>
        <v>0</v>
      </c>
      <c r="AM2482">
        <f t="shared" si="313"/>
        <v>1</v>
      </c>
      <c r="AN2482">
        <f t="shared" si="314"/>
        <v>0</v>
      </c>
      <c r="AO2482">
        <v>28</v>
      </c>
      <c r="AP2482" s="5">
        <v>1.447158031342219</v>
      </c>
      <c r="AQ2482">
        <v>48273000</v>
      </c>
      <c r="AS2482">
        <v>10899000</v>
      </c>
      <c r="AT2482">
        <v>30768000</v>
      </c>
      <c r="AU2482">
        <v>79041000</v>
      </c>
      <c r="AV2482">
        <v>75</v>
      </c>
      <c r="AW2482">
        <v>31778.799999999999</v>
      </c>
      <c r="AX2482">
        <v>31778800000</v>
      </c>
      <c r="CG2482" s="13"/>
    </row>
    <row r="2483" spans="1:85" x14ac:dyDescent="0.3">
      <c r="A2483">
        <v>2019</v>
      </c>
      <c r="B2483" t="s">
        <v>46</v>
      </c>
      <c r="C2483">
        <v>0</v>
      </c>
      <c r="D2483">
        <v>4</v>
      </c>
      <c r="E2483">
        <v>5</v>
      </c>
      <c r="F2483">
        <v>13.3</v>
      </c>
      <c r="G2483">
        <v>13300000</v>
      </c>
      <c r="H2483">
        <v>12.3</v>
      </c>
      <c r="I2483">
        <v>12300000</v>
      </c>
      <c r="J2483">
        <v>1</v>
      </c>
      <c r="K2483">
        <v>1000000</v>
      </c>
      <c r="L2483">
        <v>1</v>
      </c>
      <c r="M2483">
        <v>1</v>
      </c>
      <c r="N2483">
        <v>0</v>
      </c>
      <c r="O2483">
        <v>15</v>
      </c>
      <c r="P2483">
        <v>7</v>
      </c>
      <c r="Q2483" s="5">
        <v>46.666666666666664</v>
      </c>
      <c r="R2483">
        <v>1</v>
      </c>
      <c r="S2483" s="5">
        <v>6.666666666666667</v>
      </c>
      <c r="T2483">
        <v>7</v>
      </c>
      <c r="U2483" s="5">
        <v>46.666666666666664</v>
      </c>
      <c r="V2483">
        <v>38.76</v>
      </c>
      <c r="W2483">
        <v>5</v>
      </c>
      <c r="Y2483">
        <v>3.62</v>
      </c>
      <c r="Z2483" s="11">
        <v>6.35</v>
      </c>
      <c r="AA2483">
        <v>5.49</v>
      </c>
      <c r="AB2483" s="9">
        <v>5490000</v>
      </c>
      <c r="AC2483" s="5">
        <v>6.35</v>
      </c>
      <c r="AD2483">
        <v>22.72</v>
      </c>
      <c r="AE2483">
        <v>5.49</v>
      </c>
      <c r="AF2483">
        <v>15.85</v>
      </c>
      <c r="AG2483" s="5">
        <v>13.217190019593216</v>
      </c>
      <c r="AH2483" s="5">
        <v>0.78795327414111949</v>
      </c>
      <c r="AI2483" s="5">
        <v>1.0207402472595843</v>
      </c>
      <c r="AJ2483">
        <v>65291.18</v>
      </c>
      <c r="AK2483">
        <v>65291180000</v>
      </c>
      <c r="AL2483">
        <f t="shared" si="312"/>
        <v>0</v>
      </c>
      <c r="AM2483">
        <f t="shared" si="313"/>
        <v>1</v>
      </c>
      <c r="AN2483">
        <f t="shared" si="314"/>
        <v>0</v>
      </c>
      <c r="AO2483">
        <v>70</v>
      </c>
      <c r="AP2483" s="5">
        <v>1.8450980400142569</v>
      </c>
      <c r="AQ2483">
        <v>9063000</v>
      </c>
      <c r="AT2483">
        <v>151224000</v>
      </c>
      <c r="AU2483">
        <v>160287000</v>
      </c>
      <c r="AV2483">
        <v>0.56999999999999995</v>
      </c>
      <c r="AW2483">
        <v>52236.6</v>
      </c>
      <c r="AX2483">
        <v>52236600000</v>
      </c>
      <c r="CG2483" s="13"/>
    </row>
    <row r="2484" spans="1:85" x14ac:dyDescent="0.3">
      <c r="A2484">
        <v>2019</v>
      </c>
      <c r="B2484" t="s">
        <v>47</v>
      </c>
      <c r="C2484">
        <v>0</v>
      </c>
      <c r="D2484">
        <v>7</v>
      </c>
      <c r="E2484">
        <v>9</v>
      </c>
      <c r="L2484">
        <v>1</v>
      </c>
      <c r="M2484">
        <v>0</v>
      </c>
      <c r="N2484">
        <v>0</v>
      </c>
      <c r="O2484">
        <v>18</v>
      </c>
      <c r="P2484">
        <v>9</v>
      </c>
      <c r="Q2484" s="5">
        <v>50</v>
      </c>
      <c r="R2484">
        <v>4</v>
      </c>
      <c r="S2484" s="5">
        <v>22.222222222222221</v>
      </c>
      <c r="T2484">
        <v>5</v>
      </c>
      <c r="U2484" s="5">
        <v>27.777777777777779</v>
      </c>
      <c r="V2484">
        <v>53.69</v>
      </c>
      <c r="W2484">
        <v>5</v>
      </c>
      <c r="Y2484">
        <v>26.77</v>
      </c>
      <c r="Z2484" s="11">
        <v>4.54</v>
      </c>
      <c r="AA2484">
        <v>30.03</v>
      </c>
      <c r="AB2484" s="9">
        <v>30030000</v>
      </c>
      <c r="AC2484" s="5">
        <v>4.54</v>
      </c>
      <c r="AE2484">
        <v>30.03</v>
      </c>
      <c r="AF2484">
        <v>42.07</v>
      </c>
      <c r="AG2484" s="5">
        <v>64.806981710147625</v>
      </c>
      <c r="AH2484" s="5"/>
      <c r="AI2484" s="5">
        <v>0.44796567699601608</v>
      </c>
      <c r="AJ2484">
        <v>27871.88</v>
      </c>
      <c r="AK2484">
        <v>27871880000</v>
      </c>
      <c r="AL2484">
        <f t="shared" si="312"/>
        <v>1</v>
      </c>
      <c r="AM2484">
        <f t="shared" si="313"/>
        <v>0</v>
      </c>
      <c r="AN2484">
        <f t="shared" si="314"/>
        <v>0</v>
      </c>
      <c r="AO2484">
        <v>6</v>
      </c>
      <c r="AP2484" s="5">
        <v>0.77815125038364352</v>
      </c>
      <c r="AQ2484">
        <v>16500000</v>
      </c>
      <c r="AR2484" s="5">
        <v>100</v>
      </c>
      <c r="AT2484">
        <v>102600000</v>
      </c>
      <c r="AU2484">
        <v>119100000</v>
      </c>
      <c r="AV2484">
        <v>30.7</v>
      </c>
      <c r="AW2484">
        <v>44378.400000000001</v>
      </c>
      <c r="AX2484">
        <v>44378400000</v>
      </c>
      <c r="CG2484" s="13"/>
    </row>
    <row r="2485" spans="1:85" x14ac:dyDescent="0.3">
      <c r="A2485">
        <v>2019</v>
      </c>
      <c r="B2485" t="s">
        <v>48</v>
      </c>
      <c r="C2485">
        <v>0</v>
      </c>
      <c r="D2485">
        <v>6</v>
      </c>
      <c r="E2485">
        <v>5</v>
      </c>
      <c r="L2485">
        <v>1</v>
      </c>
      <c r="M2485">
        <v>0</v>
      </c>
      <c r="N2485">
        <v>0</v>
      </c>
      <c r="O2485">
        <v>15</v>
      </c>
      <c r="P2485">
        <v>6</v>
      </c>
      <c r="Q2485" s="5">
        <v>40</v>
      </c>
      <c r="R2485">
        <v>4</v>
      </c>
      <c r="S2485" s="5">
        <v>26.666666666666668</v>
      </c>
      <c r="T2485">
        <v>5</v>
      </c>
      <c r="U2485" s="5">
        <v>33.333333333333329</v>
      </c>
      <c r="V2485">
        <v>70.540000000000006</v>
      </c>
      <c r="W2485">
        <v>5</v>
      </c>
      <c r="Y2485">
        <v>11.99</v>
      </c>
      <c r="Z2485" s="11">
        <v>5.95</v>
      </c>
      <c r="AA2485">
        <v>10.01</v>
      </c>
      <c r="AB2485" s="9">
        <v>10010000</v>
      </c>
      <c r="AC2485" s="5">
        <v>5.95</v>
      </c>
      <c r="AD2485">
        <v>17.57</v>
      </c>
      <c r="AE2485">
        <v>10.01</v>
      </c>
      <c r="AF2485">
        <v>17.57</v>
      </c>
      <c r="AG2485" s="5">
        <v>3.3671567263004292</v>
      </c>
      <c r="AH2485" s="5">
        <v>2.3272323723571797</v>
      </c>
      <c r="AI2485" s="5">
        <v>0.5287680846028936</v>
      </c>
      <c r="AJ2485">
        <v>536337.42000000004</v>
      </c>
      <c r="AK2485">
        <v>536337420000.00006</v>
      </c>
      <c r="AL2485">
        <f t="shared" si="312"/>
        <v>0</v>
      </c>
      <c r="AM2485">
        <f t="shared" si="313"/>
        <v>0</v>
      </c>
      <c r="AN2485">
        <f t="shared" si="314"/>
        <v>1</v>
      </c>
      <c r="AO2485">
        <v>68</v>
      </c>
      <c r="AP2485" s="5">
        <v>1.8325089127062362</v>
      </c>
      <c r="AQ2485">
        <v>82170000</v>
      </c>
      <c r="AT2485">
        <v>215900000</v>
      </c>
      <c r="AU2485">
        <v>298070000</v>
      </c>
      <c r="AV2485">
        <v>69</v>
      </c>
      <c r="AW2485">
        <v>122549</v>
      </c>
      <c r="AX2485">
        <v>122549000000</v>
      </c>
      <c r="CG2485" s="13"/>
    </row>
    <row r="2486" spans="1:85" x14ac:dyDescent="0.3">
      <c r="A2486">
        <v>2019</v>
      </c>
      <c r="B2486" t="s">
        <v>49</v>
      </c>
      <c r="C2486">
        <v>0</v>
      </c>
      <c r="D2486">
        <v>4</v>
      </c>
      <c r="E2486">
        <v>4</v>
      </c>
      <c r="F2486">
        <v>16.100000000000001</v>
      </c>
      <c r="G2486">
        <v>16100000.000000002</v>
      </c>
      <c r="H2486">
        <v>14</v>
      </c>
      <c r="I2486">
        <v>14000000</v>
      </c>
      <c r="J2486">
        <v>2.1000000000000014</v>
      </c>
      <c r="K2486">
        <v>2100000.0000000014</v>
      </c>
      <c r="L2486">
        <v>1</v>
      </c>
      <c r="M2486">
        <v>0</v>
      </c>
      <c r="N2486">
        <v>0</v>
      </c>
      <c r="O2486">
        <v>17</v>
      </c>
      <c r="P2486">
        <v>9</v>
      </c>
      <c r="Q2486" s="5">
        <v>52.941176470588239</v>
      </c>
      <c r="R2486">
        <v>5</v>
      </c>
      <c r="S2486" s="5">
        <v>29.411764705882355</v>
      </c>
      <c r="T2486">
        <v>3</v>
      </c>
      <c r="U2486" s="5">
        <v>17.647058823529413</v>
      </c>
      <c r="V2486">
        <v>46.84</v>
      </c>
      <c r="W2486">
        <v>6</v>
      </c>
      <c r="Y2486">
        <v>9.92</v>
      </c>
      <c r="Z2486" s="11">
        <v>1.37</v>
      </c>
      <c r="AA2486">
        <v>2.92</v>
      </c>
      <c r="AB2486" s="9">
        <v>2920000</v>
      </c>
      <c r="AC2486" s="5">
        <v>1.37</v>
      </c>
      <c r="AD2486">
        <v>11.49</v>
      </c>
      <c r="AE2486">
        <v>2.92</v>
      </c>
      <c r="AF2486">
        <v>4.55</v>
      </c>
      <c r="AG2486" s="5">
        <v>56.693021294539314</v>
      </c>
      <c r="AH2486" s="5"/>
      <c r="AI2486" s="5">
        <v>2.1939060408102855</v>
      </c>
      <c r="AJ2486">
        <v>34127.1</v>
      </c>
      <c r="AK2486">
        <v>34127100000</v>
      </c>
      <c r="AL2486">
        <f t="shared" si="312"/>
        <v>0</v>
      </c>
      <c r="AM2486">
        <f t="shared" si="313"/>
        <v>1</v>
      </c>
      <c r="AN2486">
        <f t="shared" si="314"/>
        <v>0</v>
      </c>
      <c r="AO2486">
        <v>24</v>
      </c>
      <c r="AP2486" s="5">
        <v>1.3802112417116059</v>
      </c>
      <c r="AQ2486">
        <v>41740000</v>
      </c>
      <c r="AT2486">
        <v>138348000</v>
      </c>
      <c r="AU2486">
        <v>180088000</v>
      </c>
      <c r="AV2486">
        <v>0</v>
      </c>
      <c r="AW2486">
        <v>29727.8</v>
      </c>
      <c r="AX2486">
        <v>29727800000</v>
      </c>
      <c r="CG2486" s="13"/>
    </row>
    <row r="2487" spans="1:85" x14ac:dyDescent="0.3">
      <c r="A2487">
        <v>2019</v>
      </c>
      <c r="B2487" t="s">
        <v>50</v>
      </c>
      <c r="C2487">
        <v>0</v>
      </c>
      <c r="D2487">
        <v>8</v>
      </c>
      <c r="E2487">
        <v>10</v>
      </c>
      <c r="F2487">
        <v>16.7</v>
      </c>
      <c r="G2487">
        <v>16700000</v>
      </c>
      <c r="H2487">
        <v>13.7</v>
      </c>
      <c r="I2487">
        <v>13700000</v>
      </c>
      <c r="J2487">
        <v>3</v>
      </c>
      <c r="K2487">
        <v>3000000</v>
      </c>
      <c r="L2487">
        <v>1</v>
      </c>
      <c r="M2487">
        <v>0</v>
      </c>
      <c r="N2487">
        <v>0</v>
      </c>
      <c r="O2487">
        <v>18</v>
      </c>
      <c r="P2487">
        <v>10</v>
      </c>
      <c r="Q2487" s="5">
        <v>55.555555555555557</v>
      </c>
      <c r="R2487">
        <v>1</v>
      </c>
      <c r="S2487" s="5">
        <v>5.5555555555555554</v>
      </c>
      <c r="T2487">
        <v>7</v>
      </c>
      <c r="U2487" s="5">
        <v>38.888888888888893</v>
      </c>
      <c r="V2487">
        <v>50.66</v>
      </c>
      <c r="W2487">
        <v>6</v>
      </c>
      <c r="Y2487">
        <v>10.26</v>
      </c>
      <c r="Z2487" s="11">
        <v>18.23</v>
      </c>
      <c r="AA2487">
        <v>19.93</v>
      </c>
      <c r="AB2487" s="9">
        <v>19930000</v>
      </c>
      <c r="AC2487" s="5">
        <v>18.23</v>
      </c>
      <c r="AD2487">
        <v>29.99</v>
      </c>
      <c r="AE2487">
        <v>19.93</v>
      </c>
      <c r="AF2487">
        <v>28.61</v>
      </c>
      <c r="AG2487" s="5">
        <v>10.658239429499796</v>
      </c>
      <c r="AH2487" s="5">
        <v>0.30602728102495169</v>
      </c>
      <c r="AI2487" s="5">
        <v>4.5306149402464317</v>
      </c>
      <c r="AJ2487">
        <v>741502.1</v>
      </c>
      <c r="AK2487">
        <v>741502100000</v>
      </c>
      <c r="AL2487">
        <f t="shared" si="312"/>
        <v>0</v>
      </c>
      <c r="AM2487">
        <f t="shared" si="313"/>
        <v>0</v>
      </c>
      <c r="AN2487">
        <f t="shared" si="314"/>
        <v>1</v>
      </c>
      <c r="AO2487">
        <v>101</v>
      </c>
      <c r="AP2487" s="5">
        <v>2.0043213737826426</v>
      </c>
      <c r="AQ2487">
        <v>52441821</v>
      </c>
      <c r="AR2487" s="5">
        <v>100</v>
      </c>
      <c r="AT2487">
        <v>180340734</v>
      </c>
      <c r="AU2487">
        <v>232782555</v>
      </c>
      <c r="AV2487">
        <v>50.66</v>
      </c>
      <c r="AW2487">
        <v>110545.7</v>
      </c>
      <c r="AX2487">
        <v>110545700000</v>
      </c>
      <c r="CG2487" s="13"/>
    </row>
    <row r="2488" spans="1:85" x14ac:dyDescent="0.3">
      <c r="A2488">
        <v>2019</v>
      </c>
      <c r="B2488" t="s">
        <v>51</v>
      </c>
      <c r="C2488">
        <v>0</v>
      </c>
      <c r="D2488">
        <v>9</v>
      </c>
      <c r="E2488">
        <v>4</v>
      </c>
      <c r="F2488">
        <v>3.5</v>
      </c>
      <c r="G2488">
        <v>3500000</v>
      </c>
      <c r="H2488">
        <v>2.8</v>
      </c>
      <c r="I2488">
        <v>2800000</v>
      </c>
      <c r="J2488">
        <v>0.70000000000000018</v>
      </c>
      <c r="K2488">
        <v>700000.00000000023</v>
      </c>
      <c r="L2488">
        <v>1</v>
      </c>
      <c r="M2488">
        <v>0</v>
      </c>
      <c r="N2488">
        <v>0</v>
      </c>
      <c r="O2488">
        <v>17</v>
      </c>
      <c r="P2488">
        <v>7</v>
      </c>
      <c r="Q2488" s="5">
        <v>41.17647058823529</v>
      </c>
      <c r="R2488">
        <v>3</v>
      </c>
      <c r="S2488" s="5">
        <v>17.647058823529413</v>
      </c>
      <c r="T2488">
        <v>7</v>
      </c>
      <c r="U2488" s="5">
        <v>41.17647058823529</v>
      </c>
      <c r="V2488">
        <v>45.28</v>
      </c>
      <c r="W2488">
        <v>5</v>
      </c>
      <c r="Y2488">
        <v>14.28</v>
      </c>
      <c r="Z2488" s="11">
        <v>5.65</v>
      </c>
      <c r="AA2488">
        <v>12.11</v>
      </c>
      <c r="AB2488" s="9">
        <v>12110000</v>
      </c>
      <c r="AC2488" s="5">
        <v>5.65</v>
      </c>
      <c r="AD2488">
        <v>19.62</v>
      </c>
      <c r="AE2488">
        <v>12.11</v>
      </c>
      <c r="AF2488">
        <v>13.43</v>
      </c>
      <c r="AG2488" s="5">
        <v>-4.9535059501836791</v>
      </c>
      <c r="AH2488" s="5"/>
      <c r="AI2488" s="5"/>
      <c r="AJ2488">
        <v>37912.959999999999</v>
      </c>
      <c r="AK2488">
        <v>37912960000</v>
      </c>
      <c r="AL2488">
        <f t="shared" si="312"/>
        <v>0</v>
      </c>
      <c r="AM2488">
        <f t="shared" si="313"/>
        <v>1</v>
      </c>
      <c r="AN2488">
        <f t="shared" si="314"/>
        <v>0</v>
      </c>
      <c r="AO2488">
        <v>58</v>
      </c>
      <c r="AP2488" s="5">
        <v>1.7634279935629371</v>
      </c>
      <c r="AQ2488">
        <v>12000000</v>
      </c>
      <c r="AR2488" s="5">
        <v>41</v>
      </c>
      <c r="AT2488">
        <v>160470406</v>
      </c>
      <c r="AU2488">
        <v>172470406</v>
      </c>
      <c r="AV2488">
        <v>0</v>
      </c>
      <c r="AW2488">
        <v>10814.2</v>
      </c>
      <c r="AX2488">
        <v>10814200000</v>
      </c>
      <c r="CG2488" s="13"/>
    </row>
    <row r="2489" spans="1:85" x14ac:dyDescent="0.3">
      <c r="A2489">
        <v>2019</v>
      </c>
      <c r="B2489" t="s">
        <v>52</v>
      </c>
      <c r="C2489">
        <v>0</v>
      </c>
      <c r="M2489">
        <v>0</v>
      </c>
      <c r="N2489">
        <v>0</v>
      </c>
      <c r="Q2489" s="5"/>
      <c r="S2489" s="5"/>
      <c r="U2489" s="5"/>
      <c r="V2489">
        <v>12.79</v>
      </c>
      <c r="X2489">
        <v>99.99</v>
      </c>
      <c r="Z2489" s="11"/>
      <c r="AG2489" s="5"/>
      <c r="AH2489" s="5"/>
      <c r="AI2489" s="5"/>
      <c r="AO2489">
        <v>82</v>
      </c>
      <c r="AP2489" s="5">
        <v>1.9138138523837167</v>
      </c>
      <c r="CG2489" s="13"/>
    </row>
    <row r="2490" spans="1:85" x14ac:dyDescent="0.3">
      <c r="A2490">
        <v>2019</v>
      </c>
      <c r="B2490" t="s">
        <v>53</v>
      </c>
      <c r="C2490">
        <v>0</v>
      </c>
      <c r="D2490">
        <v>8</v>
      </c>
      <c r="E2490">
        <v>6</v>
      </c>
      <c r="L2490">
        <v>1</v>
      </c>
      <c r="M2490">
        <v>0</v>
      </c>
      <c r="N2490">
        <v>0</v>
      </c>
      <c r="O2490">
        <v>12</v>
      </c>
      <c r="P2490">
        <v>5</v>
      </c>
      <c r="Q2490" s="5">
        <v>41.666666666666671</v>
      </c>
      <c r="R2490">
        <v>2</v>
      </c>
      <c r="S2490" s="5">
        <v>16.666666666666664</v>
      </c>
      <c r="T2490">
        <v>5</v>
      </c>
      <c r="U2490" s="5">
        <v>41.666666666666671</v>
      </c>
      <c r="V2490">
        <v>74.790000000000006</v>
      </c>
      <c r="W2490">
        <v>8</v>
      </c>
      <c r="Y2490">
        <v>13.86</v>
      </c>
      <c r="Z2490" s="11">
        <v>3.91</v>
      </c>
      <c r="AA2490">
        <v>8.83</v>
      </c>
      <c r="AB2490" s="9">
        <v>8830000</v>
      </c>
      <c r="AC2490" s="5">
        <v>3.91</v>
      </c>
      <c r="AD2490">
        <v>18.09</v>
      </c>
      <c r="AE2490">
        <v>8.83</v>
      </c>
      <c r="AF2490">
        <v>10.95</v>
      </c>
      <c r="AG2490" s="5"/>
      <c r="AH2490" s="5">
        <v>7.2647745835941437</v>
      </c>
      <c r="AI2490" s="5">
        <v>1.2412024243904674</v>
      </c>
      <c r="AJ2490">
        <v>355289.87</v>
      </c>
      <c r="AK2490">
        <v>355289870000</v>
      </c>
      <c r="AL2490">
        <f t="shared" ref="AL2490:AL2495" si="315">IF(AJ2490&lt;29957,1,0)</f>
        <v>0</v>
      </c>
      <c r="AM2490">
        <f t="shared" ref="AM2490:AM2495" si="316">IF(AND(AJ2490&gt;29957,AJ2490&lt;96525),1,0)</f>
        <v>0</v>
      </c>
      <c r="AN2490">
        <f t="shared" ref="AN2490:AN2495" si="317">IF(AJ2490&gt;96525,1,0)</f>
        <v>1</v>
      </c>
      <c r="AO2490">
        <v>24</v>
      </c>
      <c r="AP2490" s="5">
        <v>1.3802112417116059</v>
      </c>
      <c r="AQ2490">
        <v>503201000</v>
      </c>
      <c r="AT2490">
        <v>81376000</v>
      </c>
      <c r="AU2490">
        <v>584577000</v>
      </c>
      <c r="AW2490">
        <v>131002</v>
      </c>
      <c r="AX2490">
        <v>131002000000</v>
      </c>
      <c r="CG2490" s="13"/>
    </row>
    <row r="2491" spans="1:85" x14ac:dyDescent="0.3">
      <c r="A2491">
        <v>2019</v>
      </c>
      <c r="B2491" t="s">
        <v>54</v>
      </c>
      <c r="C2491">
        <v>1</v>
      </c>
      <c r="D2491">
        <v>5</v>
      </c>
      <c r="E2491">
        <v>6</v>
      </c>
      <c r="F2491">
        <v>2.4</v>
      </c>
      <c r="G2491">
        <v>2400000</v>
      </c>
      <c r="H2491">
        <v>1.8</v>
      </c>
      <c r="I2491">
        <v>1800000</v>
      </c>
      <c r="J2491">
        <v>0.59999999999999987</v>
      </c>
      <c r="K2491">
        <v>599999.99999999988</v>
      </c>
      <c r="L2491">
        <v>1</v>
      </c>
      <c r="M2491">
        <v>0</v>
      </c>
      <c r="N2491">
        <v>0</v>
      </c>
      <c r="O2491">
        <v>12</v>
      </c>
      <c r="P2491">
        <v>6</v>
      </c>
      <c r="Q2491" s="5">
        <v>50</v>
      </c>
      <c r="R2491">
        <v>2</v>
      </c>
      <c r="S2491" s="5">
        <v>16.666666666666664</v>
      </c>
      <c r="T2491">
        <v>4</v>
      </c>
      <c r="U2491" s="5">
        <v>33.333333333333329</v>
      </c>
      <c r="V2491">
        <v>69.040000000000006</v>
      </c>
      <c r="W2491">
        <v>7</v>
      </c>
      <c r="Y2491">
        <v>26.44</v>
      </c>
      <c r="Z2491" s="11">
        <v>7.53</v>
      </c>
      <c r="AA2491">
        <v>28.3</v>
      </c>
      <c r="AB2491" s="9">
        <v>28300000</v>
      </c>
      <c r="AC2491" s="5">
        <v>7.53</v>
      </c>
      <c r="AD2491">
        <v>36.75</v>
      </c>
      <c r="AE2491">
        <v>28.3</v>
      </c>
      <c r="AF2491">
        <v>35.380000000000003</v>
      </c>
      <c r="AG2491" s="5">
        <v>20.16338174273859</v>
      </c>
      <c r="AH2491" s="5">
        <v>4.3456812961507039</v>
      </c>
      <c r="AI2491" s="5"/>
      <c r="AJ2491">
        <v>30380.67</v>
      </c>
      <c r="AK2491">
        <v>30380670000</v>
      </c>
      <c r="AL2491">
        <f t="shared" si="315"/>
        <v>0</v>
      </c>
      <c r="AM2491">
        <f t="shared" si="316"/>
        <v>1</v>
      </c>
      <c r="AN2491">
        <f t="shared" si="317"/>
        <v>0</v>
      </c>
      <c r="AO2491">
        <v>29</v>
      </c>
      <c r="AP2491" s="5">
        <v>1.4623979978989561</v>
      </c>
      <c r="AQ2491">
        <v>10670000</v>
      </c>
      <c r="AT2491">
        <v>9390000</v>
      </c>
      <c r="AU2491">
        <v>20060000</v>
      </c>
      <c r="AW2491">
        <v>6486.9</v>
      </c>
      <c r="AX2491">
        <v>6486900000</v>
      </c>
      <c r="CG2491" s="13"/>
    </row>
    <row r="2492" spans="1:85" x14ac:dyDescent="0.3">
      <c r="A2492">
        <v>2019</v>
      </c>
      <c r="B2492" t="s">
        <v>55</v>
      </c>
      <c r="C2492">
        <v>0</v>
      </c>
      <c r="D2492">
        <v>4</v>
      </c>
      <c r="E2492">
        <v>5</v>
      </c>
      <c r="F2492">
        <v>13.9</v>
      </c>
      <c r="G2492">
        <v>13900000</v>
      </c>
      <c r="H2492">
        <v>13.9</v>
      </c>
      <c r="I2492">
        <v>13900000</v>
      </c>
      <c r="J2492">
        <v>0</v>
      </c>
      <c r="L2492">
        <v>1</v>
      </c>
      <c r="M2492">
        <v>1</v>
      </c>
      <c r="N2492">
        <v>0</v>
      </c>
      <c r="O2492">
        <v>14</v>
      </c>
      <c r="P2492">
        <v>6</v>
      </c>
      <c r="Q2492" s="5">
        <v>42.857142857142854</v>
      </c>
      <c r="R2492">
        <v>2</v>
      </c>
      <c r="S2492" s="5">
        <v>14.285714285714285</v>
      </c>
      <c r="T2492">
        <v>6</v>
      </c>
      <c r="U2492" s="5">
        <v>42.857142857142854</v>
      </c>
      <c r="V2492">
        <v>42.37</v>
      </c>
      <c r="W2492">
        <v>6</v>
      </c>
      <c r="X2492">
        <v>0.1</v>
      </c>
      <c r="Y2492">
        <v>8.24</v>
      </c>
      <c r="Z2492" s="11">
        <v>6.04</v>
      </c>
      <c r="AA2492">
        <v>10.28</v>
      </c>
      <c r="AB2492" s="9">
        <v>10280000</v>
      </c>
      <c r="AC2492" s="5">
        <v>6.04</v>
      </c>
      <c r="AD2492">
        <v>13.2</v>
      </c>
      <c r="AE2492">
        <v>10.28</v>
      </c>
      <c r="AF2492">
        <v>12.37</v>
      </c>
      <c r="AG2492" s="5">
        <v>12.260106123164661</v>
      </c>
      <c r="AH2492" s="5">
        <v>0.5343994049832651</v>
      </c>
      <c r="AI2492" s="5">
        <v>0.20267757530680552</v>
      </c>
      <c r="AJ2492">
        <v>77619.42</v>
      </c>
      <c r="AK2492">
        <v>77619420000</v>
      </c>
      <c r="AL2492">
        <f t="shared" si="315"/>
        <v>0</v>
      </c>
      <c r="AM2492">
        <f t="shared" si="316"/>
        <v>1</v>
      </c>
      <c r="AN2492">
        <f t="shared" si="317"/>
        <v>0</v>
      </c>
      <c r="AO2492">
        <v>65</v>
      </c>
      <c r="AP2492" s="5">
        <v>1.8129133566428552</v>
      </c>
      <c r="AQ2492">
        <v>23160000</v>
      </c>
      <c r="AR2492" s="5">
        <v>16.7</v>
      </c>
      <c r="AT2492">
        <v>27300000</v>
      </c>
      <c r="AU2492">
        <v>50460000</v>
      </c>
      <c r="AV2492">
        <v>0.03</v>
      </c>
      <c r="AW2492">
        <v>26890</v>
      </c>
      <c r="AX2492">
        <v>26890000000</v>
      </c>
      <c r="CG2492" s="13"/>
    </row>
    <row r="2493" spans="1:85" x14ac:dyDescent="0.3">
      <c r="A2493">
        <v>2019</v>
      </c>
      <c r="B2493" t="s">
        <v>56</v>
      </c>
      <c r="C2493">
        <v>0</v>
      </c>
      <c r="M2493">
        <v>0</v>
      </c>
      <c r="N2493">
        <v>0</v>
      </c>
      <c r="O2493">
        <v>13</v>
      </c>
      <c r="P2493">
        <v>4</v>
      </c>
      <c r="Q2493" s="5">
        <v>30.76923076923077</v>
      </c>
      <c r="R2493">
        <v>3</v>
      </c>
      <c r="S2493" s="5">
        <v>23.076923076923077</v>
      </c>
      <c r="T2493">
        <v>6</v>
      </c>
      <c r="U2493" s="5">
        <v>46.153846153846153</v>
      </c>
      <c r="V2493">
        <v>51</v>
      </c>
      <c r="W2493">
        <v>4</v>
      </c>
      <c r="Y2493">
        <v>15.97</v>
      </c>
      <c r="Z2493" s="11">
        <v>14.12</v>
      </c>
      <c r="AA2493">
        <v>33.94</v>
      </c>
      <c r="AB2493" s="9">
        <v>33940000</v>
      </c>
      <c r="AC2493" s="5">
        <v>14.12</v>
      </c>
      <c r="AD2493">
        <v>63.83</v>
      </c>
      <c r="AE2493">
        <v>33.94</v>
      </c>
      <c r="AF2493">
        <v>63.83</v>
      </c>
      <c r="AG2493" s="5">
        <v>2.8335425510507095</v>
      </c>
      <c r="AH2493" s="5">
        <v>0.18287455504407626</v>
      </c>
      <c r="AI2493" s="5">
        <v>2.979806921743668</v>
      </c>
      <c r="AJ2493">
        <v>164589.96</v>
      </c>
      <c r="AK2493">
        <v>164589960000</v>
      </c>
      <c r="AL2493">
        <f t="shared" si="315"/>
        <v>0</v>
      </c>
      <c r="AM2493">
        <f t="shared" si="316"/>
        <v>0</v>
      </c>
      <c r="AN2493">
        <f t="shared" si="317"/>
        <v>1</v>
      </c>
      <c r="AO2493">
        <v>40</v>
      </c>
      <c r="AP2493" s="5">
        <v>1.6020599913279623</v>
      </c>
      <c r="AQ2493">
        <v>92000000</v>
      </c>
      <c r="AR2493" s="5">
        <v>100</v>
      </c>
      <c r="AT2493">
        <v>8000000</v>
      </c>
      <c r="AU2493">
        <v>100000000</v>
      </c>
      <c r="AV2493">
        <v>51</v>
      </c>
      <c r="AW2493">
        <v>42925.599999999999</v>
      </c>
      <c r="AX2493">
        <v>42925600000</v>
      </c>
      <c r="CG2493" s="13"/>
    </row>
    <row r="2494" spans="1:85" x14ac:dyDescent="0.3">
      <c r="A2494">
        <v>2019</v>
      </c>
      <c r="B2494" t="s">
        <v>57</v>
      </c>
      <c r="C2494">
        <v>0</v>
      </c>
      <c r="D2494">
        <v>5</v>
      </c>
      <c r="E2494">
        <v>5</v>
      </c>
      <c r="F2494">
        <v>11.2</v>
      </c>
      <c r="G2494">
        <v>11200000</v>
      </c>
      <c r="H2494">
        <v>9.5</v>
      </c>
      <c r="I2494">
        <v>9500000</v>
      </c>
      <c r="J2494">
        <v>1.6999999999999993</v>
      </c>
      <c r="K2494">
        <v>1699999.9999999993</v>
      </c>
      <c r="L2494">
        <v>1</v>
      </c>
      <c r="M2494">
        <v>0</v>
      </c>
      <c r="N2494">
        <v>0</v>
      </c>
      <c r="O2494">
        <v>16</v>
      </c>
      <c r="P2494">
        <v>8</v>
      </c>
      <c r="Q2494" s="5">
        <v>50</v>
      </c>
      <c r="R2494">
        <v>2</v>
      </c>
      <c r="S2494" s="5">
        <v>12.5</v>
      </c>
      <c r="T2494">
        <v>6</v>
      </c>
      <c r="U2494" s="5">
        <v>37.5</v>
      </c>
      <c r="V2494">
        <v>51.08</v>
      </c>
      <c r="W2494">
        <v>5</v>
      </c>
      <c r="Y2494">
        <v>3.34</v>
      </c>
      <c r="Z2494" s="11">
        <v>1.64</v>
      </c>
      <c r="AA2494">
        <v>3.95</v>
      </c>
      <c r="AB2494" s="9">
        <v>3950000</v>
      </c>
      <c r="AC2494" s="5">
        <v>1.64</v>
      </c>
      <c r="AD2494">
        <v>8.65</v>
      </c>
      <c r="AE2494">
        <v>3.95</v>
      </c>
      <c r="AF2494">
        <v>6.02</v>
      </c>
      <c r="AG2494" s="5">
        <v>8.247873248888391</v>
      </c>
      <c r="AH2494" s="5">
        <v>0.94480500421647318</v>
      </c>
      <c r="AI2494" s="5">
        <v>2.5681114351615215</v>
      </c>
      <c r="AJ2494">
        <v>45300.06</v>
      </c>
      <c r="AK2494">
        <v>45300060000</v>
      </c>
      <c r="AL2494">
        <f t="shared" si="315"/>
        <v>0</v>
      </c>
      <c r="AM2494">
        <f t="shared" si="316"/>
        <v>1</v>
      </c>
      <c r="AN2494">
        <f t="shared" si="317"/>
        <v>0</v>
      </c>
      <c r="AO2494">
        <v>61</v>
      </c>
      <c r="AP2494" s="5">
        <v>1.7853298350107669</v>
      </c>
      <c r="AQ2494">
        <v>68768467</v>
      </c>
      <c r="AT2494">
        <v>81913593</v>
      </c>
      <c r="AU2494">
        <v>150682060</v>
      </c>
      <c r="AV2494">
        <v>4.41</v>
      </c>
      <c r="AW2494">
        <v>69845.100000000006</v>
      </c>
      <c r="AX2494">
        <v>69845100000</v>
      </c>
      <c r="CG2494" s="13"/>
    </row>
    <row r="2495" spans="1:85" x14ac:dyDescent="0.3">
      <c r="A2495">
        <v>2019</v>
      </c>
      <c r="B2495" t="s">
        <v>58</v>
      </c>
      <c r="C2495">
        <v>0</v>
      </c>
      <c r="D2495">
        <v>4</v>
      </c>
      <c r="E2495">
        <v>4</v>
      </c>
      <c r="F2495">
        <v>4.2</v>
      </c>
      <c r="G2495">
        <v>4200000</v>
      </c>
      <c r="H2495">
        <v>3.3</v>
      </c>
      <c r="I2495">
        <v>3300000</v>
      </c>
      <c r="J2495">
        <v>0.90000000000000036</v>
      </c>
      <c r="K2495">
        <v>900000.00000000035</v>
      </c>
      <c r="L2495">
        <v>1</v>
      </c>
      <c r="M2495">
        <v>0</v>
      </c>
      <c r="N2495">
        <v>1</v>
      </c>
      <c r="O2495">
        <v>19</v>
      </c>
      <c r="P2495">
        <v>8</v>
      </c>
      <c r="Q2495" s="5">
        <v>42.105263157894733</v>
      </c>
      <c r="R2495">
        <v>8</v>
      </c>
      <c r="S2495" s="5">
        <v>42.105263157894733</v>
      </c>
      <c r="T2495">
        <v>3</v>
      </c>
      <c r="U2495" s="5">
        <v>15.789473684210526</v>
      </c>
      <c r="V2495">
        <v>72.680000000000007</v>
      </c>
      <c r="W2495">
        <v>4</v>
      </c>
      <c r="Y2495">
        <v>6.62</v>
      </c>
      <c r="Z2495" s="11">
        <v>4.8099999999999996</v>
      </c>
      <c r="AA2495">
        <v>8.4700000000000006</v>
      </c>
      <c r="AB2495" s="9">
        <v>8470000</v>
      </c>
      <c r="AC2495" s="5">
        <v>4.8099999999999996</v>
      </c>
      <c r="AD2495">
        <v>16.190000000000001</v>
      </c>
      <c r="AE2495">
        <v>8.4700000000000006</v>
      </c>
      <c r="AF2495">
        <v>10.17</v>
      </c>
      <c r="AG2495" s="5">
        <v>10.532693519461004</v>
      </c>
      <c r="AH2495" s="5"/>
      <c r="AI2495" s="5">
        <v>3.26170847219786</v>
      </c>
      <c r="AJ2495">
        <v>46278.63</v>
      </c>
      <c r="AK2495">
        <v>46278630000</v>
      </c>
      <c r="AL2495">
        <f t="shared" si="315"/>
        <v>0</v>
      </c>
      <c r="AM2495">
        <f t="shared" si="316"/>
        <v>1</v>
      </c>
      <c r="AN2495">
        <f t="shared" si="317"/>
        <v>0</v>
      </c>
      <c r="AO2495">
        <v>37</v>
      </c>
      <c r="AP2495" s="5">
        <v>1.5682017240669948</v>
      </c>
      <c r="AQ2495">
        <v>85400000</v>
      </c>
      <c r="AS2495">
        <v>12000000</v>
      </c>
      <c r="AT2495">
        <v>23745000</v>
      </c>
      <c r="AU2495">
        <v>109145000</v>
      </c>
      <c r="AW2495">
        <v>22804</v>
      </c>
      <c r="AX2495">
        <v>22804000000</v>
      </c>
      <c r="CG2495" s="13"/>
    </row>
    <row r="2496" spans="1:85" x14ac:dyDescent="0.3">
      <c r="A2496">
        <v>2019</v>
      </c>
      <c r="B2496" t="s">
        <v>59</v>
      </c>
      <c r="C2496">
        <v>0</v>
      </c>
      <c r="M2496">
        <v>0</v>
      </c>
      <c r="N2496">
        <v>0</v>
      </c>
      <c r="Q2496" s="5"/>
      <c r="S2496" s="5"/>
      <c r="U2496" s="5"/>
      <c r="Z2496" s="11"/>
      <c r="AG2496" s="5"/>
      <c r="AH2496" s="5"/>
      <c r="AI2496" s="5"/>
      <c r="AO2496">
        <v>6</v>
      </c>
      <c r="AP2496" s="5">
        <v>0.77815125038364352</v>
      </c>
      <c r="CG2496" s="13"/>
    </row>
    <row r="2497" spans="1:85" x14ac:dyDescent="0.3">
      <c r="A2497">
        <v>2019</v>
      </c>
      <c r="B2497" t="s">
        <v>60</v>
      </c>
      <c r="C2497">
        <v>1</v>
      </c>
      <c r="D2497">
        <v>7</v>
      </c>
      <c r="E2497">
        <v>4</v>
      </c>
      <c r="F2497">
        <v>1.5</v>
      </c>
      <c r="G2497">
        <v>1500000</v>
      </c>
      <c r="H2497">
        <v>1</v>
      </c>
      <c r="I2497">
        <v>1000000</v>
      </c>
      <c r="J2497">
        <v>0.5</v>
      </c>
      <c r="K2497">
        <v>500000</v>
      </c>
      <c r="L2497">
        <v>1</v>
      </c>
      <c r="M2497">
        <v>0</v>
      </c>
      <c r="N2497">
        <v>1</v>
      </c>
      <c r="O2497">
        <v>13</v>
      </c>
      <c r="P2497">
        <v>7</v>
      </c>
      <c r="Q2497" s="5">
        <v>53.846153846153847</v>
      </c>
      <c r="R2497">
        <v>3</v>
      </c>
      <c r="S2497" s="5">
        <v>23.076923076923077</v>
      </c>
      <c r="T2497">
        <v>3</v>
      </c>
      <c r="U2497" s="5">
        <v>23.076923076923077</v>
      </c>
      <c r="V2497">
        <v>54.75</v>
      </c>
      <c r="W2497">
        <v>5</v>
      </c>
      <c r="Y2497">
        <v>8.1300000000000008</v>
      </c>
      <c r="Z2497" s="11">
        <v>5.88</v>
      </c>
      <c r="AA2497">
        <v>9.82</v>
      </c>
      <c r="AB2497" s="9">
        <v>9820000</v>
      </c>
      <c r="AC2497" s="5">
        <v>5.88</v>
      </c>
      <c r="AD2497">
        <v>16.78</v>
      </c>
      <c r="AE2497">
        <v>9.82</v>
      </c>
      <c r="AF2497">
        <v>14.7</v>
      </c>
      <c r="AG2497" s="5">
        <v>12.744059583482764</v>
      </c>
      <c r="AH2497" s="5">
        <v>9.6168783612839273E-2</v>
      </c>
      <c r="AI2497" s="5"/>
      <c r="AJ2497">
        <v>40128.32</v>
      </c>
      <c r="AK2497">
        <v>40128320000</v>
      </c>
      <c r="AL2497">
        <f>IF(AJ2497&lt;29957,1,0)</f>
        <v>0</v>
      </c>
      <c r="AM2497">
        <f>IF(AND(AJ2497&gt;29957,AJ2497&lt;96525),1,0)</f>
        <v>1</v>
      </c>
      <c r="AN2497">
        <f>IF(AJ2497&gt;96525,1,0)</f>
        <v>0</v>
      </c>
      <c r="AO2497">
        <v>21</v>
      </c>
      <c r="AP2497" s="5">
        <v>1.3222192947339191</v>
      </c>
      <c r="AQ2497">
        <v>114340000</v>
      </c>
      <c r="AS2497">
        <v>25187000</v>
      </c>
      <c r="AT2497">
        <v>31911000</v>
      </c>
      <c r="AU2497">
        <v>146251000</v>
      </c>
      <c r="AW2497">
        <v>13517.9</v>
      </c>
      <c r="AX2497">
        <v>13517900000</v>
      </c>
      <c r="CG2497" s="13"/>
    </row>
    <row r="2498" spans="1:85" x14ac:dyDescent="0.3">
      <c r="A2498">
        <v>2019</v>
      </c>
      <c r="B2498" t="s">
        <v>61</v>
      </c>
      <c r="C2498">
        <v>1</v>
      </c>
      <c r="D2498">
        <v>5</v>
      </c>
      <c r="E2498">
        <v>4</v>
      </c>
      <c r="L2498">
        <v>1</v>
      </c>
      <c r="M2498">
        <v>0</v>
      </c>
      <c r="N2498">
        <v>0</v>
      </c>
      <c r="O2498">
        <v>11</v>
      </c>
      <c r="P2498">
        <v>6</v>
      </c>
      <c r="Q2498" s="5">
        <v>54.54545454545454</v>
      </c>
      <c r="R2498">
        <v>1</v>
      </c>
      <c r="S2498" s="5">
        <v>9.0909090909090917</v>
      </c>
      <c r="T2498">
        <v>4</v>
      </c>
      <c r="U2498" s="5">
        <v>36.363636363636367</v>
      </c>
      <c r="V2498">
        <v>58.77</v>
      </c>
      <c r="W2498">
        <v>4</v>
      </c>
      <c r="X2498">
        <v>0.52</v>
      </c>
      <c r="Y2498">
        <v>6.11</v>
      </c>
      <c r="Z2498" s="11">
        <v>2.0699999999999998</v>
      </c>
      <c r="AA2498">
        <v>4.8600000000000003</v>
      </c>
      <c r="AB2498" s="9">
        <v>4860000</v>
      </c>
      <c r="AC2498" s="5">
        <v>2.0699999999999998</v>
      </c>
      <c r="AD2498">
        <v>24.06</v>
      </c>
      <c r="AE2498">
        <v>4.8600000000000003</v>
      </c>
      <c r="AF2498">
        <v>6.16</v>
      </c>
      <c r="AG2498" s="5">
        <v>34.855841823354581</v>
      </c>
      <c r="AH2498" s="5"/>
      <c r="AI2498" s="5"/>
      <c r="AJ2498">
        <v>69527.520000000004</v>
      </c>
      <c r="AK2498">
        <v>69527520000</v>
      </c>
      <c r="AL2498">
        <f>IF(AJ2498&lt;29957,1,0)</f>
        <v>0</v>
      </c>
      <c r="AM2498">
        <f>IF(AND(AJ2498&gt;29957,AJ2498&lt;96525),1,0)</f>
        <v>1</v>
      </c>
      <c r="AN2498">
        <f>IF(AJ2498&gt;96525,1,0)</f>
        <v>0</v>
      </c>
      <c r="AO2498">
        <v>34</v>
      </c>
      <c r="AP2498" s="5">
        <v>1.5314789170422551</v>
      </c>
      <c r="AQ2498">
        <v>46473351</v>
      </c>
      <c r="AT2498">
        <v>30809740</v>
      </c>
      <c r="AU2498">
        <v>77283091</v>
      </c>
      <c r="AV2498">
        <v>0.64</v>
      </c>
      <c r="AW2498">
        <v>101816.7</v>
      </c>
      <c r="AX2498">
        <v>101816700000</v>
      </c>
      <c r="CG2498" s="13"/>
    </row>
    <row r="2499" spans="1:85" x14ac:dyDescent="0.3">
      <c r="A2499">
        <v>2019</v>
      </c>
      <c r="B2499" t="s">
        <v>62</v>
      </c>
      <c r="C2499">
        <v>0</v>
      </c>
      <c r="D2499">
        <v>5</v>
      </c>
      <c r="E2499">
        <v>4</v>
      </c>
      <c r="L2499">
        <v>1</v>
      </c>
      <c r="M2499">
        <v>0</v>
      </c>
      <c r="N2499">
        <v>1</v>
      </c>
      <c r="O2499">
        <v>14</v>
      </c>
      <c r="P2499">
        <v>7</v>
      </c>
      <c r="Q2499" s="5">
        <v>50</v>
      </c>
      <c r="R2499">
        <v>2</v>
      </c>
      <c r="S2499" s="5">
        <v>14.285714285714285</v>
      </c>
      <c r="T2499">
        <v>5</v>
      </c>
      <c r="U2499" s="5">
        <v>35.714285714285715</v>
      </c>
      <c r="V2499">
        <v>36.700000000000003</v>
      </c>
      <c r="W2499">
        <v>5</v>
      </c>
      <c r="Y2499">
        <v>9.4600000000000009</v>
      </c>
      <c r="Z2499" s="11">
        <v>2.77</v>
      </c>
      <c r="AA2499">
        <v>6.72</v>
      </c>
      <c r="AB2499" s="9">
        <v>6720000</v>
      </c>
      <c r="AC2499" s="5">
        <v>2.77</v>
      </c>
      <c r="AD2499">
        <v>10.6</v>
      </c>
      <c r="AE2499">
        <v>6.72</v>
      </c>
      <c r="AF2499">
        <v>8.27</v>
      </c>
      <c r="AG2499" s="5">
        <v>7.5092510978494884</v>
      </c>
      <c r="AH2499" s="5">
        <v>2.1801604543355166</v>
      </c>
      <c r="AI2499" s="5"/>
      <c r="AJ2499">
        <v>426135.4</v>
      </c>
      <c r="AK2499">
        <v>426135400000</v>
      </c>
      <c r="AL2499">
        <f>IF(AJ2499&lt;29957,1,0)</f>
        <v>0</v>
      </c>
      <c r="AM2499">
        <f>IF(AND(AJ2499&gt;29957,AJ2499&lt;96525),1,0)</f>
        <v>0</v>
      </c>
      <c r="AN2499">
        <f>IF(AJ2499&gt;96525,1,0)</f>
        <v>1</v>
      </c>
      <c r="AO2499">
        <v>84</v>
      </c>
      <c r="AP2499" s="5">
        <v>1.9242792860618814</v>
      </c>
      <c r="AQ2499">
        <v>99000000</v>
      </c>
      <c r="AR2499" s="5">
        <v>81.099999999999994</v>
      </c>
      <c r="AS2499">
        <v>150300000</v>
      </c>
      <c r="AT2499">
        <v>285600000</v>
      </c>
      <c r="AU2499">
        <v>384600000</v>
      </c>
      <c r="AV2499">
        <v>21.72</v>
      </c>
      <c r="AW2499">
        <v>163685.20000000001</v>
      </c>
      <c r="AX2499">
        <v>163685200000</v>
      </c>
      <c r="CG2499" s="13"/>
    </row>
    <row r="2500" spans="1:85" x14ac:dyDescent="0.3">
      <c r="A2500">
        <v>2019</v>
      </c>
      <c r="B2500" t="s">
        <v>63</v>
      </c>
      <c r="C2500">
        <v>1</v>
      </c>
      <c r="M2500">
        <v>0</v>
      </c>
      <c r="N2500">
        <v>0</v>
      </c>
      <c r="Q2500" s="5"/>
      <c r="S2500" s="5"/>
      <c r="U2500" s="5"/>
      <c r="V2500">
        <v>53.93</v>
      </c>
      <c r="X2500">
        <v>72.319999999999993</v>
      </c>
      <c r="Z2500" s="11"/>
      <c r="AG2500" s="5"/>
      <c r="AH2500" s="5"/>
      <c r="AI2500" s="5"/>
      <c r="AO2500">
        <v>11</v>
      </c>
      <c r="AP2500" s="5">
        <v>1.0413926851582249</v>
      </c>
      <c r="AR2500" s="5">
        <v>80.7</v>
      </c>
      <c r="CG2500" s="13"/>
    </row>
    <row r="2501" spans="1:85" x14ac:dyDescent="0.3">
      <c r="A2501">
        <v>2019</v>
      </c>
      <c r="B2501" t="s">
        <v>64</v>
      </c>
      <c r="C2501">
        <v>0</v>
      </c>
      <c r="D2501">
        <v>7</v>
      </c>
      <c r="E2501">
        <v>4</v>
      </c>
      <c r="L2501">
        <v>1</v>
      </c>
      <c r="M2501">
        <v>0</v>
      </c>
      <c r="N2501">
        <v>0</v>
      </c>
      <c r="O2501">
        <v>15</v>
      </c>
      <c r="P2501">
        <v>6</v>
      </c>
      <c r="Q2501" s="5">
        <v>40</v>
      </c>
      <c r="R2501">
        <v>4</v>
      </c>
      <c r="S2501" s="5">
        <v>26.666666666666668</v>
      </c>
      <c r="T2501">
        <v>5</v>
      </c>
      <c r="U2501" s="5">
        <v>33.333333333333329</v>
      </c>
      <c r="V2501">
        <v>51</v>
      </c>
      <c r="W2501">
        <v>5</v>
      </c>
      <c r="Y2501">
        <v>15.83</v>
      </c>
      <c r="Z2501" s="11">
        <v>16.28</v>
      </c>
      <c r="AA2501">
        <v>14.97</v>
      </c>
      <c r="AB2501" s="9">
        <v>14970000</v>
      </c>
      <c r="AC2501" s="5">
        <v>16.28</v>
      </c>
      <c r="AD2501">
        <v>47.93</v>
      </c>
      <c r="AE2501">
        <v>14.97</v>
      </c>
      <c r="AF2501">
        <v>46.63</v>
      </c>
      <c r="AG2501" s="5">
        <v>3.1036465537746021</v>
      </c>
      <c r="AH2501" s="5">
        <v>0.13684854158874213</v>
      </c>
      <c r="AI2501" s="5">
        <v>12.648075273417113</v>
      </c>
      <c r="AJ2501">
        <v>342198.73</v>
      </c>
      <c r="AK2501">
        <v>342198730000</v>
      </c>
      <c r="AL2501">
        <f t="shared" ref="AL2501:AL2508" si="318">IF(AJ2501&lt;29957,1,0)</f>
        <v>0</v>
      </c>
      <c r="AM2501">
        <f t="shared" ref="AM2501:AM2508" si="319">IF(AND(AJ2501&gt;29957,AJ2501&lt;96525),1,0)</f>
        <v>0</v>
      </c>
      <c r="AN2501">
        <f t="shared" ref="AN2501:AN2508" si="320">IF(AJ2501&gt;96525,1,0)</f>
        <v>1</v>
      </c>
      <c r="AO2501">
        <v>82</v>
      </c>
      <c r="AP2501" s="5">
        <v>1.9138138523837167</v>
      </c>
      <c r="AQ2501">
        <v>76927000</v>
      </c>
      <c r="AT2501">
        <v>111767000</v>
      </c>
      <c r="AU2501">
        <v>188694000</v>
      </c>
      <c r="AV2501">
        <v>51</v>
      </c>
      <c r="AW2501">
        <v>44647.9</v>
      </c>
      <c r="AX2501">
        <v>44647900000</v>
      </c>
      <c r="CG2501" s="13"/>
    </row>
    <row r="2502" spans="1:85" x14ac:dyDescent="0.3">
      <c r="A2502">
        <v>2019</v>
      </c>
      <c r="B2502" t="s">
        <v>65</v>
      </c>
      <c r="C2502">
        <v>0</v>
      </c>
      <c r="D2502">
        <v>6</v>
      </c>
      <c r="E2502">
        <v>5</v>
      </c>
      <c r="L2502">
        <v>1</v>
      </c>
      <c r="M2502">
        <v>1</v>
      </c>
      <c r="N2502">
        <v>0</v>
      </c>
      <c r="O2502">
        <v>13</v>
      </c>
      <c r="P2502">
        <v>6</v>
      </c>
      <c r="Q2502" s="5">
        <v>46.153846153846153</v>
      </c>
      <c r="R2502">
        <v>1</v>
      </c>
      <c r="S2502" s="5">
        <v>7.6923076923076925</v>
      </c>
      <c r="T2502">
        <v>6</v>
      </c>
      <c r="U2502" s="5">
        <v>46.153846153846153</v>
      </c>
      <c r="V2502">
        <v>61.78</v>
      </c>
      <c r="W2502">
        <v>5</v>
      </c>
      <c r="X2502">
        <v>0.01</v>
      </c>
      <c r="Y2502">
        <v>5.41</v>
      </c>
      <c r="Z2502" s="11">
        <v>4.2</v>
      </c>
      <c r="AA2502">
        <v>6.88</v>
      </c>
      <c r="AB2502" s="9">
        <v>6880000</v>
      </c>
      <c r="AC2502" s="5">
        <v>4.2</v>
      </c>
      <c r="AD2502">
        <v>22.93</v>
      </c>
      <c r="AE2502">
        <v>6.88</v>
      </c>
      <c r="AF2502">
        <v>12.02</v>
      </c>
      <c r="AG2502" s="5">
        <v>18.780581867935769</v>
      </c>
      <c r="AH2502" s="5">
        <v>9.8766740205631601E-2</v>
      </c>
      <c r="AI2502" s="5"/>
      <c r="AJ2502">
        <v>148457.62</v>
      </c>
      <c r="AK2502">
        <v>148457620000</v>
      </c>
      <c r="AL2502">
        <f t="shared" si="318"/>
        <v>0</v>
      </c>
      <c r="AM2502">
        <f t="shared" si="319"/>
        <v>0</v>
      </c>
      <c r="AN2502">
        <f t="shared" si="320"/>
        <v>1</v>
      </c>
      <c r="AO2502">
        <v>58</v>
      </c>
      <c r="AP2502" s="5">
        <v>1.7634279935629371</v>
      </c>
      <c r="AQ2502">
        <v>31304964</v>
      </c>
      <c r="AR2502" s="5">
        <v>70</v>
      </c>
      <c r="AT2502">
        <v>70422109</v>
      </c>
      <c r="AU2502">
        <v>101727073</v>
      </c>
      <c r="AV2502">
        <v>0</v>
      </c>
      <c r="AW2502">
        <v>132129.5</v>
      </c>
      <c r="AX2502">
        <v>132129500000</v>
      </c>
      <c r="CG2502" s="13"/>
    </row>
    <row r="2503" spans="1:85" x14ac:dyDescent="0.3">
      <c r="A2503">
        <v>2019</v>
      </c>
      <c r="B2503" t="s">
        <v>66</v>
      </c>
      <c r="C2503">
        <v>0</v>
      </c>
      <c r="M2503">
        <v>0</v>
      </c>
      <c r="N2503">
        <v>0</v>
      </c>
      <c r="Q2503" s="5"/>
      <c r="S2503" s="5"/>
      <c r="U2503" s="5"/>
      <c r="V2503">
        <v>34.369999999999997</v>
      </c>
      <c r="X2503">
        <v>48.85</v>
      </c>
      <c r="Y2503">
        <v>8.24</v>
      </c>
      <c r="Z2503" s="11">
        <v>13.56</v>
      </c>
      <c r="AA2503">
        <v>14.51</v>
      </c>
      <c r="AB2503" s="9">
        <v>14510000</v>
      </c>
      <c r="AC2503" s="5">
        <v>13.56</v>
      </c>
      <c r="AD2503">
        <v>39.53</v>
      </c>
      <c r="AE2503">
        <v>14.51</v>
      </c>
      <c r="AF2503">
        <v>23.42</v>
      </c>
      <c r="AG2503" s="5">
        <v>9.1054585493237745</v>
      </c>
      <c r="AH2503" s="5">
        <v>0.26211734551486859</v>
      </c>
      <c r="AI2503" s="5">
        <v>0.64011109845922332</v>
      </c>
      <c r="AJ2503">
        <v>142451.20000000001</v>
      </c>
      <c r="AK2503">
        <v>142451200000</v>
      </c>
      <c r="AL2503">
        <f t="shared" si="318"/>
        <v>0</v>
      </c>
      <c r="AM2503">
        <f t="shared" si="319"/>
        <v>0</v>
      </c>
      <c r="AN2503">
        <f t="shared" si="320"/>
        <v>1</v>
      </c>
      <c r="AO2503">
        <v>4</v>
      </c>
      <c r="AP2503" s="5">
        <v>0.60205999132796229</v>
      </c>
      <c r="AR2503" s="5">
        <v>45.3</v>
      </c>
      <c r="AV2503">
        <v>34.369999999999997</v>
      </c>
      <c r="AW2503">
        <v>44789.1</v>
      </c>
      <c r="AX2503">
        <v>44789100000</v>
      </c>
      <c r="CG2503" s="13"/>
    </row>
    <row r="2504" spans="1:85" x14ac:dyDescent="0.3">
      <c r="A2504">
        <v>2019</v>
      </c>
      <c r="B2504" t="s">
        <v>67</v>
      </c>
      <c r="C2504">
        <v>0</v>
      </c>
      <c r="M2504">
        <v>0</v>
      </c>
      <c r="N2504">
        <v>0</v>
      </c>
      <c r="O2504">
        <v>18</v>
      </c>
      <c r="P2504">
        <v>6</v>
      </c>
      <c r="Q2504" s="5">
        <v>33.333333333333329</v>
      </c>
      <c r="R2504">
        <v>1</v>
      </c>
      <c r="S2504" s="5">
        <v>5.5555555555555554</v>
      </c>
      <c r="T2504">
        <v>11</v>
      </c>
      <c r="U2504" s="5">
        <v>61.111111111111114</v>
      </c>
      <c r="V2504">
        <v>51</v>
      </c>
      <c r="W2504">
        <v>5</v>
      </c>
      <c r="Y2504">
        <v>10.84</v>
      </c>
      <c r="Z2504" s="11">
        <v>4.53</v>
      </c>
      <c r="AA2504">
        <v>10.89</v>
      </c>
      <c r="AB2504" s="9">
        <v>10890000</v>
      </c>
      <c r="AC2504" s="5">
        <v>4.53</v>
      </c>
      <c r="AD2504">
        <v>15.45</v>
      </c>
      <c r="AE2504">
        <v>10.89</v>
      </c>
      <c r="AF2504">
        <v>14.47</v>
      </c>
      <c r="AG2504" s="5">
        <v>11.384421676991671</v>
      </c>
      <c r="AH2504" s="5">
        <v>0.56673669300882867</v>
      </c>
      <c r="AI2504" s="5"/>
      <c r="AJ2504">
        <v>206791.2</v>
      </c>
      <c r="AK2504">
        <v>206791200000</v>
      </c>
      <c r="AL2504">
        <f t="shared" si="318"/>
        <v>0</v>
      </c>
      <c r="AM2504">
        <f t="shared" si="319"/>
        <v>0</v>
      </c>
      <c r="AN2504">
        <f t="shared" si="320"/>
        <v>1</v>
      </c>
      <c r="AO2504">
        <v>57</v>
      </c>
      <c r="AP2504" s="5">
        <v>1.7558748556724912</v>
      </c>
      <c r="AQ2504">
        <v>23827000</v>
      </c>
      <c r="AT2504">
        <v>54129000</v>
      </c>
      <c r="AU2504">
        <v>77956000</v>
      </c>
      <c r="AV2504">
        <v>51</v>
      </c>
      <c r="AW2504">
        <v>58739.8</v>
      </c>
      <c r="AX2504">
        <v>58739800000</v>
      </c>
      <c r="CG2504" s="13"/>
    </row>
    <row r="2505" spans="1:85" x14ac:dyDescent="0.3">
      <c r="A2505">
        <v>2019</v>
      </c>
      <c r="B2505" t="s">
        <v>68</v>
      </c>
      <c r="C2505">
        <v>1</v>
      </c>
      <c r="D2505">
        <v>3</v>
      </c>
      <c r="E2505">
        <v>4</v>
      </c>
      <c r="L2505">
        <v>0</v>
      </c>
      <c r="M2505">
        <v>0</v>
      </c>
      <c r="N2505">
        <v>1</v>
      </c>
      <c r="O2505">
        <v>12</v>
      </c>
      <c r="P2505">
        <v>6</v>
      </c>
      <c r="Q2505" s="5">
        <v>50</v>
      </c>
      <c r="R2505">
        <v>2</v>
      </c>
      <c r="S2505" s="5">
        <v>16.666666666666664</v>
      </c>
      <c r="T2505">
        <v>4</v>
      </c>
      <c r="U2505" s="5">
        <v>33.333333333333329</v>
      </c>
      <c r="V2505">
        <v>22.48</v>
      </c>
      <c r="W2505">
        <v>6</v>
      </c>
      <c r="Y2505">
        <v>9.9499999999999993</v>
      </c>
      <c r="Z2505" s="11">
        <v>3.26</v>
      </c>
      <c r="AA2505">
        <v>10.46</v>
      </c>
      <c r="AB2505" s="9">
        <v>10460000</v>
      </c>
      <c r="AC2505" s="5">
        <v>3.26</v>
      </c>
      <c r="AD2505">
        <v>19.38</v>
      </c>
      <c r="AE2505">
        <v>10.46</v>
      </c>
      <c r="AF2505">
        <v>17.100000000000001</v>
      </c>
      <c r="AG2505" s="5">
        <v>19.193363114231015</v>
      </c>
      <c r="AH2505" s="5">
        <v>0.59108236604274633</v>
      </c>
      <c r="AI2505" s="5"/>
      <c r="AJ2505">
        <v>71747.45</v>
      </c>
      <c r="AK2505">
        <v>71747450000</v>
      </c>
      <c r="AL2505">
        <f t="shared" si="318"/>
        <v>0</v>
      </c>
      <c r="AM2505">
        <f t="shared" si="319"/>
        <v>1</v>
      </c>
      <c r="AN2505">
        <f t="shared" si="320"/>
        <v>0</v>
      </c>
      <c r="AO2505">
        <v>28</v>
      </c>
      <c r="AP2505" s="5">
        <v>1.447158031342219</v>
      </c>
      <c r="AQ2505">
        <v>38368184</v>
      </c>
      <c r="AR2505" s="5">
        <v>30</v>
      </c>
      <c r="AS2505">
        <v>103938791</v>
      </c>
      <c r="AT2505">
        <v>191233963</v>
      </c>
      <c r="AU2505">
        <v>229602147</v>
      </c>
      <c r="AV2505">
        <v>0</v>
      </c>
      <c r="AW2505">
        <v>46694</v>
      </c>
      <c r="AX2505">
        <v>46694000000</v>
      </c>
      <c r="CG2505" s="13"/>
    </row>
    <row r="2506" spans="1:85" x14ac:dyDescent="0.3">
      <c r="A2506">
        <v>2019</v>
      </c>
      <c r="B2506" t="s">
        <v>69</v>
      </c>
      <c r="C2506">
        <v>0</v>
      </c>
      <c r="D2506">
        <v>4</v>
      </c>
      <c r="E2506">
        <v>4</v>
      </c>
      <c r="L2506">
        <v>1</v>
      </c>
      <c r="M2506">
        <v>0</v>
      </c>
      <c r="N2506">
        <v>0</v>
      </c>
      <c r="O2506">
        <v>10</v>
      </c>
      <c r="P2506">
        <v>4</v>
      </c>
      <c r="Q2506" s="5">
        <v>40</v>
      </c>
      <c r="R2506">
        <v>2</v>
      </c>
      <c r="S2506" s="5">
        <v>20</v>
      </c>
      <c r="T2506">
        <v>4</v>
      </c>
      <c r="U2506" s="5">
        <v>40</v>
      </c>
      <c r="V2506">
        <v>71.61</v>
      </c>
      <c r="W2506">
        <v>5</v>
      </c>
      <c r="X2506">
        <v>39.880000000000003</v>
      </c>
      <c r="Y2506">
        <v>11.11</v>
      </c>
      <c r="Z2506" s="11">
        <v>1.78</v>
      </c>
      <c r="AA2506">
        <v>7.01</v>
      </c>
      <c r="AB2506" s="9">
        <v>7010000</v>
      </c>
      <c r="AC2506" s="5">
        <v>1.78</v>
      </c>
      <c r="AD2506">
        <v>14.72</v>
      </c>
      <c r="AE2506">
        <v>7.01</v>
      </c>
      <c r="AF2506">
        <v>14.35</v>
      </c>
      <c r="AG2506" s="5">
        <v>6.5823682855820449</v>
      </c>
      <c r="AH2506" s="5"/>
      <c r="AI2506" s="5">
        <v>1.6523323822241345</v>
      </c>
      <c r="AJ2506">
        <v>32699.68</v>
      </c>
      <c r="AK2506">
        <v>32699680000</v>
      </c>
      <c r="AL2506">
        <f t="shared" si="318"/>
        <v>0</v>
      </c>
      <c r="AM2506">
        <f t="shared" si="319"/>
        <v>1</v>
      </c>
      <c r="AN2506">
        <f t="shared" si="320"/>
        <v>0</v>
      </c>
      <c r="AO2506">
        <v>24</v>
      </c>
      <c r="AP2506" s="5">
        <v>1.3802112417116059</v>
      </c>
      <c r="AQ2506">
        <v>20666664</v>
      </c>
      <c r="AR2506" s="5">
        <v>5.3</v>
      </c>
      <c r="AT2506">
        <v>24543695</v>
      </c>
      <c r="AU2506">
        <v>45210359</v>
      </c>
      <c r="AV2506">
        <v>0</v>
      </c>
      <c r="AW2506">
        <v>24637.9</v>
      </c>
      <c r="AX2506">
        <v>24637900000</v>
      </c>
      <c r="CG2506" s="13"/>
    </row>
    <row r="2507" spans="1:85" x14ac:dyDescent="0.3">
      <c r="A2507">
        <v>2019</v>
      </c>
      <c r="B2507" t="s">
        <v>70</v>
      </c>
      <c r="C2507">
        <v>0</v>
      </c>
      <c r="D2507">
        <v>6</v>
      </c>
      <c r="E2507">
        <v>9</v>
      </c>
      <c r="L2507">
        <v>1</v>
      </c>
      <c r="M2507">
        <v>0</v>
      </c>
      <c r="N2507">
        <v>1</v>
      </c>
      <c r="O2507">
        <v>20</v>
      </c>
      <c r="P2507">
        <v>10</v>
      </c>
      <c r="Q2507" s="5">
        <v>50</v>
      </c>
      <c r="R2507">
        <v>6</v>
      </c>
      <c r="S2507" s="5">
        <v>30</v>
      </c>
      <c r="T2507">
        <v>4</v>
      </c>
      <c r="U2507" s="5">
        <v>20</v>
      </c>
      <c r="V2507">
        <v>71.91</v>
      </c>
      <c r="W2507">
        <v>7</v>
      </c>
      <c r="Y2507">
        <v>4.09</v>
      </c>
      <c r="Z2507" s="11">
        <v>2.2000000000000002</v>
      </c>
      <c r="AA2507">
        <v>0.53</v>
      </c>
      <c r="AB2507" s="9">
        <v>530000</v>
      </c>
      <c r="AC2507" s="5">
        <v>2.2000000000000002</v>
      </c>
      <c r="AD2507">
        <v>1.27</v>
      </c>
      <c r="AE2507">
        <v>0.53</v>
      </c>
      <c r="AF2507">
        <v>0.7</v>
      </c>
      <c r="AG2507" s="5">
        <v>24.797497279814191</v>
      </c>
      <c r="AH2507" s="5"/>
      <c r="AI2507" s="5">
        <v>0.83037128108958869</v>
      </c>
      <c r="AJ2507">
        <v>446852.08</v>
      </c>
      <c r="AK2507">
        <v>446852080000</v>
      </c>
      <c r="AL2507">
        <f t="shared" si="318"/>
        <v>0</v>
      </c>
      <c r="AM2507">
        <f t="shared" si="319"/>
        <v>0</v>
      </c>
      <c r="AN2507">
        <f t="shared" si="320"/>
        <v>1</v>
      </c>
      <c r="AO2507">
        <v>56</v>
      </c>
      <c r="AP2507" s="5">
        <v>1.7481880270062005</v>
      </c>
      <c r="AQ2507">
        <v>154803000</v>
      </c>
      <c r="AR2507" s="5">
        <v>21.5</v>
      </c>
      <c r="AS2507">
        <f>154310000+83526000</f>
        <v>237836000</v>
      </c>
      <c r="AT2507">
        <v>492546000</v>
      </c>
      <c r="AU2507">
        <v>647349000</v>
      </c>
      <c r="AW2507">
        <v>83613.2</v>
      </c>
      <c r="AX2507">
        <v>83613200000</v>
      </c>
      <c r="CG2507" s="13"/>
    </row>
    <row r="2508" spans="1:85" x14ac:dyDescent="0.3">
      <c r="A2508">
        <v>2019</v>
      </c>
      <c r="B2508" t="s">
        <v>71</v>
      </c>
      <c r="C2508">
        <v>0</v>
      </c>
      <c r="D2508">
        <v>5</v>
      </c>
      <c r="E2508">
        <v>7</v>
      </c>
      <c r="L2508">
        <v>1</v>
      </c>
      <c r="M2508">
        <v>0</v>
      </c>
      <c r="N2508">
        <v>1</v>
      </c>
      <c r="O2508">
        <v>16</v>
      </c>
      <c r="P2508">
        <v>7</v>
      </c>
      <c r="Q2508" s="5">
        <v>43.75</v>
      </c>
      <c r="R2508">
        <v>3</v>
      </c>
      <c r="S2508" s="5">
        <v>18.75</v>
      </c>
      <c r="T2508">
        <v>6</v>
      </c>
      <c r="U2508" s="5">
        <v>37.5</v>
      </c>
      <c r="V2508">
        <v>67.900000000000006</v>
      </c>
      <c r="W2508">
        <v>4</v>
      </c>
      <c r="Y2508">
        <v>17.22</v>
      </c>
      <c r="Z2508" s="11">
        <v>14.22</v>
      </c>
      <c r="AA2508">
        <v>17.55</v>
      </c>
      <c r="AB2508" s="9">
        <v>17550000</v>
      </c>
      <c r="AC2508" s="5">
        <v>14.22</v>
      </c>
      <c r="AD2508">
        <v>26.67</v>
      </c>
      <c r="AE2508">
        <v>17.55</v>
      </c>
      <c r="AF2508">
        <v>23.31</v>
      </c>
      <c r="AG2508" s="5">
        <v>10.053299906505025</v>
      </c>
      <c r="AH2508" s="5">
        <v>0.43877350509313789</v>
      </c>
      <c r="AI2508" s="5">
        <v>7.157926692231392</v>
      </c>
      <c r="AJ2508">
        <v>722059.82</v>
      </c>
      <c r="AK2508">
        <v>722059820000</v>
      </c>
      <c r="AL2508">
        <f t="shared" si="318"/>
        <v>0</v>
      </c>
      <c r="AM2508">
        <f t="shared" si="319"/>
        <v>0</v>
      </c>
      <c r="AN2508">
        <f t="shared" si="320"/>
        <v>1</v>
      </c>
      <c r="AO2508">
        <v>44</v>
      </c>
      <c r="AP2508" s="5">
        <v>1.6434526764861872</v>
      </c>
      <c r="AQ2508">
        <v>155380400</v>
      </c>
      <c r="AR2508" s="5">
        <v>100</v>
      </c>
      <c r="AS2508">
        <f>107427074+9466333</f>
        <v>116893407</v>
      </c>
      <c r="AT2508">
        <v>75370017</v>
      </c>
      <c r="AU2508">
        <v>230750417</v>
      </c>
      <c r="AV2508">
        <v>0.02</v>
      </c>
      <c r="AW2508">
        <v>84986.9</v>
      </c>
      <c r="AX2508">
        <v>84986900000</v>
      </c>
      <c r="CG2508" s="13"/>
    </row>
    <row r="2509" spans="1:85" x14ac:dyDescent="0.3">
      <c r="A2509">
        <v>2019</v>
      </c>
      <c r="B2509" t="s">
        <v>72</v>
      </c>
      <c r="C2509">
        <v>1</v>
      </c>
      <c r="D2509">
        <v>5</v>
      </c>
      <c r="E2509">
        <v>8</v>
      </c>
      <c r="F2509">
        <v>8.1999999999999993</v>
      </c>
      <c r="G2509">
        <v>8199999.9999999991</v>
      </c>
      <c r="H2509">
        <v>6.4</v>
      </c>
      <c r="I2509">
        <v>6400000</v>
      </c>
      <c r="J2509">
        <v>1.7999999999999989</v>
      </c>
      <c r="K2509">
        <v>1799999.9999999988</v>
      </c>
      <c r="L2509">
        <v>1</v>
      </c>
      <c r="M2509">
        <v>0</v>
      </c>
      <c r="N2509">
        <v>0</v>
      </c>
      <c r="O2509">
        <v>19</v>
      </c>
      <c r="P2509">
        <v>11</v>
      </c>
      <c r="Q2509" s="5">
        <v>57.894736842105267</v>
      </c>
      <c r="R2509">
        <v>1</v>
      </c>
      <c r="S2509" s="5">
        <v>5.2631578947368416</v>
      </c>
      <c r="T2509">
        <v>7</v>
      </c>
      <c r="U2509" s="5">
        <v>36.84210526315789</v>
      </c>
      <c r="W2509">
        <v>7</v>
      </c>
      <c r="Z2509" s="11"/>
      <c r="AG2509" s="5"/>
      <c r="AH2509" s="5"/>
      <c r="AI2509" s="5"/>
      <c r="AO2509">
        <v>40</v>
      </c>
      <c r="AP2509" s="5">
        <v>1.6020599913279623</v>
      </c>
      <c r="AQ2509">
        <v>25373077</v>
      </c>
      <c r="AR2509" s="5">
        <v>50</v>
      </c>
      <c r="AT2509">
        <v>57505970</v>
      </c>
      <c r="AU2509">
        <v>82879047</v>
      </c>
      <c r="CG2509" s="13"/>
    </row>
    <row r="2510" spans="1:85" x14ac:dyDescent="0.3">
      <c r="A2510">
        <v>2019</v>
      </c>
      <c r="B2510" t="s">
        <v>73</v>
      </c>
      <c r="C2510">
        <v>1</v>
      </c>
      <c r="D2510">
        <v>6</v>
      </c>
      <c r="F2510">
        <v>7.3</v>
      </c>
      <c r="G2510">
        <v>7300000</v>
      </c>
      <c r="H2510">
        <v>6.4</v>
      </c>
      <c r="I2510">
        <v>6400000</v>
      </c>
      <c r="J2510">
        <v>0.89999999999999947</v>
      </c>
      <c r="K2510">
        <v>899999.99999999942</v>
      </c>
      <c r="L2510">
        <v>1</v>
      </c>
      <c r="M2510">
        <v>0</v>
      </c>
      <c r="N2510">
        <v>0</v>
      </c>
      <c r="O2510">
        <v>10</v>
      </c>
      <c r="P2510">
        <v>4</v>
      </c>
      <c r="Q2510" s="5">
        <v>40</v>
      </c>
      <c r="R2510">
        <v>1</v>
      </c>
      <c r="S2510" s="5">
        <v>10</v>
      </c>
      <c r="T2510">
        <v>5</v>
      </c>
      <c r="U2510" s="5">
        <v>50</v>
      </c>
      <c r="V2510">
        <v>32.770000000000003</v>
      </c>
      <c r="W2510">
        <v>5</v>
      </c>
      <c r="X2510">
        <v>4.96</v>
      </c>
      <c r="Y2510">
        <v>19.48</v>
      </c>
      <c r="Z2510" s="11">
        <v>3.64</v>
      </c>
      <c r="AA2510">
        <v>9.0399999999999991</v>
      </c>
      <c r="AB2510" s="9">
        <v>9040000</v>
      </c>
      <c r="AC2510" s="5">
        <v>3.64</v>
      </c>
      <c r="AD2510">
        <v>10.82</v>
      </c>
      <c r="AE2510">
        <v>9.0399999999999991</v>
      </c>
      <c r="AF2510">
        <v>10.23</v>
      </c>
      <c r="AG2510" s="5">
        <v>36.424163238074058</v>
      </c>
      <c r="AH2510" s="5"/>
      <c r="AI2510" s="5">
        <v>0.60724001263385263</v>
      </c>
      <c r="AJ2510">
        <v>69035.05</v>
      </c>
      <c r="AK2510">
        <v>69035050000</v>
      </c>
      <c r="AL2510">
        <f t="shared" ref="AL2510:AL2526" si="321">IF(AJ2510&lt;29957,1,0)</f>
        <v>0</v>
      </c>
      <c r="AM2510">
        <f t="shared" ref="AM2510:AM2526" si="322">IF(AND(AJ2510&gt;29957,AJ2510&lt;96525),1,0)</f>
        <v>1</v>
      </c>
      <c r="AN2510">
        <f t="shared" ref="AN2510:AN2526" si="323">IF(AJ2510&gt;96525,1,0)</f>
        <v>0</v>
      </c>
      <c r="AO2510">
        <v>29</v>
      </c>
      <c r="AP2510" s="5">
        <v>1.4623979978989561</v>
      </c>
      <c r="AQ2510">
        <v>12000000</v>
      </c>
      <c r="AT2510">
        <v>17100000</v>
      </c>
      <c r="AU2510">
        <v>29100000</v>
      </c>
      <c r="AV2510">
        <v>0</v>
      </c>
      <c r="AW2510">
        <v>9814.9</v>
      </c>
      <c r="AX2510">
        <v>9814900000</v>
      </c>
      <c r="CG2510" s="13"/>
    </row>
    <row r="2511" spans="1:85" x14ac:dyDescent="0.3">
      <c r="A2511">
        <v>2019</v>
      </c>
      <c r="B2511" t="s">
        <v>74</v>
      </c>
      <c r="C2511">
        <v>1</v>
      </c>
      <c r="M2511">
        <v>0</v>
      </c>
      <c r="N2511">
        <v>0</v>
      </c>
      <c r="Q2511" s="5"/>
      <c r="S2511" s="5"/>
      <c r="U2511" s="5"/>
      <c r="V2511">
        <v>86.53</v>
      </c>
      <c r="Y2511">
        <v>-18.11</v>
      </c>
      <c r="Z2511" s="11">
        <v>1.22</v>
      </c>
      <c r="AC2511" s="5">
        <v>1.22</v>
      </c>
      <c r="AD2511">
        <v>-11.15</v>
      </c>
      <c r="AE2511">
        <v>-5.84</v>
      </c>
      <c r="AF2511">
        <v>-8.6</v>
      </c>
      <c r="AG2511" s="5">
        <v>-21.582076266471681</v>
      </c>
      <c r="AH2511" s="5"/>
      <c r="AI2511" s="5">
        <v>0.10337802912827995</v>
      </c>
      <c r="AJ2511">
        <v>34216.949999999997</v>
      </c>
      <c r="AK2511">
        <v>34216949999.999996</v>
      </c>
      <c r="AL2511">
        <f t="shared" si="321"/>
        <v>0</v>
      </c>
      <c r="AM2511">
        <f t="shared" si="322"/>
        <v>1</v>
      </c>
      <c r="AN2511">
        <f t="shared" si="323"/>
        <v>0</v>
      </c>
      <c r="AO2511">
        <v>12</v>
      </c>
      <c r="AP2511" s="5">
        <v>1.0791812460476247</v>
      </c>
      <c r="AR2511" s="5">
        <v>10.199999999999999</v>
      </c>
      <c r="AV2511">
        <v>0</v>
      </c>
      <c r="AW2511">
        <v>9866.7000000000007</v>
      </c>
      <c r="AX2511">
        <v>9866700000</v>
      </c>
      <c r="CG2511" s="13"/>
    </row>
    <row r="2512" spans="1:85" x14ac:dyDescent="0.3">
      <c r="A2512">
        <v>2019</v>
      </c>
      <c r="B2512" t="s">
        <v>75</v>
      </c>
      <c r="C2512">
        <v>0</v>
      </c>
      <c r="D2512">
        <v>6</v>
      </c>
      <c r="E2512">
        <v>7</v>
      </c>
      <c r="M2512">
        <v>0</v>
      </c>
      <c r="N2512">
        <v>0</v>
      </c>
      <c r="Q2512" s="5"/>
      <c r="S2512" s="5"/>
      <c r="U2512" s="5"/>
      <c r="V2512">
        <v>75.63</v>
      </c>
      <c r="X2512">
        <v>28.14</v>
      </c>
      <c r="Y2512">
        <v>5.74</v>
      </c>
      <c r="Z2512" s="11">
        <v>2.92</v>
      </c>
      <c r="AA2512">
        <v>4.18</v>
      </c>
      <c r="AB2512" s="9">
        <v>4179999.9999999995</v>
      </c>
      <c r="AC2512" s="5">
        <v>2.92</v>
      </c>
      <c r="AD2512">
        <v>21.19</v>
      </c>
      <c r="AE2512">
        <v>4.18</v>
      </c>
      <c r="AF2512">
        <v>6.21</v>
      </c>
      <c r="AG2512" s="5">
        <v>17.585875515684151</v>
      </c>
      <c r="AH2512" s="5"/>
      <c r="AI2512" s="5">
        <v>1.6927807751857746E-2</v>
      </c>
      <c r="AJ2512">
        <v>87737.81</v>
      </c>
      <c r="AK2512">
        <v>87737810000</v>
      </c>
      <c r="AL2512">
        <f t="shared" si="321"/>
        <v>0</v>
      </c>
      <c r="AM2512">
        <f t="shared" si="322"/>
        <v>1</v>
      </c>
      <c r="AN2512">
        <f t="shared" si="323"/>
        <v>0</v>
      </c>
      <c r="AO2512">
        <v>13</v>
      </c>
      <c r="AP2512" s="5">
        <v>1.1139433523068367</v>
      </c>
      <c r="AV2512">
        <v>0</v>
      </c>
      <c r="AW2512">
        <v>92746.8</v>
      </c>
      <c r="AX2512">
        <v>92746800000</v>
      </c>
      <c r="CG2512" s="13"/>
    </row>
    <row r="2513" spans="1:85" x14ac:dyDescent="0.3">
      <c r="A2513">
        <v>2019</v>
      </c>
      <c r="B2513" t="s">
        <v>76</v>
      </c>
      <c r="C2513">
        <v>1</v>
      </c>
      <c r="D2513">
        <v>4</v>
      </c>
      <c r="E2513">
        <v>6</v>
      </c>
      <c r="F2513">
        <v>13.8</v>
      </c>
      <c r="G2513">
        <v>13800000</v>
      </c>
      <c r="H2513">
        <v>10.1</v>
      </c>
      <c r="I2513">
        <v>10100000</v>
      </c>
      <c r="J2513">
        <v>3.7000000000000011</v>
      </c>
      <c r="K2513">
        <v>3700000.0000000009</v>
      </c>
      <c r="L2513">
        <v>1</v>
      </c>
      <c r="M2513">
        <v>0</v>
      </c>
      <c r="N2513">
        <v>1</v>
      </c>
      <c r="O2513">
        <v>10</v>
      </c>
      <c r="P2513">
        <v>4</v>
      </c>
      <c r="Q2513" s="5">
        <v>40</v>
      </c>
      <c r="R2513">
        <v>2</v>
      </c>
      <c r="S2513" s="5">
        <v>20</v>
      </c>
      <c r="T2513">
        <v>4</v>
      </c>
      <c r="U2513" s="5">
        <v>40</v>
      </c>
      <c r="V2513">
        <v>57.99</v>
      </c>
      <c r="W2513">
        <v>6</v>
      </c>
      <c r="X2513">
        <v>94.6</v>
      </c>
      <c r="Y2513">
        <v>6.36</v>
      </c>
      <c r="Z2513" s="11">
        <v>1.05</v>
      </c>
      <c r="AA2513">
        <v>2.63</v>
      </c>
      <c r="AB2513" s="9">
        <v>2630000</v>
      </c>
      <c r="AC2513" s="5">
        <v>1.05</v>
      </c>
      <c r="AD2513">
        <v>6.48</v>
      </c>
      <c r="AE2513">
        <v>2.63</v>
      </c>
      <c r="AF2513">
        <v>4.3</v>
      </c>
      <c r="AG2513" s="5">
        <v>33.058202565297712</v>
      </c>
      <c r="AH2513" s="5"/>
      <c r="AI2513" s="5">
        <v>2.1160760476992864</v>
      </c>
      <c r="AJ2513">
        <v>71626.080000000002</v>
      </c>
      <c r="AK2513">
        <v>71626080000</v>
      </c>
      <c r="AL2513">
        <f t="shared" si="321"/>
        <v>0</v>
      </c>
      <c r="AM2513">
        <f t="shared" si="322"/>
        <v>1</v>
      </c>
      <c r="AN2513">
        <f t="shared" si="323"/>
        <v>0</v>
      </c>
      <c r="AO2513">
        <v>31</v>
      </c>
      <c r="AP2513" s="5">
        <v>1.4913616938342726</v>
      </c>
      <c r="AQ2513">
        <v>77157000</v>
      </c>
      <c r="AS2513">
        <v>42209000</v>
      </c>
      <c r="AT2513">
        <v>35098000</v>
      </c>
      <c r="AU2513">
        <v>112255000</v>
      </c>
      <c r="AV2513">
        <v>1.91</v>
      </c>
      <c r="AW2513">
        <v>61661.3</v>
      </c>
      <c r="AX2513">
        <v>61661300000</v>
      </c>
      <c r="CG2513" s="13"/>
    </row>
    <row r="2514" spans="1:85" x14ac:dyDescent="0.3">
      <c r="A2514">
        <v>2019</v>
      </c>
      <c r="B2514" t="s">
        <v>77</v>
      </c>
      <c r="C2514">
        <v>0</v>
      </c>
      <c r="M2514">
        <v>0</v>
      </c>
      <c r="N2514">
        <v>0</v>
      </c>
      <c r="Q2514" s="5"/>
      <c r="S2514" s="5"/>
      <c r="U2514" s="5"/>
      <c r="V2514">
        <v>61.4</v>
      </c>
      <c r="Y2514">
        <v>9.9700000000000006</v>
      </c>
      <c r="Z2514" s="11">
        <v>0.7</v>
      </c>
      <c r="AA2514">
        <v>2.81</v>
      </c>
      <c r="AB2514" s="9">
        <v>2810000</v>
      </c>
      <c r="AC2514" s="5">
        <v>0.7</v>
      </c>
      <c r="AD2514">
        <v>4.0199999999999996</v>
      </c>
      <c r="AE2514">
        <v>2.81</v>
      </c>
      <c r="AF2514">
        <v>3.34</v>
      </c>
      <c r="AG2514" s="5">
        <v>16.169146810604477</v>
      </c>
      <c r="AH2514" s="5">
        <v>0.70696958028494417</v>
      </c>
      <c r="AI2514" s="5"/>
      <c r="AJ2514">
        <v>33626.5</v>
      </c>
      <c r="AK2514">
        <v>33626500000</v>
      </c>
      <c r="AL2514">
        <f t="shared" si="321"/>
        <v>0</v>
      </c>
      <c r="AM2514">
        <f t="shared" si="322"/>
        <v>1</v>
      </c>
      <c r="AN2514">
        <f t="shared" si="323"/>
        <v>0</v>
      </c>
      <c r="AO2514">
        <v>12</v>
      </c>
      <c r="AP2514" s="5">
        <v>1.0791812460476247</v>
      </c>
      <c r="AR2514" s="5">
        <v>26.4</v>
      </c>
      <c r="AW2514">
        <v>19477.5</v>
      </c>
      <c r="AX2514">
        <v>19477500000</v>
      </c>
      <c r="CG2514" s="13"/>
    </row>
    <row r="2515" spans="1:85" x14ac:dyDescent="0.3">
      <c r="A2515">
        <v>2019</v>
      </c>
      <c r="B2515" t="s">
        <v>78</v>
      </c>
      <c r="C2515">
        <v>0</v>
      </c>
      <c r="D2515">
        <v>4</v>
      </c>
      <c r="E2515">
        <v>4</v>
      </c>
      <c r="F2515">
        <v>5.2</v>
      </c>
      <c r="G2515">
        <v>5200000</v>
      </c>
      <c r="H2515">
        <v>4.9000000000000004</v>
      </c>
      <c r="I2515">
        <v>4900000</v>
      </c>
      <c r="J2515">
        <v>0.29999999999999982</v>
      </c>
      <c r="K2515">
        <v>299999.99999999983</v>
      </c>
      <c r="L2515">
        <v>1</v>
      </c>
      <c r="M2515">
        <v>1</v>
      </c>
      <c r="N2515">
        <v>0</v>
      </c>
      <c r="O2515">
        <v>14</v>
      </c>
      <c r="P2515">
        <v>6</v>
      </c>
      <c r="Q2515" s="5">
        <v>42.857142857142854</v>
      </c>
      <c r="R2515">
        <v>5</v>
      </c>
      <c r="S2515" s="5">
        <v>35.714285714285715</v>
      </c>
      <c r="T2515">
        <v>3</v>
      </c>
      <c r="U2515" s="5">
        <v>21.428571428571427</v>
      </c>
      <c r="V2515">
        <v>52.01</v>
      </c>
      <c r="W2515">
        <v>6</v>
      </c>
      <c r="Y2515">
        <v>26.47</v>
      </c>
      <c r="Z2515" s="11">
        <v>6.46</v>
      </c>
      <c r="AA2515">
        <v>15.71</v>
      </c>
      <c r="AB2515" s="9">
        <v>15710000</v>
      </c>
      <c r="AC2515" s="5">
        <v>6.46</v>
      </c>
      <c r="AD2515">
        <v>20.95</v>
      </c>
      <c r="AE2515">
        <v>15.71</v>
      </c>
      <c r="AF2515">
        <v>20.67</v>
      </c>
      <c r="AG2515" s="5">
        <v>26.378448515870645</v>
      </c>
      <c r="AH2515" s="5">
        <v>0.70515761455021686</v>
      </c>
      <c r="AI2515" s="5">
        <v>1.7987683489529751E-2</v>
      </c>
      <c r="AJ2515">
        <v>452119.54</v>
      </c>
      <c r="AK2515">
        <v>452119540000</v>
      </c>
      <c r="AL2515">
        <f t="shared" si="321"/>
        <v>0</v>
      </c>
      <c r="AM2515">
        <f t="shared" si="322"/>
        <v>0</v>
      </c>
      <c r="AN2515">
        <f t="shared" si="323"/>
        <v>1</v>
      </c>
      <c r="AO2515">
        <v>29</v>
      </c>
      <c r="AP2515" s="5">
        <v>1.4623979978989561</v>
      </c>
      <c r="AQ2515">
        <v>37800000</v>
      </c>
      <c r="AT2515">
        <v>1099300000</v>
      </c>
      <c r="AU2515">
        <v>1137100000</v>
      </c>
      <c r="AV2515">
        <v>0</v>
      </c>
      <c r="AW2515">
        <v>49478.3</v>
      </c>
      <c r="AX2515">
        <v>49478300000</v>
      </c>
      <c r="CG2515" s="13"/>
    </row>
    <row r="2516" spans="1:85" x14ac:dyDescent="0.3">
      <c r="A2516">
        <v>2019</v>
      </c>
      <c r="B2516" t="s">
        <v>79</v>
      </c>
      <c r="C2516">
        <v>0</v>
      </c>
      <c r="M2516">
        <v>0</v>
      </c>
      <c r="N2516">
        <v>0</v>
      </c>
      <c r="O2516">
        <v>15</v>
      </c>
      <c r="P2516">
        <v>10</v>
      </c>
      <c r="Q2516" s="5">
        <v>66.666666666666657</v>
      </c>
      <c r="R2516">
        <v>2</v>
      </c>
      <c r="S2516" s="5">
        <v>13.333333333333334</v>
      </c>
      <c r="T2516">
        <v>3</v>
      </c>
      <c r="U2516" s="5">
        <v>20</v>
      </c>
      <c r="V2516">
        <v>38.93</v>
      </c>
      <c r="W2516">
        <v>5</v>
      </c>
      <c r="Y2516">
        <v>2.12</v>
      </c>
      <c r="Z2516" s="11">
        <v>7.69</v>
      </c>
      <c r="AA2516">
        <v>5.1100000000000003</v>
      </c>
      <c r="AB2516" s="9">
        <v>5110000</v>
      </c>
      <c r="AC2516" s="5">
        <v>7.69</v>
      </c>
      <c r="AD2516">
        <v>18.32</v>
      </c>
      <c r="AE2516">
        <v>5.1100000000000003</v>
      </c>
      <c r="AF2516">
        <v>14.45</v>
      </c>
      <c r="AG2516" s="5">
        <v>4.5941844612898963</v>
      </c>
      <c r="AH2516" s="5">
        <v>0.14474883396772636</v>
      </c>
      <c r="AI2516" s="5"/>
      <c r="AJ2516">
        <v>26625.29</v>
      </c>
      <c r="AK2516">
        <v>26625290000</v>
      </c>
      <c r="AL2516">
        <f t="shared" si="321"/>
        <v>1</v>
      </c>
      <c r="AM2516">
        <f t="shared" si="322"/>
        <v>0</v>
      </c>
      <c r="AN2516">
        <f t="shared" si="323"/>
        <v>0</v>
      </c>
      <c r="AO2516">
        <v>26</v>
      </c>
      <c r="AP2516" s="5">
        <v>1.414973347970818</v>
      </c>
      <c r="AV2516">
        <v>0</v>
      </c>
      <c r="AW2516">
        <v>29844.799999999999</v>
      </c>
      <c r="AX2516">
        <v>29844800000</v>
      </c>
      <c r="CG2516" s="13"/>
    </row>
    <row r="2517" spans="1:85" x14ac:dyDescent="0.3">
      <c r="A2517">
        <v>2019</v>
      </c>
      <c r="B2517" t="s">
        <v>80</v>
      </c>
      <c r="C2517">
        <v>1</v>
      </c>
      <c r="M2517">
        <v>0</v>
      </c>
      <c r="N2517">
        <v>0</v>
      </c>
      <c r="O2517">
        <v>12</v>
      </c>
      <c r="P2517">
        <v>4</v>
      </c>
      <c r="Q2517" s="5">
        <v>33.333333333333329</v>
      </c>
      <c r="R2517">
        <v>1</v>
      </c>
      <c r="S2517" s="5">
        <v>8.3333333333333321</v>
      </c>
      <c r="T2517">
        <v>7</v>
      </c>
      <c r="U2517" s="5">
        <v>58.333333333333336</v>
      </c>
      <c r="V2517">
        <v>56.91</v>
      </c>
      <c r="W2517">
        <v>6</v>
      </c>
      <c r="Y2517">
        <v>15.82</v>
      </c>
      <c r="Z2517" s="11">
        <v>9.4</v>
      </c>
      <c r="AA2517">
        <v>19.420000000000002</v>
      </c>
      <c r="AB2517" s="9">
        <v>19420000</v>
      </c>
      <c r="AC2517" s="5">
        <v>9.4</v>
      </c>
      <c r="AD2517">
        <v>22.67</v>
      </c>
      <c r="AE2517">
        <v>19.420000000000002</v>
      </c>
      <c r="AF2517">
        <v>22.67</v>
      </c>
      <c r="AG2517" s="5">
        <v>13.860084017711838</v>
      </c>
      <c r="AH2517" s="5"/>
      <c r="AI2517" s="5">
        <v>2.9308382014442294</v>
      </c>
      <c r="AJ2517">
        <v>87033.64</v>
      </c>
      <c r="AK2517">
        <v>87033640000</v>
      </c>
      <c r="AL2517">
        <f t="shared" si="321"/>
        <v>0</v>
      </c>
      <c r="AM2517">
        <f t="shared" si="322"/>
        <v>1</v>
      </c>
      <c r="AN2517">
        <f t="shared" si="323"/>
        <v>0</v>
      </c>
      <c r="AO2517">
        <v>24</v>
      </c>
      <c r="AP2517" s="5">
        <v>1.3802112417116059</v>
      </c>
      <c r="AR2517" s="5">
        <v>100</v>
      </c>
      <c r="AV2517">
        <v>0</v>
      </c>
      <c r="AW2517">
        <v>12034.1</v>
      </c>
      <c r="AX2517">
        <v>12034100000</v>
      </c>
      <c r="CG2517" s="13"/>
    </row>
    <row r="2518" spans="1:85" x14ac:dyDescent="0.3">
      <c r="A2518">
        <v>2019</v>
      </c>
      <c r="B2518" t="s">
        <v>81</v>
      </c>
      <c r="C2518">
        <v>0</v>
      </c>
      <c r="D2518">
        <v>4</v>
      </c>
      <c r="E2518">
        <v>5</v>
      </c>
      <c r="L2518">
        <v>1</v>
      </c>
      <c r="M2518">
        <v>0</v>
      </c>
      <c r="N2518">
        <v>0</v>
      </c>
      <c r="O2518">
        <v>16</v>
      </c>
      <c r="P2518">
        <v>6</v>
      </c>
      <c r="Q2518" s="5">
        <v>37.5</v>
      </c>
      <c r="R2518">
        <v>4</v>
      </c>
      <c r="S2518" s="5">
        <v>25</v>
      </c>
      <c r="T2518">
        <v>6</v>
      </c>
      <c r="U2518" s="5">
        <v>37.5</v>
      </c>
      <c r="V2518">
        <v>26.77</v>
      </c>
      <c r="W2518">
        <v>7</v>
      </c>
      <c r="Y2518">
        <v>11.37</v>
      </c>
      <c r="Z2518" s="11">
        <v>3.58</v>
      </c>
      <c r="AA2518">
        <v>7.86</v>
      </c>
      <c r="AB2518" s="9">
        <v>7860000</v>
      </c>
      <c r="AC2518" s="5">
        <v>3.58</v>
      </c>
      <c r="AD2518">
        <v>13.39</v>
      </c>
      <c r="AE2518">
        <v>7.86</v>
      </c>
      <c r="AF2518">
        <v>10.029999999999999</v>
      </c>
      <c r="AG2518" s="5">
        <v>8.1730971220502759</v>
      </c>
      <c r="AH2518" s="5">
        <v>9.3143537758444346</v>
      </c>
      <c r="AI2518" s="5">
        <v>0.84346396343910612</v>
      </c>
      <c r="AJ2518">
        <v>461704.85</v>
      </c>
      <c r="AK2518">
        <v>461704850000</v>
      </c>
      <c r="AL2518">
        <f t="shared" si="321"/>
        <v>0</v>
      </c>
      <c r="AM2518">
        <f t="shared" si="322"/>
        <v>0</v>
      </c>
      <c r="AN2518">
        <f t="shared" si="323"/>
        <v>1</v>
      </c>
      <c r="AO2518">
        <v>35</v>
      </c>
      <c r="AP2518" s="5">
        <v>1.5440680443502754</v>
      </c>
      <c r="AQ2518">
        <v>36700000</v>
      </c>
      <c r="AR2518" s="5">
        <v>100</v>
      </c>
      <c r="AT2518">
        <v>328420000</v>
      </c>
      <c r="AU2518">
        <v>365120000</v>
      </c>
      <c r="AV2518">
        <v>0</v>
      </c>
      <c r="AW2518">
        <v>154482</v>
      </c>
      <c r="AX2518">
        <v>154482000000</v>
      </c>
      <c r="CG2518" s="13"/>
    </row>
    <row r="2519" spans="1:85" x14ac:dyDescent="0.3">
      <c r="A2519">
        <v>2019</v>
      </c>
      <c r="B2519" t="s">
        <v>82</v>
      </c>
      <c r="C2519">
        <v>0</v>
      </c>
      <c r="D2519">
        <v>5</v>
      </c>
      <c r="E2519">
        <v>5</v>
      </c>
      <c r="F2519">
        <v>5.6</v>
      </c>
      <c r="G2519">
        <v>5600000</v>
      </c>
      <c r="H2519">
        <v>5.6</v>
      </c>
      <c r="I2519">
        <v>5600000</v>
      </c>
      <c r="J2519">
        <v>0</v>
      </c>
      <c r="L2519">
        <v>1</v>
      </c>
      <c r="M2519">
        <v>1</v>
      </c>
      <c r="N2519">
        <v>0</v>
      </c>
      <c r="O2519">
        <v>10</v>
      </c>
      <c r="P2519">
        <v>6</v>
      </c>
      <c r="Q2519" s="5">
        <v>60</v>
      </c>
      <c r="R2519">
        <v>1</v>
      </c>
      <c r="S2519" s="5">
        <v>10</v>
      </c>
      <c r="T2519">
        <v>3</v>
      </c>
      <c r="U2519" s="5">
        <v>30</v>
      </c>
      <c r="V2519">
        <v>44.89</v>
      </c>
      <c r="W2519">
        <v>6</v>
      </c>
      <c r="X2519">
        <v>0.08</v>
      </c>
      <c r="Y2519">
        <v>2.67</v>
      </c>
      <c r="Z2519" s="11">
        <v>2.17</v>
      </c>
      <c r="AA2519">
        <v>2.8</v>
      </c>
      <c r="AB2519" s="9">
        <v>2800000</v>
      </c>
      <c r="AC2519" s="5">
        <v>2.17</v>
      </c>
      <c r="AD2519">
        <v>10.25</v>
      </c>
      <c r="AE2519">
        <v>2.8</v>
      </c>
      <c r="AF2519">
        <v>4.87</v>
      </c>
      <c r="AG2519" s="5">
        <v>7.2125890767128995</v>
      </c>
      <c r="AH2519" s="5">
        <v>0.10693047282732875</v>
      </c>
      <c r="AI2519" s="5"/>
      <c r="AJ2519">
        <v>36222.019999999997</v>
      </c>
      <c r="AK2519">
        <v>36222020000</v>
      </c>
      <c r="AL2519">
        <f t="shared" si="321"/>
        <v>0</v>
      </c>
      <c r="AM2519">
        <f t="shared" si="322"/>
        <v>1</v>
      </c>
      <c r="AN2519">
        <f t="shared" si="323"/>
        <v>0</v>
      </c>
      <c r="AO2519">
        <v>44</v>
      </c>
      <c r="AP2519" s="5">
        <v>1.6434526764861872</v>
      </c>
      <c r="AQ2519">
        <v>10639369</v>
      </c>
      <c r="AR2519" s="5">
        <v>86.1</v>
      </c>
      <c r="AT2519">
        <v>24498219</v>
      </c>
      <c r="AU2519">
        <v>35137588</v>
      </c>
      <c r="AV2519">
        <v>0.01</v>
      </c>
      <c r="AW2519">
        <v>165434.6</v>
      </c>
      <c r="AX2519">
        <v>165434600000</v>
      </c>
      <c r="CG2519" s="13"/>
    </row>
    <row r="2520" spans="1:85" x14ac:dyDescent="0.3">
      <c r="A2520">
        <v>2019</v>
      </c>
      <c r="B2520" t="s">
        <v>83</v>
      </c>
      <c r="C2520">
        <v>1</v>
      </c>
      <c r="D2520">
        <v>7</v>
      </c>
      <c r="E2520">
        <v>6</v>
      </c>
      <c r="L2520">
        <v>1</v>
      </c>
      <c r="M2520">
        <v>0</v>
      </c>
      <c r="N2520">
        <v>1</v>
      </c>
      <c r="O2520">
        <v>10</v>
      </c>
      <c r="P2520">
        <v>5</v>
      </c>
      <c r="Q2520" s="5">
        <v>50</v>
      </c>
      <c r="R2520">
        <v>2</v>
      </c>
      <c r="S2520" s="5">
        <v>20</v>
      </c>
      <c r="T2520">
        <v>3</v>
      </c>
      <c r="U2520" s="5">
        <v>30</v>
      </c>
      <c r="V2520">
        <v>35.25</v>
      </c>
      <c r="W2520">
        <v>5</v>
      </c>
      <c r="Y2520">
        <v>6.72</v>
      </c>
      <c r="Z2520" s="11">
        <v>4.04</v>
      </c>
      <c r="AA2520">
        <v>2.95</v>
      </c>
      <c r="AB2520" s="9">
        <v>2950000</v>
      </c>
      <c r="AC2520" s="5">
        <v>4.04</v>
      </c>
      <c r="AD2520">
        <v>4.2</v>
      </c>
      <c r="AE2520">
        <v>2.95</v>
      </c>
      <c r="AF2520">
        <v>3.57</v>
      </c>
      <c r="AG2520" s="5">
        <v>12.818788253061786</v>
      </c>
      <c r="AH2520" s="5"/>
      <c r="AI2520" s="5">
        <v>1.9906348569756223</v>
      </c>
      <c r="AJ2520">
        <v>117714.72</v>
      </c>
      <c r="AK2520">
        <v>117714720000</v>
      </c>
      <c r="AL2520">
        <f t="shared" si="321"/>
        <v>0</v>
      </c>
      <c r="AM2520">
        <f t="shared" si="322"/>
        <v>0</v>
      </c>
      <c r="AN2520">
        <f t="shared" si="323"/>
        <v>1</v>
      </c>
      <c r="AO2520">
        <v>70</v>
      </c>
      <c r="AP2520" s="5">
        <v>1.8450980400142569</v>
      </c>
      <c r="AQ2520">
        <v>32120000</v>
      </c>
      <c r="AR2520" s="5">
        <v>35.4</v>
      </c>
      <c r="AS2520">
        <v>35840000</v>
      </c>
      <c r="AT2520">
        <v>141680000</v>
      </c>
      <c r="AU2520">
        <v>173800000</v>
      </c>
      <c r="AV2520">
        <v>0</v>
      </c>
      <c r="AW2520">
        <v>18451.400000000001</v>
      </c>
      <c r="AX2520">
        <v>18451400000</v>
      </c>
      <c r="CG2520" s="13"/>
    </row>
    <row r="2521" spans="1:85" x14ac:dyDescent="0.3">
      <c r="A2521">
        <v>2019</v>
      </c>
      <c r="B2521" t="s">
        <v>84</v>
      </c>
      <c r="C2521">
        <v>1</v>
      </c>
      <c r="D2521">
        <v>5</v>
      </c>
      <c r="E2521">
        <v>5</v>
      </c>
      <c r="L2521">
        <v>1</v>
      </c>
      <c r="M2521">
        <v>0</v>
      </c>
      <c r="N2521">
        <v>0</v>
      </c>
      <c r="O2521">
        <v>13</v>
      </c>
      <c r="P2521">
        <v>7</v>
      </c>
      <c r="Q2521" s="5">
        <v>53.846153846153847</v>
      </c>
      <c r="R2521">
        <v>1</v>
      </c>
      <c r="S2521" s="5">
        <v>7.6923076923076925</v>
      </c>
      <c r="T2521">
        <v>5</v>
      </c>
      <c r="U2521" s="5">
        <v>38.461538461538467</v>
      </c>
      <c r="V2521">
        <v>50.53</v>
      </c>
      <c r="W2521">
        <v>4</v>
      </c>
      <c r="Y2521">
        <v>15.32</v>
      </c>
      <c r="Z2521" s="11">
        <v>3.56</v>
      </c>
      <c r="AA2521">
        <v>14.96</v>
      </c>
      <c r="AB2521" s="9">
        <v>14960000</v>
      </c>
      <c r="AC2521" s="5">
        <v>3.56</v>
      </c>
      <c r="AD2521">
        <v>17.52</v>
      </c>
      <c r="AE2521">
        <v>14.96</v>
      </c>
      <c r="AF2521">
        <v>17.46</v>
      </c>
      <c r="AG2521" s="5">
        <v>3.1926020500169536</v>
      </c>
      <c r="AH2521" s="5">
        <v>0.83252364409089952</v>
      </c>
      <c r="AI2521" s="5"/>
      <c r="AJ2521">
        <v>44426.79</v>
      </c>
      <c r="AK2521">
        <v>44426790000</v>
      </c>
      <c r="AL2521">
        <f t="shared" si="321"/>
        <v>0</v>
      </c>
      <c r="AM2521">
        <f t="shared" si="322"/>
        <v>1</v>
      </c>
      <c r="AN2521">
        <f t="shared" si="323"/>
        <v>0</v>
      </c>
      <c r="AO2521">
        <v>19</v>
      </c>
      <c r="AP2521" s="5">
        <v>1.2787536009528289</v>
      </c>
      <c r="AQ2521">
        <v>21390000</v>
      </c>
      <c r="AT2521">
        <v>28670000</v>
      </c>
      <c r="AU2521">
        <v>50060000</v>
      </c>
      <c r="AV2521">
        <v>25.21</v>
      </c>
      <c r="AW2521">
        <v>14305.9</v>
      </c>
      <c r="AX2521">
        <v>14305900000</v>
      </c>
      <c r="CG2521" s="13"/>
    </row>
    <row r="2522" spans="1:85" x14ac:dyDescent="0.3">
      <c r="A2522">
        <v>2019</v>
      </c>
      <c r="B2522" t="s">
        <v>85</v>
      </c>
      <c r="C2522">
        <v>0</v>
      </c>
      <c r="D2522">
        <v>3</v>
      </c>
      <c r="E2522">
        <v>5</v>
      </c>
      <c r="L2522">
        <v>0</v>
      </c>
      <c r="M2522">
        <v>0</v>
      </c>
      <c r="N2522">
        <v>0</v>
      </c>
      <c r="O2522">
        <v>20</v>
      </c>
      <c r="P2522">
        <v>8</v>
      </c>
      <c r="Q2522" s="5">
        <v>40</v>
      </c>
      <c r="R2522">
        <v>7</v>
      </c>
      <c r="S2522" s="5">
        <v>35</v>
      </c>
      <c r="T2522">
        <v>5</v>
      </c>
      <c r="U2522" s="5">
        <v>25</v>
      </c>
      <c r="V2522">
        <v>49.32</v>
      </c>
      <c r="W2522">
        <v>4</v>
      </c>
      <c r="Y2522">
        <v>19.079999999999998</v>
      </c>
      <c r="Z2522" s="11">
        <v>8.07</v>
      </c>
      <c r="AA2522">
        <v>18.73</v>
      </c>
      <c r="AB2522" s="9">
        <v>18730000</v>
      </c>
      <c r="AC2522" s="5">
        <v>8.07</v>
      </c>
      <c r="AD2522">
        <v>24.61</v>
      </c>
      <c r="AE2522">
        <v>18.73</v>
      </c>
      <c r="AF2522">
        <v>24.1</v>
      </c>
      <c r="AG2522" s="5">
        <v>6.0606027955768225</v>
      </c>
      <c r="AH2522" s="5">
        <v>0.45369672415929974</v>
      </c>
      <c r="AI2522" s="5">
        <v>0.30842437405903139</v>
      </c>
      <c r="AJ2522">
        <v>560612.62</v>
      </c>
      <c r="AK2522">
        <v>560612620000</v>
      </c>
      <c r="AL2522">
        <f t="shared" si="321"/>
        <v>0</v>
      </c>
      <c r="AM2522">
        <f t="shared" si="322"/>
        <v>0</v>
      </c>
      <c r="AN2522">
        <f t="shared" si="323"/>
        <v>1</v>
      </c>
      <c r="AO2522">
        <v>37</v>
      </c>
      <c r="AP2522" s="5">
        <v>1.5682017240669948</v>
      </c>
      <c r="AQ2522">
        <v>37873933</v>
      </c>
      <c r="AR2522" s="5">
        <v>100</v>
      </c>
      <c r="AT2522">
        <v>161579548</v>
      </c>
      <c r="AU2522">
        <v>199453481</v>
      </c>
      <c r="AV2522">
        <v>2.23</v>
      </c>
      <c r="AW2522">
        <v>98435.8</v>
      </c>
      <c r="AX2522">
        <v>98435800000</v>
      </c>
      <c r="CG2522" s="13"/>
    </row>
    <row r="2523" spans="1:85" x14ac:dyDescent="0.3">
      <c r="A2523">
        <v>2019</v>
      </c>
      <c r="B2523" t="s">
        <v>86</v>
      </c>
      <c r="C2523">
        <v>0</v>
      </c>
      <c r="D2523">
        <v>5</v>
      </c>
      <c r="E2523">
        <v>5</v>
      </c>
      <c r="L2523">
        <v>1</v>
      </c>
      <c r="M2523">
        <v>1</v>
      </c>
      <c r="N2523">
        <v>0</v>
      </c>
      <c r="O2523">
        <v>13</v>
      </c>
      <c r="P2523">
        <v>7</v>
      </c>
      <c r="Q2523" s="5">
        <v>53.846153846153847</v>
      </c>
      <c r="R2523">
        <v>1</v>
      </c>
      <c r="S2523" s="5">
        <v>7.6923076923076925</v>
      </c>
      <c r="T2523">
        <v>5</v>
      </c>
      <c r="U2523" s="5">
        <v>38.461538461538467</v>
      </c>
      <c r="V2523">
        <v>31.9</v>
      </c>
      <c r="W2523">
        <v>4</v>
      </c>
      <c r="Y2523">
        <v>5.39</v>
      </c>
      <c r="Z2523" s="11">
        <v>5.91</v>
      </c>
      <c r="AA2523">
        <v>7.6</v>
      </c>
      <c r="AB2523" s="9">
        <v>7600000</v>
      </c>
      <c r="AC2523" s="5">
        <v>5.91</v>
      </c>
      <c r="AD2523">
        <v>13.94</v>
      </c>
      <c r="AE2523">
        <v>7.6</v>
      </c>
      <c r="AF2523">
        <v>10.34</v>
      </c>
      <c r="AG2523" s="5">
        <v>14.805671331211403</v>
      </c>
      <c r="AH2523" s="5">
        <v>0.70838695838695831</v>
      </c>
      <c r="AI2523" s="5">
        <v>0.56199056199056197</v>
      </c>
      <c r="AJ2523">
        <v>38900.58</v>
      </c>
      <c r="AK2523">
        <v>38900580000</v>
      </c>
      <c r="AL2523">
        <f t="shared" si="321"/>
        <v>0</v>
      </c>
      <c r="AM2523">
        <f t="shared" si="322"/>
        <v>1</v>
      </c>
      <c r="AN2523">
        <f t="shared" si="323"/>
        <v>0</v>
      </c>
      <c r="AO2523">
        <v>6</v>
      </c>
      <c r="AP2523" s="5">
        <v>0.77815125038364352</v>
      </c>
      <c r="AQ2523">
        <v>15320000</v>
      </c>
      <c r="AT2523">
        <v>15540000</v>
      </c>
      <c r="AU2523">
        <v>30860000</v>
      </c>
      <c r="AV2523">
        <v>0</v>
      </c>
      <c r="AW2523">
        <v>18648</v>
      </c>
      <c r="AX2523">
        <v>18648000000</v>
      </c>
      <c r="CG2523" s="13"/>
    </row>
    <row r="2524" spans="1:85" x14ac:dyDescent="0.3">
      <c r="A2524">
        <v>2019</v>
      </c>
      <c r="B2524" t="s">
        <v>87</v>
      </c>
      <c r="C2524">
        <v>0</v>
      </c>
      <c r="D2524">
        <v>6</v>
      </c>
      <c r="E2524">
        <v>5</v>
      </c>
      <c r="L2524">
        <v>1</v>
      </c>
      <c r="M2524">
        <v>0</v>
      </c>
      <c r="N2524">
        <v>0</v>
      </c>
      <c r="O2524">
        <v>20</v>
      </c>
      <c r="P2524">
        <v>9</v>
      </c>
      <c r="Q2524" s="5">
        <v>45</v>
      </c>
      <c r="R2524">
        <v>7</v>
      </c>
      <c r="S2524" s="5">
        <v>35</v>
      </c>
      <c r="T2524">
        <v>4</v>
      </c>
      <c r="U2524" s="5">
        <v>20</v>
      </c>
      <c r="V2524">
        <v>62.74</v>
      </c>
      <c r="W2524">
        <v>4</v>
      </c>
      <c r="X2524">
        <v>47.68</v>
      </c>
      <c r="Y2524">
        <v>11.16</v>
      </c>
      <c r="Z2524" s="11">
        <v>8.15</v>
      </c>
      <c r="AA2524">
        <v>11.33</v>
      </c>
      <c r="AB2524" s="9">
        <v>11330000</v>
      </c>
      <c r="AC2524" s="5">
        <v>8.15</v>
      </c>
      <c r="AD2524">
        <v>16</v>
      </c>
      <c r="AE2524">
        <v>11.33</v>
      </c>
      <c r="AF2524">
        <v>14.36</v>
      </c>
      <c r="AG2524" s="5">
        <v>5.954681877465088</v>
      </c>
      <c r="AH2524" s="5">
        <v>0.76117665378882815</v>
      </c>
      <c r="AI2524" s="5">
        <v>17.432168890009418</v>
      </c>
      <c r="AJ2524">
        <v>181574.1</v>
      </c>
      <c r="AK2524">
        <v>181574100000</v>
      </c>
      <c r="AL2524">
        <f t="shared" si="321"/>
        <v>0</v>
      </c>
      <c r="AM2524">
        <f t="shared" si="322"/>
        <v>0</v>
      </c>
      <c r="AN2524">
        <f t="shared" si="323"/>
        <v>1</v>
      </c>
      <c r="AO2524">
        <v>36</v>
      </c>
      <c r="AP2524" s="5">
        <v>1.556302500767287</v>
      </c>
      <c r="AQ2524">
        <v>121800000</v>
      </c>
      <c r="AT2524">
        <v>109692000</v>
      </c>
      <c r="AU2524">
        <v>231492000</v>
      </c>
      <c r="AV2524">
        <v>1.02</v>
      </c>
      <c r="AW2524">
        <v>26971.4</v>
      </c>
      <c r="AX2524">
        <v>26971400000</v>
      </c>
      <c r="CG2524" s="13"/>
    </row>
    <row r="2525" spans="1:85" x14ac:dyDescent="0.3">
      <c r="A2525">
        <v>2019</v>
      </c>
      <c r="B2525" t="s">
        <v>88</v>
      </c>
      <c r="C2525">
        <v>0</v>
      </c>
      <c r="D2525">
        <v>3</v>
      </c>
      <c r="M2525">
        <v>0</v>
      </c>
      <c r="N2525">
        <v>0</v>
      </c>
      <c r="Q2525" s="5"/>
      <c r="S2525" s="5"/>
      <c r="U2525" s="5"/>
      <c r="V2525">
        <v>75</v>
      </c>
      <c r="Y2525">
        <v>6.48</v>
      </c>
      <c r="Z2525" s="11">
        <v>8.01</v>
      </c>
      <c r="AA2525">
        <v>10.68</v>
      </c>
      <c r="AB2525" s="9">
        <v>10680000</v>
      </c>
      <c r="AC2525" s="5">
        <v>8.01</v>
      </c>
      <c r="AD2525">
        <v>20.59</v>
      </c>
      <c r="AE2525">
        <v>10.68</v>
      </c>
      <c r="AF2525">
        <v>15.53</v>
      </c>
      <c r="AG2525" s="5">
        <v>15.915324055567806</v>
      </c>
      <c r="AH2525" s="5">
        <v>0.53844689227999765</v>
      </c>
      <c r="AI2525" s="5">
        <v>8.2551205047873052E-3</v>
      </c>
      <c r="AJ2525">
        <v>163288.47</v>
      </c>
      <c r="AK2525">
        <v>163288470000</v>
      </c>
      <c r="AL2525">
        <f t="shared" si="321"/>
        <v>0</v>
      </c>
      <c r="AM2525">
        <f t="shared" si="322"/>
        <v>0</v>
      </c>
      <c r="AN2525">
        <f t="shared" si="323"/>
        <v>1</v>
      </c>
      <c r="AO2525">
        <v>20</v>
      </c>
      <c r="AP2525" s="5">
        <v>1.301029995663981</v>
      </c>
      <c r="AV2525">
        <v>0</v>
      </c>
      <c r="AW2525">
        <v>75104.899999999994</v>
      </c>
      <c r="AX2525">
        <v>75104900000</v>
      </c>
      <c r="CG2525" s="13"/>
    </row>
    <row r="2526" spans="1:85" x14ac:dyDescent="0.3">
      <c r="A2526">
        <v>2019</v>
      </c>
      <c r="B2526" t="s">
        <v>89</v>
      </c>
      <c r="C2526">
        <v>0</v>
      </c>
      <c r="M2526">
        <v>0</v>
      </c>
      <c r="N2526">
        <v>0</v>
      </c>
      <c r="Q2526" s="5"/>
      <c r="S2526" s="5"/>
      <c r="U2526" s="5"/>
      <c r="V2526">
        <v>56.1</v>
      </c>
      <c r="Y2526">
        <v>27.71</v>
      </c>
      <c r="Z2526" s="11">
        <v>8.0500000000000007</v>
      </c>
      <c r="AA2526">
        <v>17.86</v>
      </c>
      <c r="AB2526" s="9">
        <v>17860000</v>
      </c>
      <c r="AC2526" s="5">
        <v>8.0500000000000007</v>
      </c>
      <c r="AD2526">
        <v>26.96</v>
      </c>
      <c r="AE2526">
        <v>17.86</v>
      </c>
      <c r="AF2526">
        <v>21.23</v>
      </c>
      <c r="AG2526" s="5">
        <v>16.905679525437645</v>
      </c>
      <c r="AH2526" s="5">
        <v>0.42474473977925675</v>
      </c>
      <c r="AI2526" s="5">
        <v>3.7927328345252365</v>
      </c>
      <c r="AJ2526">
        <v>88686.51</v>
      </c>
      <c r="AK2526">
        <v>88686510000</v>
      </c>
      <c r="AL2526">
        <f t="shared" si="321"/>
        <v>0</v>
      </c>
      <c r="AM2526">
        <f t="shared" si="322"/>
        <v>1</v>
      </c>
      <c r="AN2526">
        <f t="shared" si="323"/>
        <v>0</v>
      </c>
      <c r="AO2526">
        <v>12</v>
      </c>
      <c r="AP2526" s="5">
        <v>1.0791812460476247</v>
      </c>
      <c r="AV2526">
        <v>0</v>
      </c>
      <c r="AW2526">
        <v>9676.4</v>
      </c>
      <c r="AX2526">
        <v>9676400000</v>
      </c>
      <c r="CG2526" s="13"/>
    </row>
    <row r="2527" spans="1:85" x14ac:dyDescent="0.3">
      <c r="A2527">
        <v>2019</v>
      </c>
      <c r="B2527" t="s">
        <v>90</v>
      </c>
      <c r="C2527">
        <v>1</v>
      </c>
      <c r="M2527">
        <v>0</v>
      </c>
      <c r="N2527">
        <v>0</v>
      </c>
      <c r="Q2527" s="5"/>
      <c r="S2527" s="5"/>
      <c r="U2527" s="5"/>
      <c r="Z2527" s="11"/>
      <c r="AG2527" s="5"/>
      <c r="AH2527" s="5"/>
      <c r="AI2527" s="5"/>
      <c r="AO2527">
        <v>25</v>
      </c>
      <c r="AP2527" s="5">
        <v>1.3979400086720375</v>
      </c>
      <c r="AR2527" s="5">
        <v>40.299999999999997</v>
      </c>
      <c r="CG2527" s="13"/>
    </row>
    <row r="2528" spans="1:85" x14ac:dyDescent="0.3">
      <c r="A2528">
        <v>2019</v>
      </c>
      <c r="B2528" t="s">
        <v>91</v>
      </c>
      <c r="C2528">
        <v>0</v>
      </c>
      <c r="D2528">
        <v>5</v>
      </c>
      <c r="E2528">
        <v>7</v>
      </c>
      <c r="L2528">
        <v>1</v>
      </c>
      <c r="M2528">
        <v>0</v>
      </c>
      <c r="N2528">
        <v>0</v>
      </c>
      <c r="O2528">
        <v>14</v>
      </c>
      <c r="P2528">
        <v>7</v>
      </c>
      <c r="Q2528" s="5">
        <v>50</v>
      </c>
      <c r="R2528">
        <v>4</v>
      </c>
      <c r="S2528" s="5">
        <v>28.571428571428569</v>
      </c>
      <c r="T2528">
        <v>3</v>
      </c>
      <c r="U2528" s="5">
        <v>21.428571428571427</v>
      </c>
      <c r="V2528">
        <v>40.08</v>
      </c>
      <c r="W2528">
        <v>10</v>
      </c>
      <c r="Y2528">
        <v>6.8</v>
      </c>
      <c r="Z2528" s="11">
        <v>3.35</v>
      </c>
      <c r="AA2528">
        <v>9.61</v>
      </c>
      <c r="AB2528" s="9">
        <v>9610000</v>
      </c>
      <c r="AC2528" s="5">
        <v>3.35</v>
      </c>
      <c r="AD2528">
        <v>17.739999999999998</v>
      </c>
      <c r="AE2528">
        <v>9.61</v>
      </c>
      <c r="AF2528">
        <v>16.61</v>
      </c>
      <c r="AG2528" s="5">
        <v>22.800908164429696</v>
      </c>
      <c r="AH2528" s="5">
        <v>1.8881074066360126</v>
      </c>
      <c r="AI2528" s="5">
        <v>1.4166012464552928</v>
      </c>
      <c r="AJ2528">
        <v>97577.32</v>
      </c>
      <c r="AK2528">
        <v>97577320000</v>
      </c>
      <c r="AL2528">
        <f>IF(AJ2528&lt;29957,1,0)</f>
        <v>0</v>
      </c>
      <c r="AM2528">
        <f>IF(AND(AJ2528&gt;29957,AJ2528&lt;96525),1,0)</f>
        <v>0</v>
      </c>
      <c r="AN2528">
        <f>IF(AJ2528&gt;96525,1,0)</f>
        <v>1</v>
      </c>
      <c r="AO2528">
        <v>75</v>
      </c>
      <c r="AP2528" s="5">
        <v>1.8750612633916997</v>
      </c>
      <c r="AQ2528">
        <v>100652960</v>
      </c>
      <c r="AT2528">
        <v>121278628</v>
      </c>
      <c r="AU2528">
        <v>221931588</v>
      </c>
      <c r="AV2528">
        <v>0</v>
      </c>
      <c r="AW2528">
        <v>62417</v>
      </c>
      <c r="AX2528">
        <v>62417000000</v>
      </c>
      <c r="CG2528" s="13"/>
    </row>
    <row r="2529" spans="1:85" x14ac:dyDescent="0.3">
      <c r="A2529">
        <v>2019</v>
      </c>
      <c r="B2529" t="s">
        <v>92</v>
      </c>
      <c r="C2529">
        <v>0</v>
      </c>
      <c r="M2529">
        <v>0</v>
      </c>
      <c r="N2529">
        <v>0</v>
      </c>
      <c r="Q2529" s="5"/>
      <c r="S2529" s="5"/>
      <c r="U2529" s="5"/>
      <c r="Z2529" s="11"/>
      <c r="AG2529" s="5"/>
      <c r="AH2529" s="5"/>
      <c r="AI2529" s="5"/>
      <c r="AO2529">
        <v>85</v>
      </c>
      <c r="AP2529" s="5">
        <v>1.9294189257142926</v>
      </c>
      <c r="CG2529" s="13"/>
    </row>
    <row r="2530" spans="1:85" x14ac:dyDescent="0.3">
      <c r="A2530">
        <v>2019</v>
      </c>
      <c r="B2530" t="s">
        <v>93</v>
      </c>
      <c r="C2530">
        <v>0</v>
      </c>
      <c r="M2530">
        <v>0</v>
      </c>
      <c r="N2530">
        <v>0</v>
      </c>
      <c r="Q2530" s="5"/>
      <c r="S2530" s="5"/>
      <c r="U2530" s="5"/>
      <c r="Z2530" s="11"/>
      <c r="AG2530" s="5"/>
      <c r="AH2530" s="5"/>
      <c r="AI2530" s="5"/>
      <c r="AO2530">
        <v>6</v>
      </c>
      <c r="AP2530" s="5">
        <v>0.77815125038364352</v>
      </c>
      <c r="CG2530" s="13"/>
    </row>
    <row r="2531" spans="1:85" x14ac:dyDescent="0.3">
      <c r="A2531">
        <v>2019</v>
      </c>
      <c r="B2531" t="s">
        <v>94</v>
      </c>
      <c r="C2531">
        <v>0</v>
      </c>
      <c r="D2531">
        <v>5</v>
      </c>
      <c r="E2531">
        <v>6</v>
      </c>
      <c r="L2531">
        <v>1</v>
      </c>
      <c r="M2531">
        <v>0</v>
      </c>
      <c r="N2531">
        <v>1</v>
      </c>
      <c r="O2531">
        <v>17</v>
      </c>
      <c r="P2531">
        <v>6</v>
      </c>
      <c r="Q2531" s="5">
        <v>35.294117647058826</v>
      </c>
      <c r="R2531">
        <v>4</v>
      </c>
      <c r="S2531" s="5">
        <v>23.52941176470588</v>
      </c>
      <c r="T2531">
        <v>7</v>
      </c>
      <c r="U2531" s="5">
        <v>41.17647058823529</v>
      </c>
      <c r="V2531">
        <v>45.99</v>
      </c>
      <c r="W2531">
        <v>5</v>
      </c>
      <c r="Y2531">
        <v>4.96</v>
      </c>
      <c r="Z2531" s="11">
        <v>3.09</v>
      </c>
      <c r="AA2531">
        <v>3.47</v>
      </c>
      <c r="AB2531" s="9">
        <v>3470000</v>
      </c>
      <c r="AC2531" s="5">
        <v>3.09</v>
      </c>
      <c r="AD2531">
        <v>12.91</v>
      </c>
      <c r="AE2531">
        <v>3.47</v>
      </c>
      <c r="AF2531">
        <v>12.74</v>
      </c>
      <c r="AG2531" s="5">
        <v>10.335504771033122</v>
      </c>
      <c r="AH2531" s="5">
        <v>0.20639921750117216</v>
      </c>
      <c r="AI2531" s="5"/>
      <c r="AJ2531">
        <v>185895</v>
      </c>
      <c r="AK2531">
        <v>185895000000</v>
      </c>
      <c r="AL2531">
        <f t="shared" ref="AL2531:AL2543" si="324">IF(AJ2531&lt;29957,1,0)</f>
        <v>0</v>
      </c>
      <c r="AM2531">
        <f t="shared" ref="AM2531:AM2543" si="325">IF(AND(AJ2531&gt;29957,AJ2531&lt;96525),1,0)</f>
        <v>0</v>
      </c>
      <c r="AN2531">
        <f t="shared" ref="AN2531:AN2543" si="326">IF(AJ2531&gt;96525,1,0)</f>
        <v>1</v>
      </c>
      <c r="AO2531">
        <v>72</v>
      </c>
      <c r="AP2531" s="5">
        <v>1.8573324964312683</v>
      </c>
      <c r="AQ2531">
        <v>55842848</v>
      </c>
      <c r="AS2531">
        <v>45707678</v>
      </c>
      <c r="AT2531">
        <v>74361883</v>
      </c>
      <c r="AU2531">
        <v>130204731</v>
      </c>
      <c r="AV2531">
        <v>45.99</v>
      </c>
      <c r="AW2531">
        <v>118798.9</v>
      </c>
      <c r="AX2531">
        <v>118798900000</v>
      </c>
      <c r="CG2531" s="13"/>
    </row>
    <row r="2532" spans="1:85" x14ac:dyDescent="0.3">
      <c r="A2532">
        <v>2019</v>
      </c>
      <c r="B2532" t="s">
        <v>95</v>
      </c>
      <c r="C2532">
        <v>0</v>
      </c>
      <c r="D2532">
        <v>5</v>
      </c>
      <c r="E2532">
        <v>4</v>
      </c>
      <c r="L2532">
        <v>1</v>
      </c>
      <c r="M2532">
        <v>0</v>
      </c>
      <c r="N2532">
        <v>0</v>
      </c>
      <c r="O2532">
        <v>13</v>
      </c>
      <c r="P2532">
        <v>8</v>
      </c>
      <c r="Q2532" s="5">
        <v>61.53846153846154</v>
      </c>
      <c r="R2532">
        <v>5</v>
      </c>
      <c r="S2532" s="5">
        <v>38.461538461538467</v>
      </c>
      <c r="U2532" s="5">
        <v>0</v>
      </c>
      <c r="V2532">
        <v>69.069999999999993</v>
      </c>
      <c r="W2532">
        <v>4</v>
      </c>
      <c r="Y2532">
        <v>15.23</v>
      </c>
      <c r="Z2532" s="11">
        <v>2.0699999999999998</v>
      </c>
      <c r="AA2532">
        <v>8.3000000000000007</v>
      </c>
      <c r="AB2532" s="9">
        <v>8300000.0000000009</v>
      </c>
      <c r="AC2532" s="5">
        <v>2.0699999999999998</v>
      </c>
      <c r="AD2532">
        <v>12.7</v>
      </c>
      <c r="AE2532">
        <v>8.3000000000000007</v>
      </c>
      <c r="AF2532">
        <v>12.68</v>
      </c>
      <c r="AG2532" s="5">
        <v>0.70261935757878258</v>
      </c>
      <c r="AH2532" s="5">
        <v>2.6597597872925647</v>
      </c>
      <c r="AI2532" s="5">
        <v>1.5173741633813147</v>
      </c>
      <c r="AJ2532">
        <v>28977.07</v>
      </c>
      <c r="AK2532">
        <v>28977070000</v>
      </c>
      <c r="AL2532">
        <f t="shared" si="324"/>
        <v>1</v>
      </c>
      <c r="AM2532">
        <f t="shared" si="325"/>
        <v>0</v>
      </c>
      <c r="AN2532">
        <f t="shared" si="326"/>
        <v>0</v>
      </c>
      <c r="AO2532">
        <v>6</v>
      </c>
      <c r="AP2532" s="5">
        <v>0.77815125038364352</v>
      </c>
      <c r="AQ2532">
        <v>31650000</v>
      </c>
      <c r="AT2532">
        <v>51518000</v>
      </c>
      <c r="AU2532">
        <v>83168000</v>
      </c>
      <c r="AW2532">
        <v>10907</v>
      </c>
      <c r="AX2532">
        <v>10907000000</v>
      </c>
      <c r="CG2532" s="13"/>
    </row>
    <row r="2533" spans="1:85" x14ac:dyDescent="0.3">
      <c r="A2533">
        <v>2019</v>
      </c>
      <c r="B2533" t="s">
        <v>96</v>
      </c>
      <c r="C2533">
        <v>0</v>
      </c>
      <c r="D2533">
        <v>6</v>
      </c>
      <c r="E2533">
        <v>8</v>
      </c>
      <c r="F2533">
        <v>7.5</v>
      </c>
      <c r="G2533">
        <v>7500000</v>
      </c>
      <c r="H2533">
        <v>5.8</v>
      </c>
      <c r="I2533">
        <v>5800000</v>
      </c>
      <c r="J2533">
        <v>1.7000000000000002</v>
      </c>
      <c r="K2533">
        <v>1700000.0000000002</v>
      </c>
      <c r="L2533">
        <v>1</v>
      </c>
      <c r="M2533">
        <v>1</v>
      </c>
      <c r="N2533">
        <v>0</v>
      </c>
      <c r="O2533">
        <v>12</v>
      </c>
      <c r="P2533">
        <v>5</v>
      </c>
      <c r="Q2533" s="5">
        <v>41.666666666666671</v>
      </c>
      <c r="R2533">
        <v>2</v>
      </c>
      <c r="S2533" s="5">
        <v>16.666666666666664</v>
      </c>
      <c r="T2533">
        <v>5</v>
      </c>
      <c r="U2533" s="5">
        <v>41.666666666666671</v>
      </c>
      <c r="V2533">
        <v>37.33</v>
      </c>
      <c r="W2533">
        <v>7</v>
      </c>
      <c r="Y2533">
        <v>9.2200000000000006</v>
      </c>
      <c r="Z2533" s="11">
        <v>2.96</v>
      </c>
      <c r="AA2533">
        <v>10.08</v>
      </c>
      <c r="AB2533" s="9">
        <v>10080000</v>
      </c>
      <c r="AC2533" s="5">
        <v>2.96</v>
      </c>
      <c r="AD2533">
        <v>11.72</v>
      </c>
      <c r="AE2533">
        <v>10.08</v>
      </c>
      <c r="AF2533">
        <v>11.72</v>
      </c>
      <c r="AG2533" s="5">
        <v>6.7109765864719604</v>
      </c>
      <c r="AH2533" s="5"/>
      <c r="AI2533" s="5">
        <v>0.91656675731612625</v>
      </c>
      <c r="AJ2533">
        <v>72715.009999999995</v>
      </c>
      <c r="AK2533">
        <v>72715010000</v>
      </c>
      <c r="AL2533">
        <f t="shared" si="324"/>
        <v>0</v>
      </c>
      <c r="AM2533">
        <f t="shared" si="325"/>
        <v>1</v>
      </c>
      <c r="AN2533">
        <f t="shared" si="326"/>
        <v>0</v>
      </c>
      <c r="AO2533">
        <v>52</v>
      </c>
      <c r="AP2533" s="5">
        <v>1.716003343634799</v>
      </c>
      <c r="AQ2533">
        <v>22852140</v>
      </c>
      <c r="AT2533">
        <v>93376600</v>
      </c>
      <c r="AU2533">
        <v>116228740</v>
      </c>
      <c r="AV2533">
        <v>0</v>
      </c>
      <c r="AW2533">
        <v>30777.9</v>
      </c>
      <c r="AX2533">
        <v>30777900000</v>
      </c>
      <c r="CG2533" s="13"/>
    </row>
    <row r="2534" spans="1:85" x14ac:dyDescent="0.3">
      <c r="A2534">
        <v>2019</v>
      </c>
      <c r="B2534" t="s">
        <v>97</v>
      </c>
      <c r="C2534">
        <v>0</v>
      </c>
      <c r="D2534">
        <v>5</v>
      </c>
      <c r="E2534">
        <v>4</v>
      </c>
      <c r="F2534">
        <v>5.4</v>
      </c>
      <c r="G2534">
        <v>5400000</v>
      </c>
      <c r="H2534">
        <v>5</v>
      </c>
      <c r="I2534">
        <v>5000000</v>
      </c>
      <c r="J2534">
        <v>0.40000000000000036</v>
      </c>
      <c r="K2534">
        <v>400000.00000000035</v>
      </c>
      <c r="L2534">
        <v>1</v>
      </c>
      <c r="M2534">
        <v>0</v>
      </c>
      <c r="N2534">
        <v>0</v>
      </c>
      <c r="O2534">
        <v>16</v>
      </c>
      <c r="P2534">
        <v>6</v>
      </c>
      <c r="Q2534" s="5">
        <v>37.5</v>
      </c>
      <c r="R2534">
        <v>2</v>
      </c>
      <c r="S2534" s="5">
        <v>12.5</v>
      </c>
      <c r="T2534">
        <v>8</v>
      </c>
      <c r="U2534" s="5">
        <v>50</v>
      </c>
      <c r="V2534">
        <v>52.47</v>
      </c>
      <c r="W2534">
        <v>7</v>
      </c>
      <c r="X2534">
        <v>0.02</v>
      </c>
      <c r="Y2534">
        <v>11.86</v>
      </c>
      <c r="Z2534" s="11">
        <v>2.0099999999999998</v>
      </c>
      <c r="AA2534">
        <v>13.11</v>
      </c>
      <c r="AB2534" s="9">
        <v>13110000</v>
      </c>
      <c r="AC2534" s="5">
        <v>2.0099999999999998</v>
      </c>
      <c r="AD2534">
        <v>18.12</v>
      </c>
      <c r="AE2534">
        <v>13.11</v>
      </c>
      <c r="AF2534">
        <v>17.309999999999999</v>
      </c>
      <c r="AG2534" s="5">
        <v>9.5040412505859564</v>
      </c>
      <c r="AH2534" s="5"/>
      <c r="AI2534" s="5">
        <v>2.1569015336020678</v>
      </c>
      <c r="AJ2534">
        <v>60713.67</v>
      </c>
      <c r="AK2534">
        <v>60713670000</v>
      </c>
      <c r="AL2534">
        <f t="shared" si="324"/>
        <v>0</v>
      </c>
      <c r="AM2534">
        <f t="shared" si="325"/>
        <v>1</v>
      </c>
      <c r="AN2534">
        <f t="shared" si="326"/>
        <v>0</v>
      </c>
      <c r="AO2534">
        <v>38</v>
      </c>
      <c r="AP2534" s="5">
        <v>1.5797835966168099</v>
      </c>
      <c r="AQ2534">
        <v>36082244</v>
      </c>
      <c r="AT2534">
        <v>128328832</v>
      </c>
      <c r="AU2534">
        <v>164411076</v>
      </c>
      <c r="AV2534">
        <v>0</v>
      </c>
      <c r="AW2534">
        <v>30835.9</v>
      </c>
      <c r="AX2534">
        <v>30835900000</v>
      </c>
      <c r="CG2534" s="13"/>
    </row>
    <row r="2535" spans="1:85" x14ac:dyDescent="0.3">
      <c r="A2535">
        <v>2019</v>
      </c>
      <c r="B2535" t="s">
        <v>98</v>
      </c>
      <c r="C2535">
        <v>1</v>
      </c>
      <c r="D2535">
        <v>6</v>
      </c>
      <c r="E2535">
        <v>4</v>
      </c>
      <c r="F2535">
        <v>20.399999999999999</v>
      </c>
      <c r="G2535">
        <v>20400000</v>
      </c>
      <c r="H2535">
        <v>14</v>
      </c>
      <c r="I2535">
        <v>14000000</v>
      </c>
      <c r="J2535">
        <v>6.3999999999999986</v>
      </c>
      <c r="K2535">
        <v>6399999.9999999981</v>
      </c>
      <c r="L2535">
        <v>1</v>
      </c>
      <c r="M2535">
        <v>1</v>
      </c>
      <c r="N2535">
        <v>1</v>
      </c>
      <c r="O2535">
        <v>18</v>
      </c>
      <c r="P2535">
        <v>9</v>
      </c>
      <c r="Q2535" s="5">
        <v>50</v>
      </c>
      <c r="R2535">
        <v>2</v>
      </c>
      <c r="S2535" s="5">
        <v>11.111111111111111</v>
      </c>
      <c r="T2535">
        <v>7</v>
      </c>
      <c r="U2535" s="5">
        <v>38.888888888888893</v>
      </c>
      <c r="V2535">
        <v>54.12</v>
      </c>
      <c r="W2535">
        <v>4</v>
      </c>
      <c r="Y2535">
        <v>9.89</v>
      </c>
      <c r="Z2535" s="11">
        <v>1.43</v>
      </c>
      <c r="AA2535">
        <v>11.37</v>
      </c>
      <c r="AB2535" s="9">
        <v>11370000</v>
      </c>
      <c r="AC2535" s="5">
        <v>1.43</v>
      </c>
      <c r="AD2535">
        <v>16.36</v>
      </c>
      <c r="AE2535">
        <v>11.37</v>
      </c>
      <c r="AF2535">
        <v>12.86</v>
      </c>
      <c r="AG2535" s="5">
        <v>8.2322325153808169</v>
      </c>
      <c r="AH2535" s="5"/>
      <c r="AI2535" s="5"/>
      <c r="AJ2535">
        <v>32445.5</v>
      </c>
      <c r="AK2535">
        <v>32445500000</v>
      </c>
      <c r="AL2535">
        <f t="shared" si="324"/>
        <v>0</v>
      </c>
      <c r="AM2535">
        <f t="shared" si="325"/>
        <v>1</v>
      </c>
      <c r="AN2535">
        <f t="shared" si="326"/>
        <v>0</v>
      </c>
      <c r="AO2535">
        <v>18</v>
      </c>
      <c r="AP2535" s="5">
        <v>1.2552725051033058</v>
      </c>
      <c r="AQ2535">
        <v>43049588</v>
      </c>
      <c r="AS2535">
        <v>85702563</v>
      </c>
      <c r="AT2535">
        <v>96562977.699999988</v>
      </c>
      <c r="AU2535">
        <v>139612565.69999999</v>
      </c>
      <c r="AV2535">
        <v>0</v>
      </c>
      <c r="AW2535">
        <v>38262.800000000003</v>
      </c>
      <c r="AX2535">
        <v>38262800000</v>
      </c>
      <c r="CG2535" s="13"/>
    </row>
    <row r="2536" spans="1:85" x14ac:dyDescent="0.3">
      <c r="A2536">
        <v>2019</v>
      </c>
      <c r="B2536" t="s">
        <v>99</v>
      </c>
      <c r="C2536">
        <v>1</v>
      </c>
      <c r="D2536">
        <v>5</v>
      </c>
      <c r="E2536">
        <v>4</v>
      </c>
      <c r="F2536">
        <v>16.5</v>
      </c>
      <c r="G2536">
        <v>16500000</v>
      </c>
      <c r="H2536">
        <v>16.5</v>
      </c>
      <c r="I2536">
        <v>16500000</v>
      </c>
      <c r="J2536">
        <v>0</v>
      </c>
      <c r="M2536">
        <v>0</v>
      </c>
      <c r="N2536">
        <v>0</v>
      </c>
      <c r="Q2536" s="5"/>
      <c r="S2536" s="5"/>
      <c r="U2536" s="5"/>
      <c r="V2536">
        <v>46.3</v>
      </c>
      <c r="X2536">
        <v>61.04</v>
      </c>
      <c r="Y2536">
        <v>1.24</v>
      </c>
      <c r="Z2536" s="11">
        <v>6.43</v>
      </c>
      <c r="AA2536">
        <v>2.23</v>
      </c>
      <c r="AB2536" s="9">
        <v>2230000</v>
      </c>
      <c r="AC2536" s="5">
        <v>6.43</v>
      </c>
      <c r="AD2536">
        <v>4.91</v>
      </c>
      <c r="AE2536">
        <v>2.23</v>
      </c>
      <c r="AF2536">
        <v>2.86</v>
      </c>
      <c r="AG2536" s="5">
        <v>29.054684723287938</v>
      </c>
      <c r="AH2536" s="5"/>
      <c r="AI2536" s="5">
        <v>0.77112551895254589</v>
      </c>
      <c r="AJ2536">
        <v>86132.75</v>
      </c>
      <c r="AK2536">
        <v>86132750000</v>
      </c>
      <c r="AL2536">
        <f t="shared" si="324"/>
        <v>0</v>
      </c>
      <c r="AM2536">
        <f t="shared" si="325"/>
        <v>1</v>
      </c>
      <c r="AN2536">
        <f t="shared" si="326"/>
        <v>0</v>
      </c>
      <c r="AO2536">
        <v>23</v>
      </c>
      <c r="AP2536" s="5">
        <v>1.3617278360175928</v>
      </c>
      <c r="AR2536" s="5">
        <v>36.4</v>
      </c>
      <c r="AV2536">
        <v>0</v>
      </c>
      <c r="AW2536">
        <v>38852.300000000003</v>
      </c>
      <c r="AX2536">
        <v>38852300000</v>
      </c>
      <c r="CG2536" s="13"/>
    </row>
    <row r="2537" spans="1:85" x14ac:dyDescent="0.3">
      <c r="A2537">
        <v>2019</v>
      </c>
      <c r="B2537" t="s">
        <v>100</v>
      </c>
      <c r="C2537">
        <v>1</v>
      </c>
      <c r="M2537">
        <v>0</v>
      </c>
      <c r="N2537">
        <v>0</v>
      </c>
      <c r="Q2537" s="5"/>
      <c r="S2537" s="5"/>
      <c r="U2537" s="5"/>
      <c r="V2537">
        <v>53.48</v>
      </c>
      <c r="X2537">
        <v>23.15</v>
      </c>
      <c r="Y2537">
        <v>3.38</v>
      </c>
      <c r="Z2537" s="11">
        <v>5.69</v>
      </c>
      <c r="AA2537">
        <v>4.76</v>
      </c>
      <c r="AB2537" s="9">
        <v>4760000</v>
      </c>
      <c r="AC2537" s="5">
        <v>5.69</v>
      </c>
      <c r="AD2537">
        <v>14.32</v>
      </c>
      <c r="AE2537">
        <v>4.76</v>
      </c>
      <c r="AF2537">
        <v>8.5299999999999994</v>
      </c>
      <c r="AG2537" s="5">
        <v>28.322687543000434</v>
      </c>
      <c r="AH2537" s="5"/>
      <c r="AI2537" s="5">
        <v>2.3717672140301009</v>
      </c>
      <c r="AJ2537">
        <v>95270.26</v>
      </c>
      <c r="AK2537">
        <v>95270260000</v>
      </c>
      <c r="AL2537">
        <f t="shared" si="324"/>
        <v>0</v>
      </c>
      <c r="AM2537">
        <f t="shared" si="325"/>
        <v>1</v>
      </c>
      <c r="AN2537">
        <f t="shared" si="326"/>
        <v>0</v>
      </c>
      <c r="AO2537">
        <v>7</v>
      </c>
      <c r="AP2537" s="5">
        <v>0.8450980400142567</v>
      </c>
      <c r="AR2537" s="5">
        <v>100</v>
      </c>
      <c r="AV2537">
        <v>0</v>
      </c>
      <c r="AW2537">
        <v>63041.599999999999</v>
      </c>
      <c r="AX2537">
        <v>63041600000</v>
      </c>
      <c r="CG2537" s="13"/>
    </row>
    <row r="2538" spans="1:85" x14ac:dyDescent="0.3">
      <c r="A2538">
        <v>2019</v>
      </c>
      <c r="B2538" t="s">
        <v>101</v>
      </c>
      <c r="C2538">
        <v>1</v>
      </c>
      <c r="D2538">
        <v>4</v>
      </c>
      <c r="E2538">
        <v>5</v>
      </c>
      <c r="M2538">
        <v>0</v>
      </c>
      <c r="N2538">
        <v>0</v>
      </c>
      <c r="Q2538" s="5"/>
      <c r="S2538" s="5"/>
      <c r="U2538" s="5"/>
      <c r="V2538">
        <v>47.02</v>
      </c>
      <c r="X2538">
        <v>48.14</v>
      </c>
      <c r="Y2538">
        <v>3.3</v>
      </c>
      <c r="Z2538" s="11">
        <v>6.29</v>
      </c>
      <c r="AC2538" s="5">
        <v>6.29</v>
      </c>
      <c r="AG2538" s="5">
        <v>10.536532621378344</v>
      </c>
      <c r="AH2538" s="5"/>
      <c r="AI2538" s="5">
        <v>1.7105346635692025</v>
      </c>
      <c r="AJ2538">
        <v>228104.3</v>
      </c>
      <c r="AK2538">
        <v>228104300000</v>
      </c>
      <c r="AL2538">
        <f t="shared" si="324"/>
        <v>0</v>
      </c>
      <c r="AM2538">
        <f t="shared" si="325"/>
        <v>0</v>
      </c>
      <c r="AN2538">
        <f t="shared" si="326"/>
        <v>1</v>
      </c>
      <c r="AO2538">
        <v>12</v>
      </c>
      <c r="AP2538" s="5">
        <v>1.0791812460476247</v>
      </c>
      <c r="AV2538">
        <v>0</v>
      </c>
      <c r="AW2538">
        <v>222246.3</v>
      </c>
      <c r="AX2538">
        <v>222246300000</v>
      </c>
      <c r="CG2538" s="13"/>
    </row>
    <row r="2539" spans="1:85" x14ac:dyDescent="0.3">
      <c r="A2539">
        <v>2019</v>
      </c>
      <c r="B2539" t="s">
        <v>102</v>
      </c>
      <c r="C2539">
        <v>0</v>
      </c>
      <c r="D2539">
        <v>4</v>
      </c>
      <c r="E2539">
        <v>4</v>
      </c>
      <c r="L2539">
        <v>1</v>
      </c>
      <c r="M2539">
        <v>0</v>
      </c>
      <c r="N2539">
        <v>0</v>
      </c>
      <c r="O2539">
        <v>9</v>
      </c>
      <c r="P2539">
        <v>3</v>
      </c>
      <c r="Q2539" s="5">
        <v>33.333333333333329</v>
      </c>
      <c r="R2539">
        <v>2</v>
      </c>
      <c r="S2539" s="5">
        <v>22.222222222222221</v>
      </c>
      <c r="T2539">
        <v>4</v>
      </c>
      <c r="U2539" s="5">
        <v>44.444444444444443</v>
      </c>
      <c r="V2539">
        <v>68.58</v>
      </c>
      <c r="W2539">
        <v>6</v>
      </c>
      <c r="Y2539">
        <v>8.83</v>
      </c>
      <c r="Z2539" s="11">
        <v>6.19</v>
      </c>
      <c r="AA2539">
        <v>3.83</v>
      </c>
      <c r="AB2539" s="9">
        <v>3830000</v>
      </c>
      <c r="AC2539" s="5">
        <v>6.19</v>
      </c>
      <c r="AD2539">
        <v>20.91</v>
      </c>
      <c r="AE2539">
        <v>3.83</v>
      </c>
      <c r="AF2539">
        <v>20.9</v>
      </c>
      <c r="AG2539" s="5">
        <v>41.646319676036207</v>
      </c>
      <c r="AH2539" s="5"/>
      <c r="AI2539" s="5"/>
      <c r="AJ2539">
        <v>54403.83</v>
      </c>
      <c r="AK2539">
        <v>54403830000</v>
      </c>
      <c r="AL2539">
        <f t="shared" si="324"/>
        <v>0</v>
      </c>
      <c r="AM2539">
        <f t="shared" si="325"/>
        <v>1</v>
      </c>
      <c r="AN2539">
        <f t="shared" si="326"/>
        <v>0</v>
      </c>
      <c r="AO2539">
        <v>27</v>
      </c>
      <c r="AP2539" s="5">
        <v>1.4313637641589871</v>
      </c>
      <c r="AQ2539">
        <v>13790000</v>
      </c>
      <c r="AR2539" s="5">
        <v>5</v>
      </c>
      <c r="AT2539">
        <v>27440000</v>
      </c>
      <c r="AU2539">
        <v>41230000</v>
      </c>
      <c r="AV2539">
        <v>68.58</v>
      </c>
      <c r="AW2539">
        <v>19028.2</v>
      </c>
      <c r="AX2539">
        <v>19028200000</v>
      </c>
      <c r="CG2539" s="13"/>
    </row>
    <row r="2540" spans="1:85" x14ac:dyDescent="0.3">
      <c r="A2540">
        <v>2019</v>
      </c>
      <c r="B2540" t="s">
        <v>103</v>
      </c>
      <c r="C2540">
        <v>0</v>
      </c>
      <c r="M2540">
        <v>0</v>
      </c>
      <c r="N2540">
        <v>0</v>
      </c>
      <c r="O2540">
        <v>9</v>
      </c>
      <c r="P2540">
        <v>4</v>
      </c>
      <c r="Q2540" s="5">
        <v>44.444444444444443</v>
      </c>
      <c r="R2540">
        <v>4</v>
      </c>
      <c r="S2540" s="5">
        <v>44.444444444444443</v>
      </c>
      <c r="T2540">
        <v>1</v>
      </c>
      <c r="U2540" s="5">
        <v>11.111111111111111</v>
      </c>
      <c r="V2540">
        <v>75</v>
      </c>
      <c r="W2540">
        <v>6</v>
      </c>
      <c r="Y2540">
        <v>4.3899999999999997</v>
      </c>
      <c r="Z2540" s="11">
        <v>5.14</v>
      </c>
      <c r="AA2540">
        <v>3.24</v>
      </c>
      <c r="AB2540" s="9">
        <v>3240000</v>
      </c>
      <c r="AC2540" s="5">
        <v>5.14</v>
      </c>
      <c r="AD2540">
        <v>14.19</v>
      </c>
      <c r="AE2540">
        <v>3.24</v>
      </c>
      <c r="AF2540">
        <v>13.28</v>
      </c>
      <c r="AG2540" s="5">
        <v>-3.8077258072606721</v>
      </c>
      <c r="AH2540" s="5">
        <v>0.41196353482727405</v>
      </c>
      <c r="AI2540" s="5"/>
      <c r="AJ2540">
        <v>70694.45</v>
      </c>
      <c r="AK2540">
        <v>70694450000</v>
      </c>
      <c r="AL2540">
        <f t="shared" si="324"/>
        <v>0</v>
      </c>
      <c r="AM2540">
        <f t="shared" si="325"/>
        <v>1</v>
      </c>
      <c r="AN2540">
        <f t="shared" si="326"/>
        <v>0</v>
      </c>
      <c r="AO2540">
        <v>62</v>
      </c>
      <c r="AP2540" s="5">
        <v>1.7923916894982537</v>
      </c>
      <c r="AQ2540">
        <v>39598287</v>
      </c>
      <c r="AT2540">
        <v>36748500</v>
      </c>
      <c r="AU2540">
        <v>76346787</v>
      </c>
      <c r="AV2540">
        <v>6.46</v>
      </c>
      <c r="AW2540">
        <v>42188.2</v>
      </c>
      <c r="AX2540">
        <v>42188200000</v>
      </c>
      <c r="CG2540" s="13"/>
    </row>
    <row r="2541" spans="1:85" x14ac:dyDescent="0.3">
      <c r="A2541">
        <v>2019</v>
      </c>
      <c r="B2541" t="s">
        <v>104</v>
      </c>
      <c r="C2541">
        <v>0</v>
      </c>
      <c r="D2541">
        <v>5</v>
      </c>
      <c r="E2541">
        <v>4</v>
      </c>
      <c r="F2541">
        <v>11.3</v>
      </c>
      <c r="G2541">
        <v>11300000</v>
      </c>
      <c r="H2541">
        <v>10</v>
      </c>
      <c r="I2541">
        <v>10000000</v>
      </c>
      <c r="J2541">
        <v>1.3000000000000007</v>
      </c>
      <c r="K2541">
        <v>1300000.0000000007</v>
      </c>
      <c r="L2541">
        <v>1</v>
      </c>
      <c r="M2541">
        <v>0</v>
      </c>
      <c r="N2541">
        <v>0</v>
      </c>
      <c r="O2541">
        <v>12</v>
      </c>
      <c r="P2541">
        <v>6</v>
      </c>
      <c r="Q2541" s="5">
        <v>50</v>
      </c>
      <c r="R2541">
        <v>2</v>
      </c>
      <c r="S2541" s="5">
        <v>16.666666666666664</v>
      </c>
      <c r="T2541">
        <v>4</v>
      </c>
      <c r="U2541" s="5">
        <v>33.333333333333329</v>
      </c>
      <c r="V2541">
        <v>18.87</v>
      </c>
      <c r="W2541">
        <v>4</v>
      </c>
      <c r="Y2541">
        <v>10.45</v>
      </c>
      <c r="Z2541" s="11">
        <v>1.29</v>
      </c>
      <c r="AA2541">
        <v>8.77</v>
      </c>
      <c r="AB2541" s="9">
        <v>8770000</v>
      </c>
      <c r="AC2541" s="5">
        <v>1.29</v>
      </c>
      <c r="AD2541">
        <v>19.95</v>
      </c>
      <c r="AE2541">
        <v>8.77</v>
      </c>
      <c r="AF2541">
        <v>11.43</v>
      </c>
      <c r="AG2541" s="5">
        <v>12.488164230120953</v>
      </c>
      <c r="AH2541" s="5"/>
      <c r="AI2541" s="5">
        <v>0.51340371740110258</v>
      </c>
      <c r="AJ2541">
        <v>24129.66</v>
      </c>
      <c r="AK2541">
        <v>24129660000</v>
      </c>
      <c r="AL2541">
        <f t="shared" si="324"/>
        <v>1</v>
      </c>
      <c r="AM2541">
        <f t="shared" si="325"/>
        <v>0</v>
      </c>
      <c r="AN2541">
        <f t="shared" si="326"/>
        <v>0</v>
      </c>
      <c r="AO2541">
        <v>36</v>
      </c>
      <c r="AP2541" s="5">
        <v>1.556302500767287</v>
      </c>
      <c r="AQ2541">
        <v>66349592</v>
      </c>
      <c r="AR2541" s="5">
        <v>100</v>
      </c>
      <c r="AT2541">
        <v>87920000</v>
      </c>
      <c r="AU2541">
        <v>154269592</v>
      </c>
      <c r="AV2541">
        <v>5.62</v>
      </c>
      <c r="AW2541">
        <v>33501.9</v>
      </c>
      <c r="AX2541">
        <v>33501900000</v>
      </c>
      <c r="CG2541" s="13"/>
    </row>
    <row r="2542" spans="1:85" x14ac:dyDescent="0.3">
      <c r="A2542">
        <v>2019</v>
      </c>
      <c r="B2542" t="s">
        <v>105</v>
      </c>
      <c r="C2542">
        <v>0</v>
      </c>
      <c r="D2542">
        <v>4</v>
      </c>
      <c r="E2542">
        <v>7</v>
      </c>
      <c r="L2542">
        <v>1</v>
      </c>
      <c r="M2542">
        <v>0</v>
      </c>
      <c r="N2542">
        <v>0</v>
      </c>
      <c r="O2542">
        <v>16</v>
      </c>
      <c r="P2542">
        <v>6</v>
      </c>
      <c r="Q2542" s="5">
        <v>37.5</v>
      </c>
      <c r="R2542">
        <v>2</v>
      </c>
      <c r="S2542" s="5">
        <v>12.5</v>
      </c>
      <c r="T2542">
        <v>8</v>
      </c>
      <c r="U2542" s="5">
        <v>50</v>
      </c>
      <c r="V2542">
        <v>63.22</v>
      </c>
      <c r="W2542">
        <v>7</v>
      </c>
      <c r="X2542">
        <v>83.54</v>
      </c>
      <c r="Y2542">
        <v>-14.89</v>
      </c>
      <c r="Z2542" s="11">
        <v>0.72</v>
      </c>
      <c r="AC2542" s="5">
        <v>0.72</v>
      </c>
      <c r="AD2542">
        <v>-37.880000000000003</v>
      </c>
      <c r="AE2542">
        <v>-3.02</v>
      </c>
      <c r="AF2542">
        <v>-4.26</v>
      </c>
      <c r="AG2542" s="5">
        <v>-12.951870001618355</v>
      </c>
      <c r="AH2542" s="5"/>
      <c r="AI2542" s="5"/>
      <c r="AJ2542">
        <v>119511.72</v>
      </c>
      <c r="AK2542">
        <v>119511720000</v>
      </c>
      <c r="AL2542">
        <f t="shared" si="324"/>
        <v>0</v>
      </c>
      <c r="AM2542">
        <f t="shared" si="325"/>
        <v>0</v>
      </c>
      <c r="AN2542">
        <f t="shared" si="326"/>
        <v>1</v>
      </c>
      <c r="AO2542">
        <v>23</v>
      </c>
      <c r="AP2542" s="5">
        <v>1.3617278360175928</v>
      </c>
      <c r="AQ2542">
        <v>2490000</v>
      </c>
      <c r="AR2542" s="5">
        <v>67</v>
      </c>
      <c r="AT2542">
        <v>28359000</v>
      </c>
      <c r="AU2542">
        <v>30849000</v>
      </c>
      <c r="AW2542">
        <v>74765.899999999994</v>
      </c>
      <c r="AX2542">
        <v>74765900000</v>
      </c>
      <c r="CG2542" s="13"/>
    </row>
    <row r="2543" spans="1:85" x14ac:dyDescent="0.3">
      <c r="A2543">
        <v>2019</v>
      </c>
      <c r="B2543" t="s">
        <v>106</v>
      </c>
      <c r="C2543">
        <v>0</v>
      </c>
      <c r="D2543">
        <v>4</v>
      </c>
      <c r="E2543">
        <v>4</v>
      </c>
      <c r="M2543">
        <v>0</v>
      </c>
      <c r="N2543">
        <v>0</v>
      </c>
      <c r="Q2543" s="5"/>
      <c r="S2543" s="5"/>
      <c r="U2543" s="5"/>
      <c r="V2543">
        <v>70.930000000000007</v>
      </c>
      <c r="Y2543">
        <v>6.89</v>
      </c>
      <c r="Z2543" s="11">
        <v>4.72</v>
      </c>
      <c r="AA2543">
        <v>12.58</v>
      </c>
      <c r="AB2543" s="9">
        <v>12580000</v>
      </c>
      <c r="AC2543" s="5">
        <v>4.72</v>
      </c>
      <c r="AD2543">
        <v>23.96</v>
      </c>
      <c r="AE2543">
        <v>12.58</v>
      </c>
      <c r="AF2543">
        <v>17.059999999999999</v>
      </c>
      <c r="AG2543" s="5">
        <v>11.875741824581503</v>
      </c>
      <c r="AH2543" s="5">
        <v>0.51875644787192798</v>
      </c>
      <c r="AI2543" s="5"/>
      <c r="AJ2543">
        <v>37472.129999999997</v>
      </c>
      <c r="AK2543">
        <v>37472130000</v>
      </c>
      <c r="AL2543">
        <f t="shared" si="324"/>
        <v>0</v>
      </c>
      <c r="AM2543">
        <f t="shared" si="325"/>
        <v>1</v>
      </c>
      <c r="AN2543">
        <f t="shared" si="326"/>
        <v>0</v>
      </c>
      <c r="AO2543">
        <v>6</v>
      </c>
      <c r="AP2543" s="5">
        <v>0.77815125038364352</v>
      </c>
      <c r="AV2543">
        <v>0</v>
      </c>
      <c r="AW2543">
        <v>27334.6</v>
      </c>
      <c r="AX2543">
        <v>27334600000</v>
      </c>
      <c r="CG2543" s="13"/>
    </row>
    <row r="2544" spans="1:85" x14ac:dyDescent="0.3">
      <c r="A2544">
        <v>2019</v>
      </c>
      <c r="B2544" t="s">
        <v>107</v>
      </c>
      <c r="C2544">
        <v>1</v>
      </c>
      <c r="D2544">
        <v>4</v>
      </c>
      <c r="E2544">
        <v>4</v>
      </c>
      <c r="F2544">
        <v>5</v>
      </c>
      <c r="G2544">
        <v>5000000</v>
      </c>
      <c r="H2544">
        <v>4.5</v>
      </c>
      <c r="I2544">
        <v>4500000</v>
      </c>
      <c r="J2544">
        <v>0.5</v>
      </c>
      <c r="K2544">
        <v>500000</v>
      </c>
      <c r="L2544">
        <v>1</v>
      </c>
      <c r="M2544">
        <v>0</v>
      </c>
      <c r="N2544">
        <v>0</v>
      </c>
      <c r="O2544">
        <v>7</v>
      </c>
      <c r="P2544">
        <v>3</v>
      </c>
      <c r="Q2544" s="5">
        <v>42.857142857142854</v>
      </c>
      <c r="R2544">
        <v>2</v>
      </c>
      <c r="S2544" s="5">
        <v>28.571428571428569</v>
      </c>
      <c r="T2544">
        <v>2</v>
      </c>
      <c r="U2544" s="5">
        <v>28.571428571428569</v>
      </c>
      <c r="W2544">
        <v>11</v>
      </c>
      <c r="Z2544" s="11"/>
      <c r="AG2544" s="5"/>
      <c r="AH2544" s="5"/>
      <c r="AI2544" s="5"/>
      <c r="AO2544">
        <v>25</v>
      </c>
      <c r="AP2544" s="5">
        <v>1.3979400086720375</v>
      </c>
      <c r="AT2544">
        <v>71433000</v>
      </c>
      <c r="AU2544">
        <v>71433000</v>
      </c>
      <c r="CG2544" s="13"/>
    </row>
    <row r="2545" spans="1:85" x14ac:dyDescent="0.3">
      <c r="A2545">
        <v>2019</v>
      </c>
      <c r="B2545" t="s">
        <v>108</v>
      </c>
      <c r="C2545">
        <v>0</v>
      </c>
      <c r="M2545">
        <v>0</v>
      </c>
      <c r="N2545">
        <v>0</v>
      </c>
      <c r="Q2545" s="5"/>
      <c r="S2545" s="5"/>
      <c r="U2545" s="5"/>
      <c r="V2545">
        <v>44.95</v>
      </c>
      <c r="X2545">
        <v>93.64</v>
      </c>
      <c r="Y2545">
        <v>5.13</v>
      </c>
      <c r="Z2545" s="11">
        <v>2.4300000000000002</v>
      </c>
      <c r="AA2545">
        <v>3.2</v>
      </c>
      <c r="AB2545" s="9">
        <v>3200000</v>
      </c>
      <c r="AC2545" s="5">
        <v>2.4300000000000002</v>
      </c>
      <c r="AD2545">
        <v>18.02</v>
      </c>
      <c r="AE2545">
        <v>3.2</v>
      </c>
      <c r="AF2545">
        <v>5.47</v>
      </c>
      <c r="AG2545" s="5">
        <v>18.944826828229548</v>
      </c>
      <c r="AH2545" s="5"/>
      <c r="AI2545" s="5">
        <v>2.367786552704907E-2</v>
      </c>
      <c r="AJ2545">
        <v>30232.59</v>
      </c>
      <c r="AK2545">
        <v>30232590000</v>
      </c>
      <c r="AL2545">
        <f>IF(AJ2545&lt;29957,1,0)</f>
        <v>0</v>
      </c>
      <c r="AM2545">
        <f>IF(AND(AJ2545&gt;29957,AJ2545&lt;96525),1,0)</f>
        <v>1</v>
      </c>
      <c r="AN2545">
        <f>IF(AJ2545&gt;96525,1,0)</f>
        <v>0</v>
      </c>
      <c r="AO2545">
        <v>6</v>
      </c>
      <c r="AP2545" s="5">
        <v>0.77815125038364352</v>
      </c>
      <c r="AW2545">
        <v>34631.5</v>
      </c>
      <c r="AX2545">
        <v>34631500000</v>
      </c>
      <c r="CG2545" s="13"/>
    </row>
    <row r="2546" spans="1:85" x14ac:dyDescent="0.3">
      <c r="A2546">
        <v>2019</v>
      </c>
      <c r="B2546" t="s">
        <v>109</v>
      </c>
      <c r="C2546">
        <v>0</v>
      </c>
      <c r="M2546">
        <v>0</v>
      </c>
      <c r="N2546">
        <v>0</v>
      </c>
      <c r="O2546">
        <v>12</v>
      </c>
      <c r="P2546">
        <v>4</v>
      </c>
      <c r="Q2546" s="5">
        <v>33.333333333333329</v>
      </c>
      <c r="R2546">
        <v>3</v>
      </c>
      <c r="S2546" s="5">
        <v>25</v>
      </c>
      <c r="T2546">
        <v>5</v>
      </c>
      <c r="U2546" s="5">
        <v>41.666666666666671</v>
      </c>
      <c r="V2546">
        <v>75</v>
      </c>
      <c r="W2546">
        <v>4</v>
      </c>
      <c r="Y2546">
        <v>11.74</v>
      </c>
      <c r="Z2546" s="11">
        <v>26.42</v>
      </c>
      <c r="AA2546">
        <v>18.079999999999998</v>
      </c>
      <c r="AB2546" s="9">
        <v>18080000</v>
      </c>
      <c r="AC2546" s="5">
        <v>26.42</v>
      </c>
      <c r="AD2546">
        <v>29.91</v>
      </c>
      <c r="AE2546">
        <v>18.079999999999998</v>
      </c>
      <c r="AF2546">
        <v>29.91</v>
      </c>
      <c r="AG2546" s="5">
        <v>11.020663744520977</v>
      </c>
      <c r="AH2546" s="5"/>
      <c r="AI2546" s="5">
        <v>10.707168372142991</v>
      </c>
      <c r="AJ2546">
        <v>214897.88</v>
      </c>
      <c r="AK2546">
        <v>214897880000</v>
      </c>
      <c r="AL2546">
        <f>IF(AJ2546&lt;29957,1,0)</f>
        <v>0</v>
      </c>
      <c r="AM2546">
        <f>IF(AND(AJ2546&gt;29957,AJ2546&lt;96525),1,0)</f>
        <v>0</v>
      </c>
      <c r="AN2546">
        <f>IF(AJ2546&gt;96525,1,0)</f>
        <v>1</v>
      </c>
      <c r="AO2546">
        <v>35</v>
      </c>
      <c r="AP2546" s="5">
        <v>1.5440680443502754</v>
      </c>
      <c r="AQ2546">
        <v>6311796</v>
      </c>
      <c r="AT2546">
        <v>7010000</v>
      </c>
      <c r="AU2546">
        <v>13321796</v>
      </c>
      <c r="AV2546">
        <v>40.119999999999997</v>
      </c>
      <c r="AW2546">
        <v>18616.5</v>
      </c>
      <c r="AX2546">
        <v>18616500000</v>
      </c>
      <c r="CG2546" s="13"/>
    </row>
    <row r="2547" spans="1:85" x14ac:dyDescent="0.3">
      <c r="A2547">
        <v>2019</v>
      </c>
      <c r="B2547" t="s">
        <v>110</v>
      </c>
      <c r="C2547">
        <v>0</v>
      </c>
      <c r="D2547">
        <v>6</v>
      </c>
      <c r="E2547">
        <v>6</v>
      </c>
      <c r="F2547">
        <v>94.1</v>
      </c>
      <c r="G2547">
        <v>94100000</v>
      </c>
      <c r="H2547">
        <v>91.3</v>
      </c>
      <c r="I2547">
        <v>91300000</v>
      </c>
      <c r="J2547">
        <v>2.7999999999999972</v>
      </c>
      <c r="K2547">
        <v>2799999.9999999972</v>
      </c>
      <c r="L2547">
        <v>1</v>
      </c>
      <c r="M2547">
        <v>0</v>
      </c>
      <c r="N2547">
        <v>0</v>
      </c>
      <c r="O2547">
        <v>14</v>
      </c>
      <c r="P2547">
        <v>7</v>
      </c>
      <c r="Q2547" s="5">
        <v>50</v>
      </c>
      <c r="R2547">
        <v>3</v>
      </c>
      <c r="S2547" s="5">
        <v>21.428571428571427</v>
      </c>
      <c r="T2547">
        <v>4</v>
      </c>
      <c r="U2547" s="5">
        <v>28.571428571428569</v>
      </c>
      <c r="W2547">
        <v>7</v>
      </c>
      <c r="Z2547" s="11"/>
      <c r="AG2547" s="5"/>
      <c r="AH2547" s="5"/>
      <c r="AI2547" s="5"/>
      <c r="AO2547">
        <v>61</v>
      </c>
      <c r="AP2547" s="5">
        <v>1.7853298350107669</v>
      </c>
      <c r="AQ2547">
        <v>71420160</v>
      </c>
      <c r="AR2547" s="5">
        <v>1.1000000000000001</v>
      </c>
      <c r="AT2547">
        <v>174099201</v>
      </c>
      <c r="AU2547">
        <v>245519361</v>
      </c>
      <c r="CG2547" s="13"/>
    </row>
    <row r="2548" spans="1:85" x14ac:dyDescent="0.3">
      <c r="A2548">
        <v>2019</v>
      </c>
      <c r="B2548" t="s">
        <v>111</v>
      </c>
      <c r="C2548">
        <v>0</v>
      </c>
      <c r="D2548">
        <v>4</v>
      </c>
      <c r="E2548">
        <v>6</v>
      </c>
      <c r="L2548">
        <v>1</v>
      </c>
      <c r="M2548">
        <v>0</v>
      </c>
      <c r="N2548">
        <v>0</v>
      </c>
      <c r="O2548">
        <v>15</v>
      </c>
      <c r="P2548">
        <v>6</v>
      </c>
      <c r="Q2548" s="5">
        <v>40</v>
      </c>
      <c r="R2548">
        <v>3</v>
      </c>
      <c r="S2548" s="5">
        <v>20</v>
      </c>
      <c r="T2548">
        <v>6</v>
      </c>
      <c r="U2548" s="5">
        <v>40</v>
      </c>
      <c r="V2548">
        <v>75</v>
      </c>
      <c r="W2548">
        <v>6</v>
      </c>
      <c r="Y2548">
        <v>11.96</v>
      </c>
      <c r="Z2548" s="11">
        <v>9.23</v>
      </c>
      <c r="AA2548">
        <v>4.87</v>
      </c>
      <c r="AB2548" s="9">
        <v>4870000</v>
      </c>
      <c r="AC2548" s="5">
        <v>9.23</v>
      </c>
      <c r="AD2548">
        <v>18.21</v>
      </c>
      <c r="AE2548">
        <v>4.87</v>
      </c>
      <c r="AF2548">
        <v>18.21</v>
      </c>
      <c r="AG2548" s="5">
        <v>8.0866531069061196</v>
      </c>
      <c r="AH2548" s="5">
        <v>7.4694569736837885E-2</v>
      </c>
      <c r="AI2548" s="5"/>
      <c r="AJ2548">
        <v>219795.86</v>
      </c>
      <c r="AK2548">
        <v>219795860000</v>
      </c>
      <c r="AL2548">
        <f t="shared" ref="AL2548:AL2559" si="327">IF(AJ2548&lt;29957,1,0)</f>
        <v>0</v>
      </c>
      <c r="AM2548">
        <f t="shared" ref="AM2548:AM2559" si="328">IF(AND(AJ2548&gt;29957,AJ2548&lt;96525),1,0)</f>
        <v>0</v>
      </c>
      <c r="AN2548">
        <f t="shared" ref="AN2548:AN2559" si="329">IF(AJ2548&gt;96525,1,0)</f>
        <v>1</v>
      </c>
      <c r="AO2548">
        <v>95</v>
      </c>
      <c r="AP2548" s="5">
        <v>1.9777236052888476</v>
      </c>
      <c r="AQ2548">
        <v>45492000</v>
      </c>
      <c r="AT2548">
        <v>74789000</v>
      </c>
      <c r="AU2548">
        <v>120281000</v>
      </c>
      <c r="AV2548">
        <v>75</v>
      </c>
      <c r="AW2548">
        <v>31193.7</v>
      </c>
      <c r="AX2548">
        <v>31193700000</v>
      </c>
      <c r="CG2548" s="13"/>
    </row>
    <row r="2549" spans="1:85" x14ac:dyDescent="0.3">
      <c r="A2549">
        <v>2019</v>
      </c>
      <c r="B2549" t="s">
        <v>112</v>
      </c>
      <c r="C2549">
        <v>0</v>
      </c>
      <c r="D2549">
        <v>3</v>
      </c>
      <c r="E2549">
        <v>4</v>
      </c>
      <c r="L2549">
        <v>1</v>
      </c>
      <c r="M2549">
        <v>0</v>
      </c>
      <c r="N2549">
        <v>0</v>
      </c>
      <c r="O2549">
        <v>13</v>
      </c>
      <c r="P2549">
        <v>6</v>
      </c>
      <c r="Q2549" s="5">
        <v>46.153846153846153</v>
      </c>
      <c r="R2549">
        <v>3</v>
      </c>
      <c r="S2549" s="5">
        <v>23.076923076923077</v>
      </c>
      <c r="T2549">
        <v>4</v>
      </c>
      <c r="U2549" s="5">
        <v>30.76923076923077</v>
      </c>
      <c r="V2549">
        <v>46.54</v>
      </c>
      <c r="W2549">
        <v>5</v>
      </c>
      <c r="Y2549">
        <v>7.52</v>
      </c>
      <c r="Z2549" s="11">
        <v>1.56</v>
      </c>
      <c r="AA2549">
        <v>5.65</v>
      </c>
      <c r="AB2549" s="9">
        <v>5650000</v>
      </c>
      <c r="AC2549" s="5">
        <v>1.56</v>
      </c>
      <c r="AD2549">
        <v>14.06</v>
      </c>
      <c r="AE2549">
        <v>5.65</v>
      </c>
      <c r="AF2549">
        <v>7.63</v>
      </c>
      <c r="AG2549" s="5">
        <v>8.3751964996424295</v>
      </c>
      <c r="AH2549" s="5">
        <v>14.677759903988354</v>
      </c>
      <c r="AI2549" s="5"/>
      <c r="AJ2549">
        <v>182619.23</v>
      </c>
      <c r="AK2549">
        <v>182619230000</v>
      </c>
      <c r="AL2549">
        <f t="shared" si="327"/>
        <v>0</v>
      </c>
      <c r="AM2549">
        <f t="shared" si="328"/>
        <v>0</v>
      </c>
      <c r="AN2549">
        <f t="shared" si="329"/>
        <v>1</v>
      </c>
      <c r="AO2549">
        <v>42</v>
      </c>
      <c r="AP2549" s="5">
        <v>1.6232492903979003</v>
      </c>
      <c r="AQ2549">
        <v>208930000</v>
      </c>
      <c r="AT2549">
        <v>91280000</v>
      </c>
      <c r="AU2549">
        <v>300210000</v>
      </c>
      <c r="AV2549">
        <v>0</v>
      </c>
      <c r="AW2549">
        <v>98654.7</v>
      </c>
      <c r="AX2549">
        <v>98654700000</v>
      </c>
      <c r="CG2549" s="13"/>
    </row>
    <row r="2550" spans="1:85" x14ac:dyDescent="0.3">
      <c r="A2550">
        <v>2019</v>
      </c>
      <c r="B2550" t="s">
        <v>113</v>
      </c>
      <c r="C2550">
        <v>0</v>
      </c>
      <c r="D2550">
        <v>4</v>
      </c>
      <c r="E2550">
        <v>4</v>
      </c>
      <c r="F2550">
        <v>22.9</v>
      </c>
      <c r="G2550">
        <v>22900000</v>
      </c>
      <c r="H2550">
        <v>19.899999999999999</v>
      </c>
      <c r="I2550">
        <v>19900000</v>
      </c>
      <c r="J2550">
        <v>3</v>
      </c>
      <c r="K2550">
        <v>3000000</v>
      </c>
      <c r="L2550">
        <v>1</v>
      </c>
      <c r="M2550">
        <v>0</v>
      </c>
      <c r="N2550">
        <v>0</v>
      </c>
      <c r="O2550">
        <v>13</v>
      </c>
      <c r="P2550">
        <v>4</v>
      </c>
      <c r="Q2550" s="5">
        <v>30.76923076923077</v>
      </c>
      <c r="R2550">
        <v>4</v>
      </c>
      <c r="S2550" s="5">
        <v>30.76923076923077</v>
      </c>
      <c r="T2550">
        <v>5</v>
      </c>
      <c r="U2550" s="5">
        <v>38.461538461538467</v>
      </c>
      <c r="V2550">
        <v>72.19</v>
      </c>
      <c r="W2550">
        <v>5</v>
      </c>
      <c r="Y2550">
        <v>4.05</v>
      </c>
      <c r="Z2550" s="11">
        <v>3.15</v>
      </c>
      <c r="AA2550">
        <v>9.8699999999999992</v>
      </c>
      <c r="AB2550" s="9">
        <v>9870000</v>
      </c>
      <c r="AC2550" s="5">
        <v>3.15</v>
      </c>
      <c r="AD2550">
        <v>13.69</v>
      </c>
      <c r="AE2550">
        <v>9.8699999999999992</v>
      </c>
      <c r="AF2550">
        <v>13.39</v>
      </c>
      <c r="AG2550" s="5">
        <v>6.7890542631413169</v>
      </c>
      <c r="AH2550" s="5">
        <v>0.15402368855480583</v>
      </c>
      <c r="AI2550" s="5">
        <v>2.3331142916673344</v>
      </c>
      <c r="AJ2550">
        <v>60266.15</v>
      </c>
      <c r="AK2550">
        <v>60266150000</v>
      </c>
      <c r="AL2550">
        <f t="shared" si="327"/>
        <v>0</v>
      </c>
      <c r="AM2550">
        <f t="shared" si="328"/>
        <v>1</v>
      </c>
      <c r="AN2550">
        <f t="shared" si="329"/>
        <v>0</v>
      </c>
      <c r="AO2550">
        <v>83</v>
      </c>
      <c r="AP2550" s="5">
        <v>1.919078092376074</v>
      </c>
      <c r="AQ2550">
        <v>37747000</v>
      </c>
      <c r="AR2550" s="5">
        <v>24.3</v>
      </c>
      <c r="AT2550">
        <v>209549000</v>
      </c>
      <c r="AU2550">
        <v>247296000</v>
      </c>
      <c r="AV2550">
        <v>25.1</v>
      </c>
      <c r="AW2550">
        <v>62393</v>
      </c>
      <c r="AX2550">
        <v>62393000000</v>
      </c>
      <c r="CG2550" s="13"/>
    </row>
    <row r="2551" spans="1:85" x14ac:dyDescent="0.3">
      <c r="A2551">
        <v>2019</v>
      </c>
      <c r="B2551" t="s">
        <v>114</v>
      </c>
      <c r="C2551">
        <v>0</v>
      </c>
      <c r="M2551">
        <v>0</v>
      </c>
      <c r="N2551">
        <v>0</v>
      </c>
      <c r="Q2551" s="5"/>
      <c r="S2551" s="5"/>
      <c r="U2551" s="5"/>
      <c r="V2551">
        <v>68.95</v>
      </c>
      <c r="Y2551">
        <v>3.57</v>
      </c>
      <c r="Z2551" s="11">
        <v>6.6</v>
      </c>
      <c r="AA2551">
        <v>5.4</v>
      </c>
      <c r="AB2551" s="9">
        <v>5400000</v>
      </c>
      <c r="AC2551" s="5">
        <v>6.6</v>
      </c>
      <c r="AD2551">
        <v>11.34</v>
      </c>
      <c r="AE2551">
        <v>5.4</v>
      </c>
      <c r="AF2551">
        <v>9.33</v>
      </c>
      <c r="AG2551" s="5">
        <v>13.609189135226051</v>
      </c>
      <c r="AH2551" s="5">
        <v>0.22103443439349876</v>
      </c>
      <c r="AI2551" s="5">
        <v>1.4882647276020975</v>
      </c>
      <c r="AJ2551">
        <v>97608.21</v>
      </c>
      <c r="AK2551">
        <v>97608210000</v>
      </c>
      <c r="AL2551">
        <f t="shared" si="327"/>
        <v>0</v>
      </c>
      <c r="AM2551">
        <f t="shared" si="328"/>
        <v>0</v>
      </c>
      <c r="AN2551">
        <f t="shared" si="329"/>
        <v>1</v>
      </c>
      <c r="AO2551">
        <v>28</v>
      </c>
      <c r="AP2551" s="5">
        <v>1.447158031342219</v>
      </c>
      <c r="AV2551">
        <v>0</v>
      </c>
      <c r="AW2551">
        <v>59176.3</v>
      </c>
      <c r="AX2551">
        <v>59176300000</v>
      </c>
      <c r="CG2551" s="13"/>
    </row>
    <row r="2552" spans="1:85" x14ac:dyDescent="0.3">
      <c r="A2552">
        <v>2019</v>
      </c>
      <c r="B2552" t="s">
        <v>115</v>
      </c>
      <c r="C2552">
        <v>0</v>
      </c>
      <c r="D2552">
        <v>7</v>
      </c>
      <c r="E2552">
        <v>4</v>
      </c>
      <c r="L2552">
        <v>1</v>
      </c>
      <c r="M2552">
        <v>0</v>
      </c>
      <c r="N2552">
        <v>1</v>
      </c>
      <c r="O2552">
        <v>15</v>
      </c>
      <c r="P2552">
        <v>7</v>
      </c>
      <c r="Q2552" s="5">
        <v>46.666666666666664</v>
      </c>
      <c r="R2552">
        <v>3</v>
      </c>
      <c r="S2552" s="5">
        <v>20</v>
      </c>
      <c r="T2552">
        <v>5</v>
      </c>
      <c r="U2552" s="5">
        <v>33.333333333333329</v>
      </c>
      <c r="V2552">
        <v>63.25</v>
      </c>
      <c r="W2552">
        <v>4</v>
      </c>
      <c r="Y2552">
        <v>20.04</v>
      </c>
      <c r="Z2552" s="11">
        <v>12.77</v>
      </c>
      <c r="AA2552">
        <v>14.78</v>
      </c>
      <c r="AB2552" s="9">
        <v>14780000</v>
      </c>
      <c r="AC2552" s="5">
        <v>12.77</v>
      </c>
      <c r="AD2552">
        <v>30.89</v>
      </c>
      <c r="AE2552">
        <v>14.78</v>
      </c>
      <c r="AF2552">
        <v>20.46</v>
      </c>
      <c r="AG2552" s="5">
        <v>3.7539922443580411</v>
      </c>
      <c r="AH2552" s="5"/>
      <c r="AI2552" s="5">
        <v>8.1370208854856436</v>
      </c>
      <c r="AJ2552">
        <v>701205.94</v>
      </c>
      <c r="AK2552">
        <v>701205940000</v>
      </c>
      <c r="AL2552">
        <f t="shared" si="327"/>
        <v>0</v>
      </c>
      <c r="AM2552">
        <f t="shared" si="328"/>
        <v>0</v>
      </c>
      <c r="AN2552">
        <f t="shared" si="329"/>
        <v>1</v>
      </c>
      <c r="AO2552">
        <v>19</v>
      </c>
      <c r="AP2552" s="5">
        <v>1.2787536009528289</v>
      </c>
      <c r="AQ2552">
        <v>161600000</v>
      </c>
      <c r="AR2552" s="5">
        <v>91.2</v>
      </c>
      <c r="AS2552">
        <v>131000000</v>
      </c>
      <c r="AT2552">
        <v>118800000</v>
      </c>
      <c r="AU2552">
        <v>280400000</v>
      </c>
      <c r="AV2552">
        <v>0</v>
      </c>
      <c r="AW2552">
        <v>103143.4</v>
      </c>
      <c r="AX2552">
        <v>103143400000</v>
      </c>
      <c r="CG2552" s="13"/>
    </row>
    <row r="2553" spans="1:85" x14ac:dyDescent="0.3">
      <c r="A2553">
        <v>2019</v>
      </c>
      <c r="B2553" t="s">
        <v>116</v>
      </c>
      <c r="C2553">
        <v>0</v>
      </c>
      <c r="D2553">
        <v>4</v>
      </c>
      <c r="E2553">
        <v>4</v>
      </c>
      <c r="L2553">
        <v>1</v>
      </c>
      <c r="M2553">
        <v>0</v>
      </c>
      <c r="N2553">
        <v>0</v>
      </c>
      <c r="O2553">
        <v>16</v>
      </c>
      <c r="P2553">
        <v>7</v>
      </c>
      <c r="Q2553" s="5">
        <v>43.75</v>
      </c>
      <c r="R2553">
        <v>3</v>
      </c>
      <c r="S2553" s="5">
        <v>18.75</v>
      </c>
      <c r="T2553">
        <v>6</v>
      </c>
      <c r="U2553" s="5">
        <v>37.5</v>
      </c>
      <c r="V2553">
        <v>61.33</v>
      </c>
      <c r="W2553">
        <v>5</v>
      </c>
      <c r="Y2553">
        <v>2.33</v>
      </c>
      <c r="Z2553" s="11">
        <v>9.17</v>
      </c>
      <c r="AA2553">
        <v>1.52</v>
      </c>
      <c r="AB2553" s="9">
        <v>1520000</v>
      </c>
      <c r="AC2553" s="5">
        <v>9.17</v>
      </c>
      <c r="AD2553">
        <v>4.84</v>
      </c>
      <c r="AE2553">
        <v>1.52</v>
      </c>
      <c r="AF2553">
        <v>2.15</v>
      </c>
      <c r="AG2553" s="5">
        <v>22.067428771653201</v>
      </c>
      <c r="AH2553" s="5">
        <v>3.5611992540319146E-2</v>
      </c>
      <c r="AI2553" s="5">
        <v>1.1803088106940032</v>
      </c>
      <c r="AJ2553">
        <v>180436.57</v>
      </c>
      <c r="AK2553">
        <v>180436570000</v>
      </c>
      <c r="AL2553">
        <f t="shared" si="327"/>
        <v>0</v>
      </c>
      <c r="AM2553">
        <f t="shared" si="328"/>
        <v>0</v>
      </c>
      <c r="AN2553">
        <f t="shared" si="329"/>
        <v>1</v>
      </c>
      <c r="AO2553">
        <v>31</v>
      </c>
      <c r="AP2553" s="5">
        <v>1.4913616938342726</v>
      </c>
      <c r="AQ2553">
        <v>153115582</v>
      </c>
      <c r="AR2553" s="5">
        <v>87.9</v>
      </c>
      <c r="AT2553">
        <v>37222452</v>
      </c>
      <c r="AU2553">
        <v>190338034</v>
      </c>
      <c r="AV2553">
        <v>0</v>
      </c>
      <c r="AW2553">
        <v>111479.3</v>
      </c>
      <c r="AX2553">
        <v>111479300000</v>
      </c>
      <c r="CG2553" s="13"/>
    </row>
    <row r="2554" spans="1:85" x14ac:dyDescent="0.3">
      <c r="A2554">
        <v>2019</v>
      </c>
      <c r="B2554" t="s">
        <v>117</v>
      </c>
      <c r="C2554">
        <v>0</v>
      </c>
      <c r="D2554">
        <v>7</v>
      </c>
      <c r="E2554">
        <v>4</v>
      </c>
      <c r="F2554">
        <v>12.1</v>
      </c>
      <c r="G2554">
        <v>12100000</v>
      </c>
      <c r="H2554">
        <v>11.2</v>
      </c>
      <c r="I2554">
        <v>11200000</v>
      </c>
      <c r="J2554">
        <v>0.90000000000000036</v>
      </c>
      <c r="K2554">
        <v>900000.00000000035</v>
      </c>
      <c r="L2554">
        <v>1</v>
      </c>
      <c r="M2554">
        <v>0</v>
      </c>
      <c r="N2554">
        <v>1</v>
      </c>
      <c r="O2554">
        <v>12</v>
      </c>
      <c r="P2554">
        <v>6</v>
      </c>
      <c r="Q2554" s="5">
        <v>50</v>
      </c>
      <c r="R2554">
        <v>2</v>
      </c>
      <c r="S2554" s="5">
        <v>16.666666666666664</v>
      </c>
      <c r="T2554">
        <v>4</v>
      </c>
      <c r="U2554" s="5">
        <v>33.333333333333329</v>
      </c>
      <c r="V2554">
        <v>70.83</v>
      </c>
      <c r="W2554">
        <v>4</v>
      </c>
      <c r="Y2554">
        <v>6.44</v>
      </c>
      <c r="Z2554" s="11">
        <v>7.55</v>
      </c>
      <c r="AA2554">
        <v>2.52</v>
      </c>
      <c r="AB2554" s="9">
        <v>2520000</v>
      </c>
      <c r="AC2554" s="5">
        <v>7.55</v>
      </c>
      <c r="AD2554">
        <v>11.28</v>
      </c>
      <c r="AE2554">
        <v>2.52</v>
      </c>
      <c r="AF2554">
        <v>3.81</v>
      </c>
      <c r="AG2554" s="5">
        <v>75.679046217544197</v>
      </c>
      <c r="AH2554" s="5"/>
      <c r="AI2554" s="5">
        <v>2.2918293462057218</v>
      </c>
      <c r="AJ2554">
        <v>186474.58</v>
      </c>
      <c r="AK2554">
        <v>186474580000</v>
      </c>
      <c r="AL2554">
        <f t="shared" si="327"/>
        <v>0</v>
      </c>
      <c r="AM2554">
        <f t="shared" si="328"/>
        <v>0</v>
      </c>
      <c r="AN2554">
        <f t="shared" si="329"/>
        <v>1</v>
      </c>
      <c r="AO2554">
        <v>34</v>
      </c>
      <c r="AP2554" s="5">
        <v>1.5314789170422551</v>
      </c>
      <c r="AQ2554">
        <v>243400000</v>
      </c>
      <c r="AR2554" s="5">
        <v>35.5</v>
      </c>
      <c r="AS2554">
        <v>135900000</v>
      </c>
      <c r="AT2554">
        <v>128800000</v>
      </c>
      <c r="AU2554">
        <v>372200000</v>
      </c>
      <c r="AV2554">
        <v>0.08</v>
      </c>
      <c r="AW2554">
        <v>28174</v>
      </c>
      <c r="AX2554">
        <v>28174000000</v>
      </c>
      <c r="CG2554" s="13"/>
    </row>
    <row r="2555" spans="1:85" x14ac:dyDescent="0.3">
      <c r="A2555">
        <v>2019</v>
      </c>
      <c r="B2555" t="s">
        <v>118</v>
      </c>
      <c r="C2555">
        <v>0</v>
      </c>
      <c r="D2555">
        <v>5</v>
      </c>
      <c r="E2555">
        <v>5</v>
      </c>
      <c r="L2555">
        <v>1</v>
      </c>
      <c r="M2555">
        <v>0</v>
      </c>
      <c r="N2555">
        <v>0</v>
      </c>
      <c r="O2555">
        <v>16</v>
      </c>
      <c r="P2555">
        <v>8</v>
      </c>
      <c r="Q2555" s="5">
        <v>50</v>
      </c>
      <c r="R2555">
        <v>3</v>
      </c>
      <c r="S2555" s="5">
        <v>18.75</v>
      </c>
      <c r="T2555">
        <v>5</v>
      </c>
      <c r="U2555" s="5">
        <v>31.25</v>
      </c>
      <c r="V2555">
        <v>42.9</v>
      </c>
      <c r="W2555">
        <v>5</v>
      </c>
      <c r="X2555">
        <v>43.4</v>
      </c>
      <c r="Y2555">
        <v>8.15</v>
      </c>
      <c r="Z2555" s="11">
        <v>2.08</v>
      </c>
      <c r="AA2555">
        <v>6.5</v>
      </c>
      <c r="AB2555" s="9">
        <v>6500000</v>
      </c>
      <c r="AC2555" s="5">
        <v>2.08</v>
      </c>
      <c r="AD2555">
        <v>13.27</v>
      </c>
      <c r="AE2555">
        <v>6.5</v>
      </c>
      <c r="AF2555">
        <v>7.83</v>
      </c>
      <c r="AG2555" s="5">
        <v>34.716434672104498</v>
      </c>
      <c r="AH2555" s="5">
        <v>3.1813794313794315</v>
      </c>
      <c r="AI2555" s="5">
        <v>5.0017550017550011E-2</v>
      </c>
      <c r="AJ2555">
        <v>29098.63</v>
      </c>
      <c r="AK2555">
        <v>29098630000</v>
      </c>
      <c r="AL2555">
        <f t="shared" si="327"/>
        <v>1</v>
      </c>
      <c r="AM2555">
        <f t="shared" si="328"/>
        <v>0</v>
      </c>
      <c r="AN2555">
        <f t="shared" si="329"/>
        <v>0</v>
      </c>
      <c r="AO2555">
        <v>28</v>
      </c>
      <c r="AP2555" s="5">
        <v>1.447158031342219</v>
      </c>
      <c r="AQ2555">
        <v>27737000</v>
      </c>
      <c r="AR2555" s="5">
        <v>56.6</v>
      </c>
      <c r="AT2555">
        <v>293216000</v>
      </c>
      <c r="AU2555">
        <v>320953000</v>
      </c>
      <c r="AV2555">
        <v>0.37</v>
      </c>
      <c r="AW2555">
        <v>22792</v>
      </c>
      <c r="AX2555">
        <v>22792000000</v>
      </c>
      <c r="CG2555" s="13"/>
    </row>
    <row r="2556" spans="1:85" x14ac:dyDescent="0.3">
      <c r="A2556">
        <v>2019</v>
      </c>
      <c r="B2556" t="s">
        <v>119</v>
      </c>
      <c r="C2556">
        <v>0</v>
      </c>
      <c r="D2556">
        <v>5</v>
      </c>
      <c r="E2556">
        <v>4</v>
      </c>
      <c r="L2556">
        <v>1</v>
      </c>
      <c r="M2556">
        <v>0</v>
      </c>
      <c r="N2556">
        <v>0</v>
      </c>
      <c r="O2556">
        <v>12</v>
      </c>
      <c r="P2556">
        <v>6</v>
      </c>
      <c r="Q2556" s="5">
        <v>50</v>
      </c>
      <c r="R2556">
        <v>1</v>
      </c>
      <c r="S2556" s="5">
        <v>8.3333333333333321</v>
      </c>
      <c r="T2556">
        <v>5</v>
      </c>
      <c r="U2556" s="5">
        <v>41.666666666666671</v>
      </c>
      <c r="V2556">
        <v>65.22</v>
      </c>
      <c r="W2556">
        <v>4</v>
      </c>
      <c r="Y2556">
        <v>42.4</v>
      </c>
      <c r="Z2556" s="11">
        <v>1.75</v>
      </c>
      <c r="AA2556">
        <v>63.43</v>
      </c>
      <c r="AB2556" s="9">
        <v>63430000</v>
      </c>
      <c r="AC2556" s="5">
        <v>1.75</v>
      </c>
      <c r="AD2556">
        <v>84.43</v>
      </c>
      <c r="AE2556">
        <v>63.43</v>
      </c>
      <c r="AF2556">
        <v>78.3</v>
      </c>
      <c r="AG2556" s="5">
        <v>138.61357254859061</v>
      </c>
      <c r="AH2556" s="5">
        <v>2.2923511882020327E-3</v>
      </c>
      <c r="AI2556" s="5"/>
      <c r="AJ2556">
        <v>87313.35</v>
      </c>
      <c r="AK2556">
        <v>87313350000</v>
      </c>
      <c r="AL2556">
        <f t="shared" si="327"/>
        <v>0</v>
      </c>
      <c r="AM2556">
        <f t="shared" si="328"/>
        <v>1</v>
      </c>
      <c r="AN2556">
        <f t="shared" si="329"/>
        <v>0</v>
      </c>
      <c r="AO2556">
        <v>45</v>
      </c>
      <c r="AP2556" s="5">
        <v>1.6532125137753435</v>
      </c>
      <c r="AQ2556">
        <v>7812500</v>
      </c>
      <c r="AR2556" s="5">
        <v>100</v>
      </c>
      <c r="AT2556">
        <v>271455292</v>
      </c>
      <c r="AU2556">
        <v>279267792</v>
      </c>
      <c r="AV2556">
        <v>0.94</v>
      </c>
      <c r="AW2556">
        <v>78522</v>
      </c>
      <c r="AX2556">
        <v>78522000000</v>
      </c>
      <c r="CG2556" s="13"/>
    </row>
    <row r="2557" spans="1:85" x14ac:dyDescent="0.3">
      <c r="A2557">
        <v>2019</v>
      </c>
      <c r="B2557" t="s">
        <v>120</v>
      </c>
      <c r="C2557">
        <v>0</v>
      </c>
      <c r="D2557">
        <v>5</v>
      </c>
      <c r="E2557">
        <v>6</v>
      </c>
      <c r="L2557">
        <v>1</v>
      </c>
      <c r="M2557">
        <v>0</v>
      </c>
      <c r="N2557">
        <v>0</v>
      </c>
      <c r="O2557">
        <v>20</v>
      </c>
      <c r="P2557">
        <v>8</v>
      </c>
      <c r="Q2557" s="5">
        <v>40</v>
      </c>
      <c r="R2557">
        <v>2</v>
      </c>
      <c r="S2557" s="5">
        <v>10</v>
      </c>
      <c r="T2557">
        <v>1</v>
      </c>
      <c r="U2557" s="5">
        <v>5</v>
      </c>
      <c r="V2557">
        <v>40.15</v>
      </c>
      <c r="W2557">
        <v>4</v>
      </c>
      <c r="Y2557">
        <v>3.85</v>
      </c>
      <c r="Z2557" s="11">
        <v>1.26</v>
      </c>
      <c r="AA2557">
        <v>1.29</v>
      </c>
      <c r="AB2557" s="9">
        <v>1290000</v>
      </c>
      <c r="AC2557" s="5">
        <v>1.26</v>
      </c>
      <c r="AD2557">
        <v>3.44</v>
      </c>
      <c r="AE2557">
        <v>1.29</v>
      </c>
      <c r="AF2557">
        <v>1.81</v>
      </c>
      <c r="AG2557" s="5">
        <v>20.678802308350569</v>
      </c>
      <c r="AH2557" s="5">
        <v>0.14204844689461621</v>
      </c>
      <c r="AI2557" s="5">
        <v>0.68912386628051214</v>
      </c>
      <c r="AJ2557">
        <v>564186.52</v>
      </c>
      <c r="AK2557">
        <v>564186520000</v>
      </c>
      <c r="AL2557">
        <f t="shared" si="327"/>
        <v>0</v>
      </c>
      <c r="AM2557">
        <f t="shared" si="328"/>
        <v>0</v>
      </c>
      <c r="AN2557">
        <f t="shared" si="329"/>
        <v>1</v>
      </c>
      <c r="AO2557">
        <v>72</v>
      </c>
      <c r="AP2557" s="5">
        <v>1.8573324964312683</v>
      </c>
      <c r="AQ2557">
        <v>75365000</v>
      </c>
      <c r="AT2557">
        <v>228500000</v>
      </c>
      <c r="AU2557">
        <v>303865000</v>
      </c>
      <c r="AV2557">
        <v>3.65</v>
      </c>
      <c r="AW2557">
        <v>574381.5</v>
      </c>
      <c r="AX2557">
        <v>574381500000</v>
      </c>
      <c r="CG2557" s="13"/>
    </row>
    <row r="2558" spans="1:85" x14ac:dyDescent="0.3">
      <c r="A2558">
        <v>2019</v>
      </c>
      <c r="B2558" t="s">
        <v>121</v>
      </c>
      <c r="C2558">
        <v>1</v>
      </c>
      <c r="D2558">
        <v>4</v>
      </c>
      <c r="E2558">
        <v>7</v>
      </c>
      <c r="L2558">
        <v>1</v>
      </c>
      <c r="M2558">
        <v>0</v>
      </c>
      <c r="N2558">
        <v>0</v>
      </c>
      <c r="O2558">
        <v>14</v>
      </c>
      <c r="P2558">
        <v>6</v>
      </c>
      <c r="Q2558" s="5">
        <v>42.857142857142854</v>
      </c>
      <c r="R2558">
        <v>3</v>
      </c>
      <c r="S2558" s="5">
        <v>21.428571428571427</v>
      </c>
      <c r="T2558">
        <v>5</v>
      </c>
      <c r="U2558" s="5">
        <v>35.714285714285715</v>
      </c>
      <c r="V2558">
        <v>29.66</v>
      </c>
      <c r="W2558">
        <v>5</v>
      </c>
      <c r="Y2558">
        <v>-0.94</v>
      </c>
      <c r="Z2558" s="11">
        <v>0.85</v>
      </c>
      <c r="AC2558" s="5">
        <v>0.85</v>
      </c>
      <c r="AD2558">
        <v>-0.52</v>
      </c>
      <c r="AE2558">
        <v>-0.25</v>
      </c>
      <c r="AF2558">
        <v>-0.28000000000000003</v>
      </c>
      <c r="AG2558" s="5">
        <v>16.743461976447975</v>
      </c>
      <c r="AH2558" s="5"/>
      <c r="AI2558" s="5"/>
      <c r="AJ2558">
        <v>42956.39</v>
      </c>
      <c r="AK2558">
        <v>42956390000</v>
      </c>
      <c r="AL2558">
        <f t="shared" si="327"/>
        <v>0</v>
      </c>
      <c r="AM2558">
        <f t="shared" si="328"/>
        <v>1</v>
      </c>
      <c r="AN2558">
        <f t="shared" si="329"/>
        <v>0</v>
      </c>
      <c r="AO2558">
        <v>71</v>
      </c>
      <c r="AP2558" s="5">
        <v>1.851258348719075</v>
      </c>
      <c r="AQ2558">
        <v>60291955</v>
      </c>
      <c r="AT2558">
        <v>102404699</v>
      </c>
      <c r="AU2558">
        <v>162696654</v>
      </c>
      <c r="AV2558">
        <v>0</v>
      </c>
      <c r="AW2558">
        <v>35471.1</v>
      </c>
      <c r="AX2558">
        <v>35471100000</v>
      </c>
      <c r="CG2558" s="13"/>
    </row>
    <row r="2559" spans="1:85" x14ac:dyDescent="0.3">
      <c r="A2559">
        <v>2019</v>
      </c>
      <c r="B2559" t="s">
        <v>122</v>
      </c>
      <c r="C2559">
        <v>0</v>
      </c>
      <c r="D2559">
        <v>5</v>
      </c>
      <c r="E2559">
        <v>4</v>
      </c>
      <c r="F2559">
        <v>9.1999999999999993</v>
      </c>
      <c r="G2559">
        <v>9200000</v>
      </c>
      <c r="H2559">
        <v>8.1</v>
      </c>
      <c r="I2559">
        <v>8100000</v>
      </c>
      <c r="J2559">
        <v>1.0999999999999996</v>
      </c>
      <c r="K2559">
        <v>1099999.9999999995</v>
      </c>
      <c r="L2559">
        <v>1</v>
      </c>
      <c r="M2559">
        <v>1</v>
      </c>
      <c r="N2559">
        <v>1</v>
      </c>
      <c r="O2559">
        <v>12</v>
      </c>
      <c r="P2559">
        <v>6</v>
      </c>
      <c r="Q2559" s="5">
        <v>50</v>
      </c>
      <c r="R2559">
        <v>1</v>
      </c>
      <c r="S2559" s="5">
        <v>8.3333333333333321</v>
      </c>
      <c r="T2559">
        <v>5</v>
      </c>
      <c r="U2559" s="5">
        <v>41.666666666666671</v>
      </c>
      <c r="V2559">
        <v>51.9</v>
      </c>
      <c r="W2559">
        <v>6</v>
      </c>
      <c r="Y2559">
        <v>7.74</v>
      </c>
      <c r="Z2559" s="11">
        <v>3.11</v>
      </c>
      <c r="AA2559">
        <v>10.97</v>
      </c>
      <c r="AB2559" s="9">
        <v>10970000</v>
      </c>
      <c r="AC2559" s="5">
        <v>3.11</v>
      </c>
      <c r="AD2559">
        <v>16.39</v>
      </c>
      <c r="AE2559">
        <v>10.97</v>
      </c>
      <c r="AF2559">
        <v>16.29</v>
      </c>
      <c r="AG2559" s="5">
        <v>9.5428859901965577</v>
      </c>
      <c r="AH2559" s="5">
        <v>0.95044127630685682</v>
      </c>
      <c r="AI2559" s="5">
        <v>0.59414968211257635</v>
      </c>
      <c r="AJ2559">
        <v>33993.589999999997</v>
      </c>
      <c r="AK2559">
        <v>33993589999.999996</v>
      </c>
      <c r="AL2559">
        <f t="shared" si="327"/>
        <v>0</v>
      </c>
      <c r="AM2559">
        <f t="shared" si="328"/>
        <v>1</v>
      </c>
      <c r="AN2559">
        <f t="shared" si="329"/>
        <v>0</v>
      </c>
      <c r="AO2559">
        <v>97</v>
      </c>
      <c r="AP2559" s="5">
        <v>1.9867717342662448</v>
      </c>
      <c r="AQ2559">
        <v>22237000</v>
      </c>
      <c r="AR2559" s="5">
        <v>16.100000000000001</v>
      </c>
      <c r="AS2559">
        <v>50873000</v>
      </c>
      <c r="AT2559">
        <v>79586000</v>
      </c>
      <c r="AU2559">
        <v>101823000</v>
      </c>
      <c r="AV2559">
        <v>0</v>
      </c>
      <c r="AW2559">
        <v>20180.099999999999</v>
      </c>
      <c r="AX2559">
        <v>20180100000</v>
      </c>
      <c r="CG2559" s="13"/>
    </row>
    <row r="2560" spans="1:85" x14ac:dyDescent="0.3">
      <c r="A2560">
        <v>2019</v>
      </c>
      <c r="B2560" t="s">
        <v>123</v>
      </c>
      <c r="C2560">
        <v>0</v>
      </c>
      <c r="E2560">
        <v>4</v>
      </c>
      <c r="M2560">
        <v>0</v>
      </c>
      <c r="N2560">
        <v>0</v>
      </c>
      <c r="Q2560" s="5"/>
      <c r="S2560" s="5"/>
      <c r="U2560" s="5"/>
      <c r="Z2560" s="11"/>
      <c r="AG2560" s="5"/>
      <c r="AH2560" s="5"/>
      <c r="AI2560" s="5"/>
      <c r="AO2560">
        <v>29</v>
      </c>
      <c r="AP2560" s="5">
        <v>1.4623979978989561</v>
      </c>
      <c r="CG2560" s="13"/>
    </row>
    <row r="2561" spans="1:85" x14ac:dyDescent="0.3">
      <c r="A2561">
        <v>2019</v>
      </c>
      <c r="B2561" t="s">
        <v>124</v>
      </c>
      <c r="C2561">
        <v>0</v>
      </c>
      <c r="D2561">
        <v>4</v>
      </c>
      <c r="F2561">
        <v>2.9</v>
      </c>
      <c r="G2561">
        <v>2900000</v>
      </c>
      <c r="H2561">
        <v>2.5</v>
      </c>
      <c r="I2561">
        <v>2500000</v>
      </c>
      <c r="J2561">
        <v>0.39999999999999991</v>
      </c>
      <c r="K2561">
        <v>399999.99999999988</v>
      </c>
      <c r="L2561">
        <v>1</v>
      </c>
      <c r="M2561">
        <v>1</v>
      </c>
      <c r="N2561">
        <v>0</v>
      </c>
      <c r="O2561">
        <v>14</v>
      </c>
      <c r="P2561">
        <v>4</v>
      </c>
      <c r="Q2561" s="5">
        <v>28.571428571428569</v>
      </c>
      <c r="R2561">
        <v>2</v>
      </c>
      <c r="S2561" s="5">
        <v>14.285714285714285</v>
      </c>
      <c r="T2561">
        <v>8</v>
      </c>
      <c r="U2561" s="5">
        <v>57.142857142857139</v>
      </c>
      <c r="V2561">
        <v>58.33</v>
      </c>
      <c r="W2561">
        <v>5</v>
      </c>
      <c r="Y2561">
        <v>10.35</v>
      </c>
      <c r="Z2561" s="11">
        <v>5.98</v>
      </c>
      <c r="AA2561">
        <v>12.86</v>
      </c>
      <c r="AB2561" s="9">
        <v>12860000</v>
      </c>
      <c r="AC2561" s="5">
        <v>5.98</v>
      </c>
      <c r="AD2561">
        <v>17.75</v>
      </c>
      <c r="AE2561">
        <v>12.86</v>
      </c>
      <c r="AF2561">
        <v>17.75</v>
      </c>
      <c r="AG2561" s="5">
        <v>9.9259850319172358</v>
      </c>
      <c r="AH2561" s="5">
        <v>0.33040061074052285</v>
      </c>
      <c r="AI2561" s="5"/>
      <c r="AJ2561">
        <v>65978.05</v>
      </c>
      <c r="AK2561">
        <v>65978050000</v>
      </c>
      <c r="AL2561">
        <f>IF(AJ2561&lt;29957,1,0)</f>
        <v>0</v>
      </c>
      <c r="AM2561">
        <f>IF(AND(AJ2561&gt;29957,AJ2561&lt;96525),1,0)</f>
        <v>1</v>
      </c>
      <c r="AN2561">
        <f>IF(AJ2561&gt;96525,1,0)</f>
        <v>0</v>
      </c>
      <c r="AO2561">
        <v>6</v>
      </c>
      <c r="AP2561" s="5">
        <v>0.77815125038364352</v>
      </c>
      <c r="AQ2561">
        <v>49157000</v>
      </c>
      <c r="AT2561">
        <v>66887000</v>
      </c>
      <c r="AU2561">
        <v>116044000</v>
      </c>
      <c r="AV2561">
        <v>51.33</v>
      </c>
      <c r="AW2561">
        <v>15980.6</v>
      </c>
      <c r="AX2561">
        <v>15980600000</v>
      </c>
      <c r="CG2561" s="13"/>
    </row>
    <row r="2562" spans="1:85" x14ac:dyDescent="0.3">
      <c r="A2562">
        <v>2019</v>
      </c>
      <c r="B2562" t="s">
        <v>125</v>
      </c>
      <c r="C2562">
        <v>0</v>
      </c>
      <c r="M2562">
        <v>0</v>
      </c>
      <c r="N2562">
        <v>0</v>
      </c>
      <c r="Q2562" s="5"/>
      <c r="S2562" s="5"/>
      <c r="U2562" s="5"/>
      <c r="Z2562" s="11"/>
      <c r="AG2562" s="5"/>
      <c r="AH2562" s="5"/>
      <c r="AI2562" s="5"/>
      <c r="AO2562">
        <v>32</v>
      </c>
      <c r="AP2562" s="5">
        <v>1.5051499783199058</v>
      </c>
      <c r="CG2562" s="13"/>
    </row>
    <row r="2563" spans="1:85" x14ac:dyDescent="0.3">
      <c r="A2563">
        <v>2019</v>
      </c>
      <c r="B2563" t="s">
        <v>126</v>
      </c>
      <c r="C2563">
        <v>0</v>
      </c>
      <c r="M2563">
        <v>0</v>
      </c>
      <c r="N2563">
        <v>0</v>
      </c>
      <c r="Q2563" s="5"/>
      <c r="S2563" s="5"/>
      <c r="U2563" s="5"/>
      <c r="V2563">
        <v>60.89</v>
      </c>
      <c r="Y2563">
        <v>4.16</v>
      </c>
      <c r="Z2563" s="11">
        <v>4.75</v>
      </c>
      <c r="AA2563">
        <v>4.49</v>
      </c>
      <c r="AB2563" s="9">
        <v>4490000</v>
      </c>
      <c r="AC2563" s="5">
        <v>4.75</v>
      </c>
      <c r="AD2563">
        <v>16.440000000000001</v>
      </c>
      <c r="AE2563">
        <v>4.49</v>
      </c>
      <c r="AF2563">
        <v>7.76</v>
      </c>
      <c r="AG2563" s="5">
        <v>25.604044578702869</v>
      </c>
      <c r="AH2563" s="5"/>
      <c r="AI2563" s="5"/>
      <c r="AJ2563">
        <v>101950.58</v>
      </c>
      <c r="AK2563">
        <v>101950580000</v>
      </c>
      <c r="AL2563">
        <f>IF(AJ2563&lt;29957,1,0)</f>
        <v>0</v>
      </c>
      <c r="AM2563">
        <f>IF(AND(AJ2563&gt;29957,AJ2563&lt;96525),1,0)</f>
        <v>0</v>
      </c>
      <c r="AN2563">
        <f>IF(AJ2563&gt;96525,1,0)</f>
        <v>1</v>
      </c>
      <c r="AO2563">
        <v>7</v>
      </c>
      <c r="AP2563" s="5">
        <v>0.8450980400142567</v>
      </c>
      <c r="AV2563">
        <v>0</v>
      </c>
      <c r="AW2563">
        <v>79624.800000000003</v>
      </c>
      <c r="AX2563">
        <v>79624800000</v>
      </c>
      <c r="CG2563" s="13"/>
    </row>
    <row r="2564" spans="1:85" x14ac:dyDescent="0.3">
      <c r="A2564">
        <v>2019</v>
      </c>
      <c r="B2564" t="s">
        <v>127</v>
      </c>
      <c r="C2564">
        <v>1</v>
      </c>
      <c r="D2564">
        <v>4</v>
      </c>
      <c r="E2564">
        <v>4</v>
      </c>
      <c r="L2564">
        <v>1</v>
      </c>
      <c r="M2564">
        <v>0</v>
      </c>
      <c r="N2564">
        <v>0</v>
      </c>
      <c r="O2564">
        <v>11</v>
      </c>
      <c r="P2564">
        <v>4</v>
      </c>
      <c r="Q2564" s="5">
        <v>36.363636363636367</v>
      </c>
      <c r="R2564">
        <v>1</v>
      </c>
      <c r="S2564" s="5">
        <v>9.0909090909090917</v>
      </c>
      <c r="T2564">
        <v>6</v>
      </c>
      <c r="U2564" s="5">
        <v>54.54545454545454</v>
      </c>
      <c r="V2564">
        <v>43.01</v>
      </c>
      <c r="W2564">
        <v>4</v>
      </c>
      <c r="Y2564">
        <v>27.52</v>
      </c>
      <c r="Z2564" s="11">
        <v>2.2200000000000002</v>
      </c>
      <c r="AA2564">
        <v>6.97</v>
      </c>
      <c r="AB2564" s="9">
        <v>6970000</v>
      </c>
      <c r="AC2564" s="5">
        <v>2.2200000000000002</v>
      </c>
      <c r="AD2564">
        <v>9.44</v>
      </c>
      <c r="AE2564">
        <v>6.97</v>
      </c>
      <c r="AF2564">
        <v>9.44</v>
      </c>
      <c r="AG2564" s="5">
        <v>8.1799969178609988</v>
      </c>
      <c r="AH2564" s="5"/>
      <c r="AI2564" s="5">
        <v>0.16382233112054473</v>
      </c>
      <c r="AJ2564">
        <v>48102.27</v>
      </c>
      <c r="AK2564">
        <v>48102270000</v>
      </c>
      <c r="AL2564">
        <f>IF(AJ2564&lt;29957,1,0)</f>
        <v>0</v>
      </c>
      <c r="AM2564">
        <f>IF(AND(AJ2564&gt;29957,AJ2564&lt;96525),1,0)</f>
        <v>1</v>
      </c>
      <c r="AN2564">
        <f>IF(AJ2564&gt;96525,1,0)</f>
        <v>0</v>
      </c>
      <c r="AO2564">
        <v>27</v>
      </c>
      <c r="AP2564" s="5">
        <v>1.4313637641589871</v>
      </c>
      <c r="AQ2564">
        <v>10340000</v>
      </c>
      <c r="AT2564">
        <v>80640000</v>
      </c>
      <c r="AU2564">
        <v>90980000</v>
      </c>
      <c r="AV2564">
        <v>43.01</v>
      </c>
      <c r="AW2564">
        <v>7019.8</v>
      </c>
      <c r="AX2564">
        <v>7019800000</v>
      </c>
      <c r="CG2564" s="13"/>
    </row>
    <row r="2565" spans="1:85" x14ac:dyDescent="0.3">
      <c r="A2565">
        <v>2019</v>
      </c>
      <c r="B2565" t="s">
        <v>128</v>
      </c>
      <c r="C2565">
        <v>0</v>
      </c>
      <c r="D2565">
        <v>7</v>
      </c>
      <c r="E2565">
        <v>4</v>
      </c>
      <c r="F2565">
        <v>2.9</v>
      </c>
      <c r="G2565">
        <v>2900000</v>
      </c>
      <c r="H2565">
        <v>2.9</v>
      </c>
      <c r="I2565">
        <v>2900000</v>
      </c>
      <c r="J2565">
        <v>0</v>
      </c>
      <c r="L2565">
        <v>1</v>
      </c>
      <c r="M2565">
        <v>0</v>
      </c>
      <c r="N2565">
        <v>0</v>
      </c>
      <c r="O2565">
        <v>15</v>
      </c>
      <c r="P2565">
        <v>7</v>
      </c>
      <c r="Q2565" s="5">
        <v>46.666666666666664</v>
      </c>
      <c r="R2565">
        <v>2</v>
      </c>
      <c r="S2565" s="5">
        <v>13.333333333333334</v>
      </c>
      <c r="T2565">
        <v>6</v>
      </c>
      <c r="U2565" s="5">
        <v>40</v>
      </c>
      <c r="V2565">
        <v>37.64</v>
      </c>
      <c r="W2565">
        <v>5</v>
      </c>
      <c r="Y2565">
        <v>11.77</v>
      </c>
      <c r="Z2565" s="11">
        <v>1.88</v>
      </c>
      <c r="AA2565">
        <v>8.9499999999999993</v>
      </c>
      <c r="AB2565" s="9">
        <v>8950000</v>
      </c>
      <c r="AC2565" s="5">
        <v>1.88</v>
      </c>
      <c r="AD2565">
        <v>30.14</v>
      </c>
      <c r="AE2565">
        <v>8.9499999999999993</v>
      </c>
      <c r="AF2565">
        <v>13.01</v>
      </c>
      <c r="AG2565" s="5">
        <v>28.645030278464922</v>
      </c>
      <c r="AH2565" s="5"/>
      <c r="AI2565" s="5">
        <v>1.0572296187588124E-2</v>
      </c>
      <c r="AJ2565">
        <v>107549.34</v>
      </c>
      <c r="AK2565">
        <v>107549340000</v>
      </c>
      <c r="AL2565">
        <f>IF(AJ2565&lt;29957,1,0)</f>
        <v>0</v>
      </c>
      <c r="AM2565">
        <f>IF(AND(AJ2565&gt;29957,AJ2565&lt;96525),1,0)</f>
        <v>0</v>
      </c>
      <c r="AN2565">
        <f>IF(AJ2565&gt;96525,1,0)</f>
        <v>1</v>
      </c>
      <c r="AO2565">
        <v>21</v>
      </c>
      <c r="AP2565" s="5">
        <v>1.3222192947339191</v>
      </c>
      <c r="AT2565">
        <v>3367216</v>
      </c>
      <c r="AU2565">
        <v>3367216</v>
      </c>
      <c r="AV2565">
        <v>0</v>
      </c>
      <c r="AW2565">
        <v>95532.7</v>
      </c>
      <c r="AX2565">
        <v>95532700000</v>
      </c>
      <c r="CG2565" s="13"/>
    </row>
    <row r="2566" spans="1:85" x14ac:dyDescent="0.3">
      <c r="A2566">
        <v>2019</v>
      </c>
      <c r="B2566" t="s">
        <v>129</v>
      </c>
      <c r="C2566">
        <v>0</v>
      </c>
      <c r="M2566">
        <v>0</v>
      </c>
      <c r="N2566">
        <v>0</v>
      </c>
      <c r="Q2566" s="5"/>
      <c r="S2566" s="5"/>
      <c r="U2566" s="5"/>
      <c r="V2566">
        <v>72.73</v>
      </c>
      <c r="Y2566">
        <v>10.16</v>
      </c>
      <c r="Z2566" s="11">
        <v>7.01</v>
      </c>
      <c r="AA2566">
        <v>14.99</v>
      </c>
      <c r="AB2566" s="9">
        <v>14990000</v>
      </c>
      <c r="AC2566" s="5">
        <v>7.01</v>
      </c>
      <c r="AD2566">
        <v>33.49</v>
      </c>
      <c r="AE2566">
        <v>14.99</v>
      </c>
      <c r="AF2566">
        <v>22.26</v>
      </c>
      <c r="AG2566" s="5">
        <v>23.591161022605263</v>
      </c>
      <c r="AH2566" s="5">
        <v>0.55058903635179002</v>
      </c>
      <c r="AI2566" s="5">
        <v>5.8158168146839397</v>
      </c>
      <c r="AJ2566">
        <v>41921.83</v>
      </c>
      <c r="AK2566">
        <v>41921830000</v>
      </c>
      <c r="AL2566">
        <f>IF(AJ2566&lt;29957,1,0)</f>
        <v>0</v>
      </c>
      <c r="AM2566">
        <f>IF(AND(AJ2566&gt;29957,AJ2566&lt;96525),1,0)</f>
        <v>1</v>
      </c>
      <c r="AN2566">
        <f>IF(AJ2566&gt;96525,1,0)</f>
        <v>0</v>
      </c>
      <c r="AO2566">
        <v>11</v>
      </c>
      <c r="AP2566" s="5">
        <v>1.0413926851582249</v>
      </c>
      <c r="AR2566" s="5">
        <v>37.1</v>
      </c>
      <c r="AV2566">
        <v>72.73</v>
      </c>
      <c r="AW2566">
        <v>17036.3</v>
      </c>
      <c r="AX2566">
        <v>17036300000</v>
      </c>
      <c r="CG2566" s="13"/>
    </row>
    <row r="2567" spans="1:85" x14ac:dyDescent="0.3">
      <c r="A2567">
        <v>2019</v>
      </c>
      <c r="B2567" t="s">
        <v>130</v>
      </c>
      <c r="C2567">
        <v>1</v>
      </c>
      <c r="M2567">
        <v>0</v>
      </c>
      <c r="N2567">
        <v>0</v>
      </c>
      <c r="Q2567" s="5"/>
      <c r="S2567" s="5"/>
      <c r="U2567" s="5"/>
      <c r="Z2567" s="11"/>
      <c r="AG2567" s="5"/>
      <c r="AH2567" s="5"/>
      <c r="AI2567" s="5"/>
      <c r="AO2567">
        <v>33</v>
      </c>
      <c r="AP2567" s="5">
        <v>1.5185139398778873</v>
      </c>
      <c r="CG2567" s="13"/>
    </row>
    <row r="2568" spans="1:85" x14ac:dyDescent="0.3">
      <c r="A2568">
        <v>2019</v>
      </c>
      <c r="B2568" t="s">
        <v>131</v>
      </c>
      <c r="C2568">
        <v>1</v>
      </c>
      <c r="D2568">
        <v>5</v>
      </c>
      <c r="E2568">
        <v>6</v>
      </c>
      <c r="L2568">
        <v>1</v>
      </c>
      <c r="M2568">
        <v>0</v>
      </c>
      <c r="N2568">
        <v>0</v>
      </c>
      <c r="O2568">
        <v>17</v>
      </c>
      <c r="P2568">
        <v>9</v>
      </c>
      <c r="Q2568" s="5">
        <v>52.941176470588239</v>
      </c>
      <c r="R2568">
        <v>2</v>
      </c>
      <c r="S2568" s="5">
        <v>11.76470588235294</v>
      </c>
      <c r="T2568">
        <v>6</v>
      </c>
      <c r="U2568" s="5">
        <v>35.294117647058826</v>
      </c>
      <c r="V2568">
        <v>60.01</v>
      </c>
      <c r="W2568">
        <v>9</v>
      </c>
      <c r="Y2568">
        <v>16.48</v>
      </c>
      <c r="Z2568" s="11">
        <v>4.96</v>
      </c>
      <c r="AA2568">
        <v>19.2</v>
      </c>
      <c r="AB2568" s="9">
        <v>19200000</v>
      </c>
      <c r="AC2568" s="5">
        <v>4.96</v>
      </c>
      <c r="AD2568">
        <v>26.65</v>
      </c>
      <c r="AE2568">
        <v>19.2</v>
      </c>
      <c r="AF2568">
        <v>24.6</v>
      </c>
      <c r="AG2568" s="5"/>
      <c r="AH2568" s="5">
        <v>1.5307726678471543</v>
      </c>
      <c r="AI2568" s="5"/>
      <c r="AJ2568">
        <v>1474885.46</v>
      </c>
      <c r="AK2568">
        <v>1474885460000</v>
      </c>
      <c r="AL2568">
        <f>IF(AJ2568&lt;29957,1,0)</f>
        <v>0</v>
      </c>
      <c r="AM2568">
        <f>IF(AND(AJ2568&gt;29957,AJ2568&lt;96525),1,0)</f>
        <v>0</v>
      </c>
      <c r="AN2568">
        <f>IF(AJ2568&gt;96525,1,0)</f>
        <v>1</v>
      </c>
      <c r="AO2568">
        <v>28</v>
      </c>
      <c r="AP2568" s="5">
        <v>1.447158031342219</v>
      </c>
      <c r="AT2568">
        <v>138800000</v>
      </c>
      <c r="AU2568">
        <v>138800000</v>
      </c>
      <c r="AV2568">
        <v>16.47</v>
      </c>
      <c r="AW2568">
        <v>604270</v>
      </c>
      <c r="AX2568">
        <v>604270000000</v>
      </c>
      <c r="CG2568" s="13"/>
    </row>
    <row r="2569" spans="1:85" x14ac:dyDescent="0.3">
      <c r="A2569">
        <v>2019</v>
      </c>
      <c r="B2569" t="s">
        <v>132</v>
      </c>
      <c r="C2569">
        <v>0</v>
      </c>
      <c r="D2569">
        <v>5</v>
      </c>
      <c r="E2569">
        <v>6</v>
      </c>
      <c r="L2569">
        <v>1</v>
      </c>
      <c r="M2569">
        <v>0</v>
      </c>
      <c r="N2569">
        <v>1</v>
      </c>
      <c r="O2569">
        <v>14</v>
      </c>
      <c r="P2569">
        <v>5</v>
      </c>
      <c r="Q2569" s="5">
        <v>35.714285714285715</v>
      </c>
      <c r="R2569">
        <v>1</v>
      </c>
      <c r="S2569" s="5">
        <v>7.1428571428571423</v>
      </c>
      <c r="T2569">
        <v>8</v>
      </c>
      <c r="U2569" s="5">
        <v>57.142857142857139</v>
      </c>
      <c r="V2569">
        <v>61.24</v>
      </c>
      <c r="W2569">
        <v>7</v>
      </c>
      <c r="Y2569">
        <v>45.53</v>
      </c>
      <c r="Z2569" s="11">
        <v>2.25</v>
      </c>
      <c r="AA2569">
        <v>77.150000000000006</v>
      </c>
      <c r="AB2569" s="9">
        <v>77150000</v>
      </c>
      <c r="AC2569" s="5">
        <v>2.25</v>
      </c>
      <c r="AD2569">
        <v>107</v>
      </c>
      <c r="AE2569">
        <v>77.150000000000006</v>
      </c>
      <c r="AF2569">
        <v>91.53</v>
      </c>
      <c r="AG2569" s="5">
        <v>138.98912649510694</v>
      </c>
      <c r="AH2569" s="5">
        <v>2.836036161735957E-2</v>
      </c>
      <c r="AI2569" s="5"/>
      <c r="AJ2569">
        <v>80799.69</v>
      </c>
      <c r="AK2569">
        <v>80799690000</v>
      </c>
      <c r="AL2569">
        <f>IF(AJ2569&lt;29957,1,0)</f>
        <v>0</v>
      </c>
      <c r="AM2569">
        <f>IF(AND(AJ2569&gt;29957,AJ2569&lt;96525),1,0)</f>
        <v>1</v>
      </c>
      <c r="AN2569">
        <f>IF(AJ2569&gt;96525,1,0)</f>
        <v>0</v>
      </c>
      <c r="AO2569">
        <v>47</v>
      </c>
      <c r="AP2569" s="5">
        <v>1.6720978579357173</v>
      </c>
      <c r="AQ2569">
        <v>19200000</v>
      </c>
      <c r="AR2569" s="5">
        <v>52.5</v>
      </c>
      <c r="AS2569">
        <v>1212748000</v>
      </c>
      <c r="AT2569">
        <v>1257790000</v>
      </c>
      <c r="AU2569">
        <v>1276990000</v>
      </c>
      <c r="AV2569">
        <v>30.47</v>
      </c>
      <c r="AW2569">
        <v>65937.100000000006</v>
      </c>
      <c r="AX2569">
        <v>65937100000.000008</v>
      </c>
      <c r="CG2569" s="13"/>
    </row>
    <row r="2570" spans="1:85" x14ac:dyDescent="0.3">
      <c r="A2570">
        <v>2019</v>
      </c>
      <c r="B2570" t="s">
        <v>133</v>
      </c>
      <c r="C2570">
        <v>0</v>
      </c>
      <c r="M2570">
        <v>0</v>
      </c>
      <c r="N2570">
        <v>0</v>
      </c>
      <c r="Q2570" s="5"/>
      <c r="S2570" s="5"/>
      <c r="U2570" s="5"/>
      <c r="Z2570" s="11"/>
      <c r="AG2570" s="5"/>
      <c r="AH2570" s="5"/>
      <c r="AI2570" s="5"/>
      <c r="AO2570">
        <v>59</v>
      </c>
      <c r="AP2570" s="5">
        <v>1.7708520116421442</v>
      </c>
      <c r="CG2570" s="13"/>
    </row>
    <row r="2571" spans="1:85" x14ac:dyDescent="0.3">
      <c r="A2571">
        <v>2019</v>
      </c>
      <c r="B2571" t="s">
        <v>134</v>
      </c>
      <c r="C2571">
        <v>1</v>
      </c>
      <c r="D2571">
        <v>5</v>
      </c>
      <c r="E2571">
        <v>6</v>
      </c>
      <c r="F2571">
        <v>7.7</v>
      </c>
      <c r="G2571">
        <v>7700000</v>
      </c>
      <c r="H2571">
        <v>7.7</v>
      </c>
      <c r="I2571">
        <v>7700000</v>
      </c>
      <c r="J2571">
        <v>0</v>
      </c>
      <c r="L2571">
        <v>1</v>
      </c>
      <c r="M2571">
        <v>0</v>
      </c>
      <c r="N2571">
        <v>0</v>
      </c>
      <c r="O2571">
        <v>15</v>
      </c>
      <c r="P2571">
        <v>4</v>
      </c>
      <c r="Q2571" s="5">
        <v>26.666666666666668</v>
      </c>
      <c r="R2571">
        <v>1</v>
      </c>
      <c r="S2571" s="5">
        <v>6.666666666666667</v>
      </c>
      <c r="T2571">
        <v>1</v>
      </c>
      <c r="U2571" s="5">
        <v>6.666666666666667</v>
      </c>
      <c r="V2571">
        <v>94.09</v>
      </c>
      <c r="W2571">
        <v>9</v>
      </c>
      <c r="Y2571">
        <v>-7.63</v>
      </c>
      <c r="Z2571" s="11">
        <v>1.25</v>
      </c>
      <c r="AC2571" s="5">
        <v>1.25</v>
      </c>
      <c r="AD2571">
        <v>-5.56</v>
      </c>
      <c r="AE2571">
        <v>-2.35</v>
      </c>
      <c r="AF2571">
        <v>-3.05</v>
      </c>
      <c r="AG2571" s="5">
        <v>1.5424013762364552</v>
      </c>
      <c r="AH2571" s="5"/>
      <c r="AI2571" s="5">
        <v>1.3277374558009101</v>
      </c>
      <c r="AJ2571">
        <v>51244.53</v>
      </c>
      <c r="AK2571">
        <v>51244530000</v>
      </c>
      <c r="AL2571">
        <f t="shared" ref="AL2571:AL2577" si="330">IF(AJ2571&lt;29957,1,0)</f>
        <v>0</v>
      </c>
      <c r="AM2571">
        <f t="shared" ref="AM2571:AM2577" si="331">IF(AND(AJ2571&gt;29957,AJ2571&lt;96525),1,0)</f>
        <v>1</v>
      </c>
      <c r="AN2571">
        <f t="shared" ref="AN2571:AN2577" si="332">IF(AJ2571&gt;96525,1,0)</f>
        <v>0</v>
      </c>
      <c r="AO2571">
        <v>60</v>
      </c>
      <c r="AP2571" s="5">
        <v>1.7781512503836434</v>
      </c>
      <c r="AQ2571">
        <v>21614201</v>
      </c>
      <c r="AT2571">
        <v>28519267</v>
      </c>
      <c r="AU2571">
        <v>50133468</v>
      </c>
      <c r="AW2571">
        <v>15582.9</v>
      </c>
      <c r="AX2571">
        <v>15582900000</v>
      </c>
      <c r="CG2571" s="13"/>
    </row>
    <row r="2572" spans="1:85" x14ac:dyDescent="0.3">
      <c r="A2572">
        <v>2019</v>
      </c>
      <c r="B2572" t="s">
        <v>135</v>
      </c>
      <c r="C2572">
        <v>0</v>
      </c>
      <c r="D2572">
        <v>6</v>
      </c>
      <c r="E2572">
        <v>4</v>
      </c>
      <c r="F2572">
        <v>6.4</v>
      </c>
      <c r="G2572">
        <v>6400000</v>
      </c>
      <c r="H2572">
        <v>5.3</v>
      </c>
      <c r="I2572">
        <v>5300000</v>
      </c>
      <c r="J2572">
        <v>1.1000000000000005</v>
      </c>
      <c r="K2572">
        <v>1100000.0000000005</v>
      </c>
      <c r="L2572">
        <v>1</v>
      </c>
      <c r="M2572">
        <v>1</v>
      </c>
      <c r="N2572">
        <v>0</v>
      </c>
      <c r="O2572">
        <v>13</v>
      </c>
      <c r="P2572">
        <v>4</v>
      </c>
      <c r="Q2572" s="5">
        <v>30.76923076923077</v>
      </c>
      <c r="R2572">
        <v>2</v>
      </c>
      <c r="S2572" s="5">
        <v>15.384615384615385</v>
      </c>
      <c r="T2572">
        <v>7</v>
      </c>
      <c r="U2572" s="5">
        <v>53.846153846153847</v>
      </c>
      <c r="V2572">
        <v>73.540000000000006</v>
      </c>
      <c r="W2572">
        <v>5</v>
      </c>
      <c r="X2572">
        <v>2.2999999999999998</v>
      </c>
      <c r="Y2572">
        <v>2.41</v>
      </c>
      <c r="Z2572" s="11">
        <v>11.63</v>
      </c>
      <c r="AA2572">
        <v>5.27</v>
      </c>
      <c r="AB2572" s="9">
        <v>5270000</v>
      </c>
      <c r="AC2572" s="5">
        <v>11.63</v>
      </c>
      <c r="AD2572">
        <v>19.73</v>
      </c>
      <c r="AE2572">
        <v>5.27</v>
      </c>
      <c r="AF2572">
        <v>6.6</v>
      </c>
      <c r="AG2572" s="5">
        <v>10.784186829137512</v>
      </c>
      <c r="AH2572" s="5"/>
      <c r="AI2572" s="5">
        <v>2.2158936804990503</v>
      </c>
      <c r="AJ2572">
        <v>114945.56</v>
      </c>
      <c r="AK2572">
        <v>114945560000</v>
      </c>
      <c r="AL2572">
        <f t="shared" si="330"/>
        <v>0</v>
      </c>
      <c r="AM2572">
        <f t="shared" si="331"/>
        <v>0</v>
      </c>
      <c r="AN2572">
        <f t="shared" si="332"/>
        <v>1</v>
      </c>
      <c r="AO2572">
        <v>34</v>
      </c>
      <c r="AP2572" s="5">
        <v>1.5314789170422551</v>
      </c>
      <c r="AR2572" s="5">
        <v>100</v>
      </c>
      <c r="AV2572">
        <v>0</v>
      </c>
      <c r="AW2572">
        <v>47931</v>
      </c>
      <c r="AX2572">
        <v>47931000000</v>
      </c>
      <c r="CG2572" s="13"/>
    </row>
    <row r="2573" spans="1:85" x14ac:dyDescent="0.3">
      <c r="A2573">
        <v>2019</v>
      </c>
      <c r="B2573" t="s">
        <v>136</v>
      </c>
      <c r="C2573">
        <v>0</v>
      </c>
      <c r="D2573">
        <v>4</v>
      </c>
      <c r="E2573">
        <v>7</v>
      </c>
      <c r="F2573">
        <v>15.8</v>
      </c>
      <c r="G2573">
        <v>15800000</v>
      </c>
      <c r="H2573">
        <v>13.5</v>
      </c>
      <c r="I2573">
        <v>13500000</v>
      </c>
      <c r="J2573">
        <v>2.3000000000000007</v>
      </c>
      <c r="K2573">
        <v>2300000.0000000009</v>
      </c>
      <c r="L2573">
        <v>1</v>
      </c>
      <c r="M2573">
        <v>0</v>
      </c>
      <c r="N2573">
        <v>1</v>
      </c>
      <c r="O2573">
        <v>15</v>
      </c>
      <c r="P2573">
        <v>7</v>
      </c>
      <c r="Q2573" s="5">
        <v>46.666666666666664</v>
      </c>
      <c r="R2573">
        <v>4</v>
      </c>
      <c r="S2573" s="5">
        <v>26.666666666666668</v>
      </c>
      <c r="T2573">
        <v>4</v>
      </c>
      <c r="U2573" s="5">
        <v>26.666666666666668</v>
      </c>
      <c r="V2573">
        <v>59.55</v>
      </c>
      <c r="W2573">
        <v>5</v>
      </c>
      <c r="Y2573">
        <v>7.66</v>
      </c>
      <c r="Z2573" s="11">
        <v>11.13</v>
      </c>
      <c r="AA2573">
        <v>11.21</v>
      </c>
      <c r="AB2573" s="9">
        <v>11210000</v>
      </c>
      <c r="AC2573" s="5">
        <v>11.13</v>
      </c>
      <c r="AD2573">
        <v>19.64</v>
      </c>
      <c r="AE2573">
        <v>11.21</v>
      </c>
      <c r="AF2573">
        <v>19.14</v>
      </c>
      <c r="AG2573" s="5">
        <v>21.811687629064043</v>
      </c>
      <c r="AH2573" s="5">
        <v>0.67602085100262377</v>
      </c>
      <c r="AI2573" s="5">
        <v>3.8121029059472971</v>
      </c>
      <c r="AJ2573">
        <v>483177.82</v>
      </c>
      <c r="AK2573">
        <v>483177820000</v>
      </c>
      <c r="AL2573">
        <f t="shared" si="330"/>
        <v>0</v>
      </c>
      <c r="AM2573">
        <f t="shared" si="331"/>
        <v>0</v>
      </c>
      <c r="AN2573">
        <f t="shared" si="332"/>
        <v>1</v>
      </c>
      <c r="AO2573">
        <v>36</v>
      </c>
      <c r="AP2573" s="5">
        <v>1.556302500767287</v>
      </c>
      <c r="AQ2573">
        <v>124459000</v>
      </c>
      <c r="AS2573">
        <v>201934000</v>
      </c>
      <c r="AT2573">
        <v>287096216</v>
      </c>
      <c r="AU2573">
        <v>411555216</v>
      </c>
      <c r="AV2573">
        <v>0</v>
      </c>
      <c r="AW2573">
        <v>100810.5</v>
      </c>
      <c r="AX2573">
        <v>100810500000</v>
      </c>
      <c r="CG2573" s="13"/>
    </row>
    <row r="2574" spans="1:85" x14ac:dyDescent="0.3">
      <c r="A2574">
        <v>2019</v>
      </c>
      <c r="B2574" t="s">
        <v>137</v>
      </c>
      <c r="C2574">
        <v>0</v>
      </c>
      <c r="D2574">
        <v>8</v>
      </c>
      <c r="E2574">
        <v>5</v>
      </c>
      <c r="L2574">
        <v>1</v>
      </c>
      <c r="M2574">
        <v>0</v>
      </c>
      <c r="N2574">
        <v>0</v>
      </c>
      <c r="O2574">
        <v>13</v>
      </c>
      <c r="P2574">
        <v>5</v>
      </c>
      <c r="Q2574" s="5">
        <v>38.461538461538467</v>
      </c>
      <c r="R2574">
        <v>2</v>
      </c>
      <c r="S2574" s="5">
        <v>15.384615384615385</v>
      </c>
      <c r="T2574">
        <v>6</v>
      </c>
      <c r="U2574" s="5">
        <v>46.153846153846153</v>
      </c>
      <c r="V2574">
        <v>69.39</v>
      </c>
      <c r="W2574">
        <v>4</v>
      </c>
      <c r="Y2574">
        <v>9.99</v>
      </c>
      <c r="Z2574" s="11">
        <v>3.41</v>
      </c>
      <c r="AA2574">
        <v>7.64</v>
      </c>
      <c r="AB2574" s="9">
        <v>7640000</v>
      </c>
      <c r="AC2574" s="5">
        <v>3.41</v>
      </c>
      <c r="AD2574">
        <v>19.489999999999998</v>
      </c>
      <c r="AE2574">
        <v>7.64</v>
      </c>
      <c r="AF2574">
        <v>12.89</v>
      </c>
      <c r="AG2574" s="5">
        <v>8.7324115929325306</v>
      </c>
      <c r="AH2574" s="5"/>
      <c r="AI2574" s="5">
        <v>0.90317682018016665</v>
      </c>
      <c r="AJ2574">
        <v>41141.61</v>
      </c>
      <c r="AK2574">
        <v>41141610000</v>
      </c>
      <c r="AL2574">
        <f t="shared" si="330"/>
        <v>0</v>
      </c>
      <c r="AM2574">
        <f t="shared" si="331"/>
        <v>1</v>
      </c>
      <c r="AN2574">
        <f t="shared" si="332"/>
        <v>0</v>
      </c>
      <c r="AO2574">
        <v>71</v>
      </c>
      <c r="AP2574" s="5">
        <v>1.851258348719075</v>
      </c>
      <c r="AQ2574">
        <v>25200000</v>
      </c>
      <c r="AR2574" s="5">
        <v>65.5</v>
      </c>
      <c r="AT2574">
        <v>40260000</v>
      </c>
      <c r="AU2574">
        <v>65460000</v>
      </c>
      <c r="AV2574">
        <v>69.39</v>
      </c>
      <c r="AW2574">
        <v>21335.8</v>
      </c>
      <c r="AX2574">
        <v>21335800000</v>
      </c>
      <c r="CG2574" s="13"/>
    </row>
    <row r="2575" spans="1:85" x14ac:dyDescent="0.3">
      <c r="A2575">
        <v>2019</v>
      </c>
      <c r="B2575" t="s">
        <v>138</v>
      </c>
      <c r="C2575">
        <v>0</v>
      </c>
      <c r="D2575">
        <v>4</v>
      </c>
      <c r="E2575">
        <v>5</v>
      </c>
      <c r="F2575">
        <v>7.5</v>
      </c>
      <c r="G2575">
        <v>7500000</v>
      </c>
      <c r="H2575">
        <v>6.1</v>
      </c>
      <c r="I2575">
        <v>6100000</v>
      </c>
      <c r="J2575">
        <v>1.4000000000000004</v>
      </c>
      <c r="K2575">
        <v>1400000.0000000005</v>
      </c>
      <c r="L2575">
        <v>1</v>
      </c>
      <c r="M2575">
        <v>0</v>
      </c>
      <c r="N2575">
        <v>0</v>
      </c>
      <c r="O2575">
        <v>9</v>
      </c>
      <c r="P2575">
        <v>4</v>
      </c>
      <c r="Q2575" s="5">
        <v>44.444444444444443</v>
      </c>
      <c r="R2575">
        <v>2</v>
      </c>
      <c r="S2575" s="5">
        <v>22.222222222222221</v>
      </c>
      <c r="T2575">
        <v>3</v>
      </c>
      <c r="U2575" s="5">
        <v>33.333333333333329</v>
      </c>
      <c r="V2575">
        <v>39.9</v>
      </c>
      <c r="W2575">
        <v>6</v>
      </c>
      <c r="Y2575">
        <v>3.25</v>
      </c>
      <c r="Z2575" s="11">
        <v>3.02</v>
      </c>
      <c r="AA2575">
        <v>5.76</v>
      </c>
      <c r="AB2575" s="9">
        <v>5760000</v>
      </c>
      <c r="AC2575" s="5">
        <v>3.02</v>
      </c>
      <c r="AD2575">
        <v>14.14</v>
      </c>
      <c r="AE2575">
        <v>5.76</v>
      </c>
      <c r="AF2575">
        <v>9.58</v>
      </c>
      <c r="AG2575" s="5">
        <v>5.9476141755821876</v>
      </c>
      <c r="AH2575" s="5"/>
      <c r="AI2575" s="5">
        <v>1.1127316369474591E-2</v>
      </c>
      <c r="AJ2575">
        <v>25219.63</v>
      </c>
      <c r="AK2575">
        <v>25219630000</v>
      </c>
      <c r="AL2575">
        <f t="shared" si="330"/>
        <v>1</v>
      </c>
      <c r="AM2575">
        <f t="shared" si="331"/>
        <v>0</v>
      </c>
      <c r="AN2575">
        <f t="shared" si="332"/>
        <v>0</v>
      </c>
      <c r="AO2575">
        <v>27</v>
      </c>
      <c r="AP2575" s="5">
        <v>1.4313637641589871</v>
      </c>
      <c r="AQ2575">
        <v>18000000</v>
      </c>
      <c r="AT2575">
        <v>116599000</v>
      </c>
      <c r="AU2575">
        <v>134599000</v>
      </c>
      <c r="AV2575">
        <v>0</v>
      </c>
      <c r="AW2575">
        <v>25163.3</v>
      </c>
      <c r="AX2575">
        <v>25163300000</v>
      </c>
      <c r="CG2575" s="13"/>
    </row>
    <row r="2576" spans="1:85" x14ac:dyDescent="0.3">
      <c r="A2576">
        <v>2019</v>
      </c>
      <c r="B2576" t="s">
        <v>139</v>
      </c>
      <c r="C2576">
        <v>0</v>
      </c>
      <c r="D2576">
        <v>5</v>
      </c>
      <c r="E2576">
        <v>5</v>
      </c>
      <c r="F2576">
        <v>17.899999999999999</v>
      </c>
      <c r="G2576">
        <v>17900000</v>
      </c>
      <c r="H2576">
        <v>15.5</v>
      </c>
      <c r="I2576">
        <v>15500000</v>
      </c>
      <c r="J2576">
        <v>2.3999999999999986</v>
      </c>
      <c r="K2576">
        <v>2399999.9999999986</v>
      </c>
      <c r="L2576">
        <v>1</v>
      </c>
      <c r="M2576">
        <v>0</v>
      </c>
      <c r="N2576">
        <v>1</v>
      </c>
      <c r="O2576">
        <v>14</v>
      </c>
      <c r="P2576">
        <v>9</v>
      </c>
      <c r="Q2576" s="5">
        <v>64.285714285714292</v>
      </c>
      <c r="R2576">
        <v>2</v>
      </c>
      <c r="S2576" s="5">
        <v>14.285714285714285</v>
      </c>
      <c r="T2576">
        <v>3</v>
      </c>
      <c r="U2576" s="5">
        <v>21.428571428571427</v>
      </c>
      <c r="V2576">
        <v>34.630000000000003</v>
      </c>
      <c r="W2576">
        <v>4</v>
      </c>
      <c r="Y2576">
        <v>9.83</v>
      </c>
      <c r="Z2576" s="11">
        <v>3.54</v>
      </c>
      <c r="AA2576">
        <v>17.41</v>
      </c>
      <c r="AB2576" s="9">
        <v>17410000</v>
      </c>
      <c r="AC2576" s="5">
        <v>3.54</v>
      </c>
      <c r="AD2576">
        <v>26.97</v>
      </c>
      <c r="AE2576">
        <v>17.41</v>
      </c>
      <c r="AF2576">
        <v>26.4</v>
      </c>
      <c r="AG2576" s="5">
        <v>2.632221320602969</v>
      </c>
      <c r="AH2576" s="5">
        <v>1.2300046243652538</v>
      </c>
      <c r="AI2576" s="5">
        <v>2.4462921627458662</v>
      </c>
      <c r="AJ2576">
        <v>509932.69</v>
      </c>
      <c r="AK2576">
        <v>509932690000</v>
      </c>
      <c r="AL2576">
        <f t="shared" si="330"/>
        <v>0</v>
      </c>
      <c r="AM2576">
        <f t="shared" si="331"/>
        <v>0</v>
      </c>
      <c r="AN2576">
        <f t="shared" si="332"/>
        <v>1</v>
      </c>
      <c r="AO2576">
        <v>35</v>
      </c>
      <c r="AP2576" s="5">
        <v>1.5440680443502754</v>
      </c>
      <c r="AQ2576">
        <v>832000000</v>
      </c>
      <c r="AS2576">
        <v>804100000</v>
      </c>
      <c r="AT2576">
        <v>139700000</v>
      </c>
      <c r="AU2576">
        <v>971700000</v>
      </c>
      <c r="AV2576">
        <v>0</v>
      </c>
      <c r="AW2576">
        <v>339722.3</v>
      </c>
      <c r="AX2576">
        <v>339722300000</v>
      </c>
      <c r="CG2576" s="13"/>
    </row>
    <row r="2577" spans="1:85" x14ac:dyDescent="0.3">
      <c r="A2577">
        <v>2019</v>
      </c>
      <c r="B2577" t="s">
        <v>140</v>
      </c>
      <c r="C2577">
        <v>1</v>
      </c>
      <c r="E2577">
        <v>5</v>
      </c>
      <c r="M2577">
        <v>0</v>
      </c>
      <c r="N2577">
        <v>1</v>
      </c>
      <c r="O2577">
        <v>13</v>
      </c>
      <c r="P2577">
        <v>6</v>
      </c>
      <c r="Q2577" s="5">
        <v>46.153846153846153</v>
      </c>
      <c r="R2577">
        <v>1</v>
      </c>
      <c r="S2577" s="5">
        <v>7.6923076923076925</v>
      </c>
      <c r="T2577">
        <v>6</v>
      </c>
      <c r="U2577" s="5">
        <v>46.153846153846153</v>
      </c>
      <c r="V2577">
        <v>62.59</v>
      </c>
      <c r="W2577">
        <v>7</v>
      </c>
      <c r="Y2577">
        <v>12.35</v>
      </c>
      <c r="Z2577" s="11">
        <v>5.92</v>
      </c>
      <c r="AA2577">
        <v>20.190000000000001</v>
      </c>
      <c r="AB2577" s="9">
        <v>20190000</v>
      </c>
      <c r="AC2577" s="5">
        <v>5.92</v>
      </c>
      <c r="AD2577">
        <v>26.4</v>
      </c>
      <c r="AE2577">
        <v>20.190000000000001</v>
      </c>
      <c r="AF2577">
        <v>26.4</v>
      </c>
      <c r="AG2577" s="5">
        <v>17.903303137232022</v>
      </c>
      <c r="AH2577" s="5"/>
      <c r="AI2577" s="5">
        <v>0.71023460763894875</v>
      </c>
      <c r="AJ2577">
        <v>102796.94</v>
      </c>
      <c r="AK2577">
        <v>102796940000</v>
      </c>
      <c r="AL2577">
        <f t="shared" si="330"/>
        <v>0</v>
      </c>
      <c r="AM2577">
        <f t="shared" si="331"/>
        <v>0</v>
      </c>
      <c r="AN2577">
        <f t="shared" si="332"/>
        <v>1</v>
      </c>
      <c r="AO2577">
        <v>27</v>
      </c>
      <c r="AP2577" s="5">
        <v>1.4313637641589871</v>
      </c>
      <c r="AQ2577">
        <v>4720000</v>
      </c>
      <c r="AR2577" s="5">
        <v>100</v>
      </c>
      <c r="AS2577">
        <v>56620000</v>
      </c>
      <c r="AT2577">
        <v>123700000</v>
      </c>
      <c r="AU2577">
        <v>128420000</v>
      </c>
      <c r="AV2577">
        <v>62.59</v>
      </c>
      <c r="AW2577">
        <v>46477.599999999999</v>
      </c>
      <c r="AX2577">
        <v>46477600000</v>
      </c>
      <c r="CG2577" s="13"/>
    </row>
    <row r="2578" spans="1:85" x14ac:dyDescent="0.3">
      <c r="A2578">
        <v>2019</v>
      </c>
      <c r="B2578" t="s">
        <v>141</v>
      </c>
      <c r="C2578">
        <v>0</v>
      </c>
      <c r="D2578">
        <v>6</v>
      </c>
      <c r="E2578">
        <v>5</v>
      </c>
      <c r="F2578">
        <v>11.4</v>
      </c>
      <c r="G2578">
        <v>11400000</v>
      </c>
      <c r="H2578">
        <v>8.6</v>
      </c>
      <c r="I2578">
        <v>8600000</v>
      </c>
      <c r="J2578">
        <v>2.8000000000000007</v>
      </c>
      <c r="K2578">
        <v>2800000.0000000009</v>
      </c>
      <c r="L2578">
        <v>1</v>
      </c>
      <c r="M2578">
        <v>0</v>
      </c>
      <c r="N2578">
        <v>0</v>
      </c>
      <c r="O2578">
        <v>11</v>
      </c>
      <c r="P2578">
        <v>4</v>
      </c>
      <c r="Q2578" s="5">
        <v>36.363636363636367</v>
      </c>
      <c r="R2578">
        <v>1</v>
      </c>
      <c r="S2578" s="5">
        <v>9.0909090909090917</v>
      </c>
      <c r="T2578">
        <v>6</v>
      </c>
      <c r="U2578" s="5">
        <v>54.54545454545454</v>
      </c>
      <c r="W2578">
        <v>7</v>
      </c>
      <c r="Z2578" s="11"/>
      <c r="AG2578" s="5"/>
      <c r="AH2578" s="5"/>
      <c r="AI2578" s="5"/>
      <c r="AO2578">
        <v>32</v>
      </c>
      <c r="AP2578" s="5">
        <v>1.5051499783199058</v>
      </c>
      <c r="AQ2578">
        <v>56361844</v>
      </c>
      <c r="AR2578" s="5">
        <v>17</v>
      </c>
      <c r="AT2578">
        <v>51993613</v>
      </c>
      <c r="AU2578">
        <v>108355457</v>
      </c>
      <c r="CG2578" s="13"/>
    </row>
    <row r="2579" spans="1:85" x14ac:dyDescent="0.3">
      <c r="A2579">
        <v>2019</v>
      </c>
      <c r="B2579" t="s">
        <v>142</v>
      </c>
      <c r="C2579">
        <v>0</v>
      </c>
      <c r="D2579">
        <v>3</v>
      </c>
      <c r="E2579">
        <v>7</v>
      </c>
      <c r="F2579">
        <v>7.6</v>
      </c>
      <c r="G2579">
        <v>7600000</v>
      </c>
      <c r="H2579">
        <v>7.6</v>
      </c>
      <c r="I2579">
        <v>7600000</v>
      </c>
      <c r="J2579">
        <v>0</v>
      </c>
      <c r="L2579">
        <v>1</v>
      </c>
      <c r="M2579">
        <v>0</v>
      </c>
      <c r="N2579">
        <v>0</v>
      </c>
      <c r="O2579">
        <v>21</v>
      </c>
      <c r="P2579">
        <v>6</v>
      </c>
      <c r="Q2579" s="5">
        <v>28.571428571428569</v>
      </c>
      <c r="R2579">
        <v>4</v>
      </c>
      <c r="S2579" s="5">
        <v>19.047619047619047</v>
      </c>
      <c r="T2579">
        <v>11</v>
      </c>
      <c r="U2579" s="5">
        <v>52.380952380952387</v>
      </c>
      <c r="V2579">
        <v>48.93</v>
      </c>
      <c r="W2579">
        <v>5</v>
      </c>
      <c r="Y2579">
        <v>13.24</v>
      </c>
      <c r="Z2579" s="11">
        <v>2.88</v>
      </c>
      <c r="AA2579">
        <v>11.46</v>
      </c>
      <c r="AB2579" s="9">
        <v>11460000</v>
      </c>
      <c r="AC2579" s="5">
        <v>2.88</v>
      </c>
      <c r="AD2579">
        <v>23.47</v>
      </c>
      <c r="AE2579">
        <v>11.46</v>
      </c>
      <c r="AF2579">
        <v>16.579999999999998</v>
      </c>
      <c r="AG2579" s="5">
        <v>16.91917851195792</v>
      </c>
      <c r="AH2579" s="5">
        <v>0.16801588513823124</v>
      </c>
      <c r="AI2579" s="5"/>
      <c r="AJ2579">
        <v>48680.71</v>
      </c>
      <c r="AK2579">
        <v>48680710000</v>
      </c>
      <c r="AL2579">
        <f>IF(AJ2579&lt;29957,1,0)</f>
        <v>0</v>
      </c>
      <c r="AM2579">
        <f>IF(AND(AJ2579&gt;29957,AJ2579&lt;96525),1,0)</f>
        <v>1</v>
      </c>
      <c r="AN2579">
        <f>IF(AJ2579&gt;96525,1,0)</f>
        <v>0</v>
      </c>
      <c r="AO2579">
        <v>32</v>
      </c>
      <c r="AP2579" s="5">
        <v>1.5051499783199058</v>
      </c>
      <c r="AQ2579">
        <v>52500000</v>
      </c>
      <c r="AT2579">
        <v>77809000</v>
      </c>
      <c r="AU2579">
        <v>130309000</v>
      </c>
      <c r="AV2579">
        <v>0</v>
      </c>
      <c r="AW2579">
        <v>24223.9</v>
      </c>
      <c r="AX2579">
        <v>24223900000</v>
      </c>
      <c r="CG2579" s="13"/>
    </row>
    <row r="2580" spans="1:85" x14ac:dyDescent="0.3">
      <c r="A2580">
        <v>2019</v>
      </c>
      <c r="B2580" t="s">
        <v>143</v>
      </c>
      <c r="C2580">
        <v>0</v>
      </c>
      <c r="D2580">
        <v>6</v>
      </c>
      <c r="E2580">
        <v>4</v>
      </c>
      <c r="F2580">
        <v>7.9</v>
      </c>
      <c r="G2580">
        <v>7900000</v>
      </c>
      <c r="H2580">
        <v>6.8</v>
      </c>
      <c r="I2580">
        <v>6800000</v>
      </c>
      <c r="J2580">
        <v>1.1000000000000005</v>
      </c>
      <c r="K2580">
        <v>1100000.0000000005</v>
      </c>
      <c r="L2580">
        <v>1</v>
      </c>
      <c r="M2580">
        <v>0</v>
      </c>
      <c r="N2580">
        <v>1</v>
      </c>
      <c r="O2580">
        <v>9</v>
      </c>
      <c r="P2580">
        <v>5</v>
      </c>
      <c r="Q2580" s="5">
        <v>55.555555555555557</v>
      </c>
      <c r="R2580">
        <v>3</v>
      </c>
      <c r="S2580" s="5">
        <v>33.333333333333329</v>
      </c>
      <c r="T2580">
        <v>1</v>
      </c>
      <c r="U2580" s="5">
        <v>11.111111111111111</v>
      </c>
      <c r="V2580">
        <v>47.57</v>
      </c>
      <c r="W2580">
        <v>8</v>
      </c>
      <c r="X2580">
        <v>23.32</v>
      </c>
      <c r="Y2580">
        <v>12.16</v>
      </c>
      <c r="Z2580" s="11">
        <v>1.54</v>
      </c>
      <c r="AA2580">
        <v>5.0599999999999996</v>
      </c>
      <c r="AB2580" s="9">
        <v>5060000</v>
      </c>
      <c r="AC2580" s="5">
        <v>1.54</v>
      </c>
      <c r="AD2580">
        <v>17.04</v>
      </c>
      <c r="AE2580">
        <v>5.0599999999999996</v>
      </c>
      <c r="AF2580">
        <v>6.6</v>
      </c>
      <c r="AG2580" s="5">
        <v>-27.40046214006399</v>
      </c>
      <c r="AH2580" s="5">
        <v>0.45048904993328354</v>
      </c>
      <c r="AI2580" s="5">
        <v>0.48048084809460279</v>
      </c>
      <c r="AJ2580">
        <v>21434.12</v>
      </c>
      <c r="AK2580">
        <v>21434120000</v>
      </c>
      <c r="AL2580">
        <f>IF(AJ2580&lt;29957,1,0)</f>
        <v>1</v>
      </c>
      <c r="AM2580">
        <f>IF(AND(AJ2580&gt;29957,AJ2580&lt;96525),1,0)</f>
        <v>0</v>
      </c>
      <c r="AN2580">
        <f>IF(AJ2580&gt;96525,1,0)</f>
        <v>0</v>
      </c>
      <c r="AO2580">
        <v>34</v>
      </c>
      <c r="AP2580" s="5">
        <v>1.5314789170422551</v>
      </c>
      <c r="AQ2580">
        <v>54270000</v>
      </c>
      <c r="AR2580" s="5">
        <v>100</v>
      </c>
      <c r="AS2580">
        <v>84134000</v>
      </c>
      <c r="AT2580">
        <v>168357000</v>
      </c>
      <c r="AU2580">
        <v>222627000</v>
      </c>
      <c r="AV2580">
        <v>0.24</v>
      </c>
      <c r="AW2580">
        <v>16337.8</v>
      </c>
      <c r="AX2580">
        <v>16337800000</v>
      </c>
      <c r="CG2580" s="13"/>
    </row>
    <row r="2581" spans="1:85" x14ac:dyDescent="0.3">
      <c r="A2581">
        <v>2019</v>
      </c>
      <c r="B2581" t="s">
        <v>144</v>
      </c>
      <c r="C2581">
        <v>0</v>
      </c>
      <c r="D2581">
        <v>4</v>
      </c>
      <c r="E2581">
        <v>4</v>
      </c>
      <c r="L2581">
        <v>1</v>
      </c>
      <c r="M2581">
        <v>0</v>
      </c>
      <c r="N2581">
        <v>0</v>
      </c>
      <c r="O2581">
        <v>18</v>
      </c>
      <c r="P2581">
        <v>8</v>
      </c>
      <c r="Q2581" s="5">
        <v>44.444444444444443</v>
      </c>
      <c r="R2581">
        <v>2</v>
      </c>
      <c r="S2581" s="5">
        <v>11.111111111111111</v>
      </c>
      <c r="T2581">
        <v>8</v>
      </c>
      <c r="U2581" s="5">
        <v>44.444444444444443</v>
      </c>
      <c r="V2581">
        <v>34.659999999999997</v>
      </c>
      <c r="W2581">
        <v>7</v>
      </c>
      <c r="Y2581">
        <v>4.12</v>
      </c>
      <c r="Z2581" s="11">
        <v>0.92</v>
      </c>
      <c r="AA2581">
        <v>3.54</v>
      </c>
      <c r="AB2581" s="9">
        <v>3540000</v>
      </c>
      <c r="AC2581" s="5">
        <v>0.92</v>
      </c>
      <c r="AD2581">
        <v>10.39</v>
      </c>
      <c r="AE2581">
        <v>3.54</v>
      </c>
      <c r="AF2581">
        <v>5.2</v>
      </c>
      <c r="AG2581" s="5">
        <v>12.710685560889315</v>
      </c>
      <c r="AH2581" s="5">
        <v>0.40686228440469496</v>
      </c>
      <c r="AI2581" s="5"/>
      <c r="AJ2581">
        <v>461456.47</v>
      </c>
      <c r="AK2581">
        <v>461456470000</v>
      </c>
      <c r="AL2581">
        <f>IF(AJ2581&lt;29957,1,0)</f>
        <v>0</v>
      </c>
      <c r="AM2581">
        <f>IF(AND(AJ2581&gt;29957,AJ2581&lt;96525),1,0)</f>
        <v>0</v>
      </c>
      <c r="AN2581">
        <f>IF(AJ2581&gt;96525,1,0)</f>
        <v>1</v>
      </c>
      <c r="AO2581">
        <v>61</v>
      </c>
      <c r="AP2581" s="5">
        <v>1.7853298350107669</v>
      </c>
      <c r="AQ2581">
        <v>250800000</v>
      </c>
      <c r="AT2581">
        <v>141645000</v>
      </c>
      <c r="AU2581">
        <v>392445000</v>
      </c>
      <c r="AV2581">
        <v>0.65</v>
      </c>
      <c r="AW2581">
        <v>1305576.8999999999</v>
      </c>
      <c r="AX2581">
        <v>1305576900000</v>
      </c>
      <c r="CG2581" s="13"/>
    </row>
    <row r="2582" spans="1:85" x14ac:dyDescent="0.3">
      <c r="A2582">
        <v>2019</v>
      </c>
      <c r="B2582" t="s">
        <v>145</v>
      </c>
      <c r="C2582">
        <v>0</v>
      </c>
      <c r="M2582">
        <v>0</v>
      </c>
      <c r="N2582">
        <v>0</v>
      </c>
      <c r="Q2582" s="5"/>
      <c r="S2582" s="5"/>
      <c r="U2582" s="5"/>
      <c r="Z2582" s="11"/>
      <c r="AG2582" s="5"/>
      <c r="AH2582" s="5"/>
      <c r="AI2582" s="5"/>
      <c r="AO2582">
        <v>52</v>
      </c>
      <c r="AP2582" s="5">
        <v>1.716003343634799</v>
      </c>
      <c r="AR2582" s="5">
        <v>100</v>
      </c>
      <c r="CG2582" s="13"/>
    </row>
    <row r="2583" spans="1:85" x14ac:dyDescent="0.3">
      <c r="A2583">
        <v>2019</v>
      </c>
      <c r="B2583" t="s">
        <v>146</v>
      </c>
      <c r="C2583">
        <v>0</v>
      </c>
      <c r="D2583">
        <v>5</v>
      </c>
      <c r="E2583">
        <v>8</v>
      </c>
      <c r="L2583">
        <v>1</v>
      </c>
      <c r="M2583">
        <v>0</v>
      </c>
      <c r="N2583">
        <v>1</v>
      </c>
      <c r="O2583">
        <v>12</v>
      </c>
      <c r="P2583">
        <v>6</v>
      </c>
      <c r="Q2583" s="5">
        <v>50</v>
      </c>
      <c r="R2583">
        <v>4</v>
      </c>
      <c r="S2583" s="5">
        <v>33.333333333333329</v>
      </c>
      <c r="T2583">
        <v>2</v>
      </c>
      <c r="U2583" s="5">
        <v>16.666666666666664</v>
      </c>
      <c r="V2583">
        <v>67.19</v>
      </c>
      <c r="W2583">
        <v>8</v>
      </c>
      <c r="Y2583">
        <v>15.47</v>
      </c>
      <c r="Z2583" s="11">
        <v>31.92</v>
      </c>
      <c r="AA2583">
        <v>32.89</v>
      </c>
      <c r="AB2583" s="9">
        <v>32890000</v>
      </c>
      <c r="AC2583" s="5">
        <v>31.92</v>
      </c>
      <c r="AD2583">
        <v>81.239999999999995</v>
      </c>
      <c r="AE2583">
        <v>32.89</v>
      </c>
      <c r="AF2583">
        <v>80.709999999999994</v>
      </c>
      <c r="AG2583" s="5">
        <v>8.4432203861347581</v>
      </c>
      <c r="AH2583" s="5">
        <v>5.1307047022908593E-2</v>
      </c>
      <c r="AI2583" s="5">
        <v>11.818578281726994</v>
      </c>
      <c r="AJ2583">
        <v>3694717.48</v>
      </c>
      <c r="AK2583">
        <v>3694717480000</v>
      </c>
      <c r="AL2583">
        <f>IF(AJ2583&lt;29957,1,0)</f>
        <v>0</v>
      </c>
      <c r="AM2583">
        <f>IF(AND(AJ2583&gt;29957,AJ2583&lt;96525),1,0)</f>
        <v>0</v>
      </c>
      <c r="AN2583">
        <f>IF(AJ2583&gt;96525,1,0)</f>
        <v>1</v>
      </c>
      <c r="AO2583">
        <v>53</v>
      </c>
      <c r="AP2583" s="5">
        <v>1.7242758696007889</v>
      </c>
      <c r="AQ2583">
        <v>156200000</v>
      </c>
      <c r="AS2583">
        <v>188800000</v>
      </c>
      <c r="AT2583">
        <v>227657000</v>
      </c>
      <c r="AU2583">
        <v>383857000</v>
      </c>
      <c r="AV2583">
        <v>67.19</v>
      </c>
      <c r="AW2583">
        <v>389810</v>
      </c>
      <c r="AX2583">
        <v>389810000000</v>
      </c>
      <c r="CG2583" s="13"/>
    </row>
    <row r="2584" spans="1:85" x14ac:dyDescent="0.3">
      <c r="A2584">
        <v>2019</v>
      </c>
      <c r="B2584" t="s">
        <v>147</v>
      </c>
      <c r="C2584">
        <v>0</v>
      </c>
      <c r="D2584">
        <v>3</v>
      </c>
      <c r="E2584">
        <v>4</v>
      </c>
      <c r="F2584">
        <v>20</v>
      </c>
      <c r="G2584">
        <v>20000000</v>
      </c>
      <c r="H2584">
        <v>10</v>
      </c>
      <c r="I2584">
        <v>10000000</v>
      </c>
      <c r="J2584">
        <v>10</v>
      </c>
      <c r="K2584">
        <v>10000000</v>
      </c>
      <c r="L2584">
        <v>0</v>
      </c>
      <c r="M2584">
        <v>0</v>
      </c>
      <c r="N2584">
        <v>1</v>
      </c>
      <c r="O2584">
        <v>15</v>
      </c>
      <c r="P2584">
        <v>2</v>
      </c>
      <c r="Q2584" s="5">
        <v>13.333333333333334</v>
      </c>
      <c r="R2584">
        <v>3</v>
      </c>
      <c r="S2584" s="5">
        <v>20</v>
      </c>
      <c r="T2584">
        <v>1</v>
      </c>
      <c r="U2584" s="5">
        <v>6.666666666666667</v>
      </c>
      <c r="V2584">
        <v>64.92</v>
      </c>
      <c r="W2584">
        <v>4</v>
      </c>
      <c r="Y2584">
        <v>34.520000000000003</v>
      </c>
      <c r="Z2584" s="11">
        <v>2.79</v>
      </c>
      <c r="AA2584">
        <v>17.55</v>
      </c>
      <c r="AB2584" s="9">
        <v>17550000</v>
      </c>
      <c r="AC2584" s="5">
        <v>2.79</v>
      </c>
      <c r="AD2584">
        <v>22.73</v>
      </c>
      <c r="AE2584">
        <v>17.55</v>
      </c>
      <c r="AF2584">
        <v>21.93</v>
      </c>
      <c r="AG2584" s="5">
        <v>-6.2214130289977359</v>
      </c>
      <c r="AH2584" s="5">
        <v>3.7882375224926608E-2</v>
      </c>
      <c r="AI2584" s="5"/>
      <c r="AJ2584">
        <v>1169779.57</v>
      </c>
      <c r="AK2584">
        <v>1169779570000</v>
      </c>
      <c r="AL2584">
        <f>IF(AJ2584&lt;29957,1,0)</f>
        <v>0</v>
      </c>
      <c r="AM2584">
        <f>IF(AND(AJ2584&gt;29957,AJ2584&lt;96525),1,0)</f>
        <v>0</v>
      </c>
      <c r="AN2584">
        <f>IF(AJ2584&gt;96525,1,0)</f>
        <v>1</v>
      </c>
      <c r="AO2584">
        <v>35</v>
      </c>
      <c r="AP2584" s="5">
        <v>1.5440680443502754</v>
      </c>
      <c r="AQ2584">
        <v>57779267</v>
      </c>
      <c r="AR2584" s="5">
        <v>100</v>
      </c>
      <c r="AS2584">
        <v>81967949</v>
      </c>
      <c r="AT2584">
        <v>89839101</v>
      </c>
      <c r="AU2584">
        <v>147618368</v>
      </c>
      <c r="AV2584">
        <v>0</v>
      </c>
      <c r="AW2584">
        <v>211180</v>
      </c>
      <c r="AX2584">
        <v>211180000000</v>
      </c>
      <c r="CG2584" s="13"/>
    </row>
    <row r="2585" spans="1:85" x14ac:dyDescent="0.3">
      <c r="A2585">
        <v>2019</v>
      </c>
      <c r="B2585" t="s">
        <v>148</v>
      </c>
      <c r="C2585">
        <v>0</v>
      </c>
      <c r="D2585">
        <v>7</v>
      </c>
      <c r="E2585">
        <v>4</v>
      </c>
      <c r="L2585">
        <v>1</v>
      </c>
      <c r="M2585">
        <v>0</v>
      </c>
      <c r="N2585">
        <v>0</v>
      </c>
      <c r="O2585">
        <v>10</v>
      </c>
      <c r="P2585">
        <v>3</v>
      </c>
      <c r="Q2585" s="5">
        <v>30</v>
      </c>
      <c r="R2585">
        <v>1</v>
      </c>
      <c r="S2585" s="5">
        <v>10</v>
      </c>
      <c r="T2585">
        <v>6</v>
      </c>
      <c r="U2585" s="5">
        <v>60</v>
      </c>
      <c r="V2585">
        <v>75</v>
      </c>
      <c r="W2585">
        <v>5</v>
      </c>
      <c r="Y2585">
        <v>10.28</v>
      </c>
      <c r="Z2585" s="11">
        <v>11.66</v>
      </c>
      <c r="AA2585">
        <v>9.34</v>
      </c>
      <c r="AB2585" s="9">
        <v>9340000</v>
      </c>
      <c r="AC2585" s="5">
        <v>11.66</v>
      </c>
      <c r="AD2585">
        <v>21.05</v>
      </c>
      <c r="AE2585">
        <v>9.34</v>
      </c>
      <c r="AF2585">
        <v>21.05</v>
      </c>
      <c r="AG2585" s="5">
        <v>17.667820941562042</v>
      </c>
      <c r="AH2585" s="5"/>
      <c r="AI2585" s="5"/>
      <c r="AJ2585">
        <v>197445.8</v>
      </c>
      <c r="AK2585">
        <v>197445800000</v>
      </c>
      <c r="AL2585">
        <f>IF(AJ2585&lt;29957,1,0)</f>
        <v>0</v>
      </c>
      <c r="AM2585">
        <f>IF(AND(AJ2585&gt;29957,AJ2585&lt;96525),1,0)</f>
        <v>0</v>
      </c>
      <c r="AN2585">
        <f>IF(AJ2585&gt;96525,1,0)</f>
        <v>1</v>
      </c>
      <c r="AO2585">
        <v>49</v>
      </c>
      <c r="AP2585" s="5">
        <v>1.6901960800285134</v>
      </c>
      <c r="AQ2585">
        <v>12125000</v>
      </c>
      <c r="AR2585" s="5">
        <v>13.4</v>
      </c>
      <c r="AT2585">
        <v>36738000</v>
      </c>
      <c r="AU2585">
        <v>48863000</v>
      </c>
      <c r="AV2585">
        <v>75</v>
      </c>
      <c r="AW2585">
        <v>31737.599999999999</v>
      </c>
      <c r="AX2585">
        <v>31737600000</v>
      </c>
      <c r="CG2585" s="13"/>
    </row>
    <row r="2586" spans="1:85" x14ac:dyDescent="0.3">
      <c r="A2586">
        <v>2019</v>
      </c>
      <c r="B2586" t="s">
        <v>149</v>
      </c>
      <c r="C2586">
        <v>0</v>
      </c>
      <c r="D2586">
        <v>4</v>
      </c>
      <c r="E2586">
        <v>4</v>
      </c>
      <c r="L2586">
        <v>1</v>
      </c>
      <c r="M2586">
        <v>0</v>
      </c>
      <c r="N2586">
        <v>0</v>
      </c>
      <c r="O2586">
        <v>13</v>
      </c>
      <c r="P2586">
        <v>5</v>
      </c>
      <c r="Q2586" s="5">
        <v>38.461538461538467</v>
      </c>
      <c r="R2586">
        <v>4</v>
      </c>
      <c r="S2586" s="5">
        <v>30.76923076923077</v>
      </c>
      <c r="T2586">
        <v>4</v>
      </c>
      <c r="U2586" s="5">
        <v>30.76923076923077</v>
      </c>
      <c r="V2586">
        <v>74.959999999999994</v>
      </c>
      <c r="W2586">
        <v>6</v>
      </c>
      <c r="Y2586">
        <v>1.93</v>
      </c>
      <c r="Z2586" s="11">
        <v>6.41</v>
      </c>
      <c r="AA2586">
        <v>4.21</v>
      </c>
      <c r="AB2586" s="9">
        <v>4210000</v>
      </c>
      <c r="AC2586" s="5">
        <v>6.41</v>
      </c>
      <c r="AD2586">
        <v>8.7899999999999991</v>
      </c>
      <c r="AE2586">
        <v>4.21</v>
      </c>
      <c r="AF2586">
        <v>8.35</v>
      </c>
      <c r="AG2586" s="5">
        <v>17.560680201744269</v>
      </c>
      <c r="AH2586" s="5"/>
      <c r="AI2586" s="5">
        <v>5.9442610376230478</v>
      </c>
      <c r="AJ2586">
        <v>39625.360000000001</v>
      </c>
      <c r="AK2586">
        <v>39625360000</v>
      </c>
      <c r="AL2586">
        <f>IF(AJ2586&lt;29957,1,0)</f>
        <v>0</v>
      </c>
      <c r="AM2586">
        <f>IF(AND(AJ2586&gt;29957,AJ2586&lt;96525),1,0)</f>
        <v>1</v>
      </c>
      <c r="AN2586">
        <f>IF(AJ2586&gt;96525,1,0)</f>
        <v>0</v>
      </c>
      <c r="AO2586">
        <v>26</v>
      </c>
      <c r="AP2586" s="5">
        <v>1.414973347970818</v>
      </c>
      <c r="AQ2586">
        <v>50317469</v>
      </c>
      <c r="AR2586" s="5">
        <v>100</v>
      </c>
      <c r="AT2586">
        <v>9124088</v>
      </c>
      <c r="AU2586">
        <v>59441557</v>
      </c>
      <c r="AW2586">
        <v>26595.4</v>
      </c>
      <c r="AX2586">
        <v>26595400000</v>
      </c>
      <c r="CG2586" s="13"/>
    </row>
    <row r="2587" spans="1:85" x14ac:dyDescent="0.3">
      <c r="A2587">
        <v>2019</v>
      </c>
      <c r="B2587" t="s">
        <v>150</v>
      </c>
      <c r="C2587">
        <v>0</v>
      </c>
      <c r="M2587">
        <v>0</v>
      </c>
      <c r="N2587">
        <v>0</v>
      </c>
      <c r="Q2587" s="5"/>
      <c r="S2587" s="5"/>
      <c r="U2587" s="5"/>
      <c r="Z2587" s="11"/>
      <c r="AG2587" s="5"/>
      <c r="AH2587" s="5"/>
      <c r="AI2587" s="5"/>
      <c r="AO2587">
        <v>21</v>
      </c>
      <c r="AP2587" s="5">
        <v>1.3222192947339191</v>
      </c>
      <c r="CG2587" s="13"/>
    </row>
    <row r="2588" spans="1:85" x14ac:dyDescent="0.3">
      <c r="A2588">
        <v>2019</v>
      </c>
      <c r="B2588" t="s">
        <v>151</v>
      </c>
      <c r="C2588">
        <v>0</v>
      </c>
      <c r="M2588">
        <v>0</v>
      </c>
      <c r="N2588">
        <v>0</v>
      </c>
      <c r="Q2588" s="5"/>
      <c r="S2588" s="5"/>
      <c r="U2588" s="5"/>
      <c r="V2588">
        <v>57.54</v>
      </c>
      <c r="X2588">
        <v>0.25</v>
      </c>
      <c r="Y2588">
        <v>12.32</v>
      </c>
      <c r="Z2588" s="11">
        <v>1.85</v>
      </c>
      <c r="AA2588">
        <v>2.08</v>
      </c>
      <c r="AB2588" s="9">
        <v>2080000</v>
      </c>
      <c r="AC2588" s="5">
        <v>1.85</v>
      </c>
      <c r="AD2588">
        <v>14.41</v>
      </c>
      <c r="AE2588">
        <v>2.08</v>
      </c>
      <c r="AF2588">
        <v>4.01</v>
      </c>
      <c r="AG2588" s="5">
        <v>17.788732567512746</v>
      </c>
      <c r="AH2588" s="5"/>
      <c r="AI2588" s="5">
        <v>6.1129980229669811E-2</v>
      </c>
      <c r="AJ2588">
        <v>50907.53</v>
      </c>
      <c r="AK2588">
        <v>50907530000</v>
      </c>
      <c r="AL2588">
        <f>IF(AJ2588&lt;29957,1,0)</f>
        <v>0</v>
      </c>
      <c r="AM2588">
        <f>IF(AND(AJ2588&gt;29957,AJ2588&lt;96525),1,0)</f>
        <v>1</v>
      </c>
      <c r="AN2588">
        <f>IF(AJ2588&gt;96525,1,0)</f>
        <v>0</v>
      </c>
      <c r="AO2588">
        <v>109</v>
      </c>
      <c r="AP2588" s="5">
        <v>2.0374264979406234</v>
      </c>
      <c r="AV2588">
        <v>0</v>
      </c>
      <c r="AW2588">
        <v>67070.2</v>
      </c>
      <c r="AX2588">
        <v>67070200000</v>
      </c>
      <c r="CG2588" s="13"/>
    </row>
    <row r="2589" spans="1:85" x14ac:dyDescent="0.3">
      <c r="A2589">
        <v>2019</v>
      </c>
      <c r="B2589" t="s">
        <v>152</v>
      </c>
      <c r="C2589">
        <v>0</v>
      </c>
      <c r="D2589">
        <v>7</v>
      </c>
      <c r="E2589">
        <v>8</v>
      </c>
      <c r="L2589">
        <v>1</v>
      </c>
      <c r="M2589">
        <v>0</v>
      </c>
      <c r="N2589">
        <v>0</v>
      </c>
      <c r="O2589">
        <v>23</v>
      </c>
      <c r="P2589">
        <v>6</v>
      </c>
      <c r="Q2589" s="5">
        <v>26.086956521739129</v>
      </c>
      <c r="R2589">
        <v>4</v>
      </c>
      <c r="S2589" s="5">
        <v>17.391304347826086</v>
      </c>
      <c r="T2589">
        <v>13</v>
      </c>
      <c r="U2589" s="5">
        <v>56.521739130434781</v>
      </c>
      <c r="W2589">
        <v>8</v>
      </c>
      <c r="Y2589">
        <v>24.52</v>
      </c>
      <c r="Z2589" s="11">
        <v>6.03</v>
      </c>
      <c r="AA2589">
        <v>19.02</v>
      </c>
      <c r="AB2589" s="9">
        <v>19020000</v>
      </c>
      <c r="AC2589" s="5">
        <v>6.03</v>
      </c>
      <c r="AD2589">
        <v>23.17</v>
      </c>
      <c r="AE2589">
        <v>19.02</v>
      </c>
      <c r="AF2589">
        <v>23.16</v>
      </c>
      <c r="AG2589" s="5">
        <v>4.5578236285229838</v>
      </c>
      <c r="AH2589" s="5">
        <v>0.2918247944180461</v>
      </c>
      <c r="AI2589" s="5">
        <v>1.9947611523058288</v>
      </c>
      <c r="AJ2589">
        <v>3643878.24</v>
      </c>
      <c r="AK2589">
        <v>3643878240000</v>
      </c>
      <c r="AL2589">
        <f>IF(AJ2589&lt;29957,1,0)</f>
        <v>0</v>
      </c>
      <c r="AM2589">
        <f>IF(AND(AJ2589&gt;29957,AJ2589&lt;96525),1,0)</f>
        <v>0</v>
      </c>
      <c r="AN2589">
        <f>IF(AJ2589&gt;96525,1,0)</f>
        <v>1</v>
      </c>
      <c r="AO2589">
        <v>41</v>
      </c>
      <c r="AP2589" s="5">
        <v>1.6127838567197355</v>
      </c>
      <c r="AQ2589">
        <v>119837000</v>
      </c>
      <c r="AT2589">
        <v>257060000</v>
      </c>
      <c r="AU2589">
        <v>376897000</v>
      </c>
      <c r="AV2589">
        <v>0</v>
      </c>
      <c r="AW2589">
        <v>498621.1</v>
      </c>
      <c r="AX2589">
        <v>498621100000</v>
      </c>
      <c r="CG2589" s="13"/>
    </row>
    <row r="2590" spans="1:85" x14ac:dyDescent="0.3">
      <c r="A2590">
        <v>2019</v>
      </c>
      <c r="B2590" t="s">
        <v>153</v>
      </c>
      <c r="C2590">
        <v>0</v>
      </c>
      <c r="M2590">
        <v>0</v>
      </c>
      <c r="N2590">
        <v>0</v>
      </c>
      <c r="O2590">
        <v>13</v>
      </c>
      <c r="P2590">
        <v>6</v>
      </c>
      <c r="Q2590" s="5">
        <v>46.153846153846153</v>
      </c>
      <c r="R2590">
        <v>2</v>
      </c>
      <c r="S2590" s="5">
        <v>15.384615384615385</v>
      </c>
      <c r="T2590">
        <v>5</v>
      </c>
      <c r="U2590" s="5">
        <v>38.461538461538467</v>
      </c>
      <c r="V2590">
        <v>46.64</v>
      </c>
      <c r="W2590">
        <v>8</v>
      </c>
      <c r="Y2590">
        <v>2.31</v>
      </c>
      <c r="Z2590" s="11">
        <v>2.11</v>
      </c>
      <c r="AA2590">
        <v>2.83</v>
      </c>
      <c r="AB2590" s="9">
        <v>2830000</v>
      </c>
      <c r="AC2590" s="5">
        <v>2.11</v>
      </c>
      <c r="AD2590">
        <v>8.93</v>
      </c>
      <c r="AE2590">
        <v>2.83</v>
      </c>
      <c r="AF2590">
        <v>5.5</v>
      </c>
      <c r="AG2590" s="5">
        <v>53.606891531181752</v>
      </c>
      <c r="AH2590" s="5"/>
      <c r="AI2590" s="5"/>
      <c r="AJ2590">
        <v>22615.84</v>
      </c>
      <c r="AK2590">
        <v>22615840000</v>
      </c>
      <c r="AL2590">
        <f>IF(AJ2590&lt;29957,1,0)</f>
        <v>1</v>
      </c>
      <c r="AM2590">
        <f>IF(AND(AJ2590&gt;29957,AJ2590&lt;96525),1,0)</f>
        <v>0</v>
      </c>
      <c r="AN2590">
        <f>IF(AJ2590&gt;96525,1,0)</f>
        <v>0</v>
      </c>
      <c r="AO2590">
        <v>69</v>
      </c>
      <c r="AP2590" s="5">
        <v>1.8388490907372552</v>
      </c>
      <c r="AQ2590">
        <v>16040277</v>
      </c>
      <c r="AT2590">
        <v>36388246</v>
      </c>
      <c r="AU2590">
        <v>52428523</v>
      </c>
      <c r="AV2590">
        <v>46.64</v>
      </c>
      <c r="AW2590">
        <v>31650.7</v>
      </c>
      <c r="AX2590">
        <v>31650700000</v>
      </c>
      <c r="CG2590" s="13"/>
    </row>
    <row r="2591" spans="1:85" x14ac:dyDescent="0.3">
      <c r="A2591">
        <v>2019</v>
      </c>
      <c r="B2591" t="s">
        <v>154</v>
      </c>
      <c r="C2591">
        <v>0</v>
      </c>
      <c r="D2591">
        <v>5</v>
      </c>
      <c r="E2591">
        <v>4</v>
      </c>
      <c r="L2591">
        <v>1</v>
      </c>
      <c r="M2591">
        <v>0</v>
      </c>
      <c r="N2591">
        <v>0</v>
      </c>
      <c r="O2591">
        <v>17</v>
      </c>
      <c r="P2591">
        <v>10</v>
      </c>
      <c r="Q2591" s="5">
        <v>58.82352941176471</v>
      </c>
      <c r="R2591">
        <v>2</v>
      </c>
      <c r="S2591" s="5">
        <v>11.76470588235294</v>
      </c>
      <c r="T2591">
        <v>5</v>
      </c>
      <c r="U2591" s="5">
        <v>29.411764705882355</v>
      </c>
      <c r="V2591">
        <v>28.3</v>
      </c>
      <c r="W2591">
        <v>5</v>
      </c>
      <c r="X2591">
        <v>45.7</v>
      </c>
      <c r="Y2591">
        <v>0.64</v>
      </c>
      <c r="Z2591" s="11">
        <v>0.64</v>
      </c>
      <c r="AA2591">
        <v>0.3</v>
      </c>
      <c r="AB2591" s="9">
        <v>300000</v>
      </c>
      <c r="AC2591" s="5">
        <v>0.64</v>
      </c>
      <c r="AD2591">
        <v>0.67</v>
      </c>
      <c r="AE2591">
        <v>0.3</v>
      </c>
      <c r="AF2591">
        <v>0.41</v>
      </c>
      <c r="AG2591" s="5">
        <v>4.4689877121123525</v>
      </c>
      <c r="AH2591" s="5">
        <v>2.1372481824178172E-2</v>
      </c>
      <c r="AI2591" s="5">
        <v>0.38065127110993191</v>
      </c>
      <c r="AJ2591">
        <v>33561.870000000003</v>
      </c>
      <c r="AK2591">
        <v>33561870000.000004</v>
      </c>
      <c r="AL2591">
        <f>IF(AJ2591&lt;29957,1,0)</f>
        <v>0</v>
      </c>
      <c r="AM2591">
        <f>IF(AND(AJ2591&gt;29957,AJ2591&lt;96525),1,0)</f>
        <v>1</v>
      </c>
      <c r="AN2591">
        <f>IF(AJ2591&gt;96525,1,0)</f>
        <v>0</v>
      </c>
      <c r="AO2591">
        <v>73</v>
      </c>
      <c r="AP2591" s="5">
        <v>1.8633228601204557</v>
      </c>
      <c r="AQ2591">
        <v>38000000</v>
      </c>
      <c r="AT2591">
        <v>39460000</v>
      </c>
      <c r="AU2591">
        <v>77460000</v>
      </c>
      <c r="AW2591">
        <v>54275.4</v>
      </c>
      <c r="AX2591">
        <v>54275400000</v>
      </c>
      <c r="CG2591" s="13"/>
    </row>
    <row r="2592" spans="1:85" x14ac:dyDescent="0.3">
      <c r="A2592">
        <v>2019</v>
      </c>
      <c r="B2592" t="s">
        <v>155</v>
      </c>
      <c r="C2592">
        <v>1</v>
      </c>
      <c r="D2592">
        <v>3</v>
      </c>
      <c r="E2592">
        <v>5</v>
      </c>
      <c r="L2592">
        <v>1</v>
      </c>
      <c r="M2592">
        <v>0</v>
      </c>
      <c r="N2592">
        <v>1</v>
      </c>
      <c r="O2592">
        <v>11</v>
      </c>
      <c r="P2592">
        <v>5</v>
      </c>
      <c r="Q2592" s="5">
        <v>45.454545454545453</v>
      </c>
      <c r="R2592">
        <v>1</v>
      </c>
      <c r="S2592" s="5">
        <v>9.0909090909090917</v>
      </c>
      <c r="T2592">
        <v>5</v>
      </c>
      <c r="U2592" s="5">
        <v>45.454545454545453</v>
      </c>
      <c r="V2592">
        <v>39.090000000000003</v>
      </c>
      <c r="W2592">
        <v>5</v>
      </c>
      <c r="Y2592">
        <v>4.09</v>
      </c>
      <c r="Z2592" s="11">
        <v>4.0999999999999996</v>
      </c>
      <c r="AA2592">
        <v>1.97</v>
      </c>
      <c r="AB2592" s="9">
        <v>1970000</v>
      </c>
      <c r="AC2592" s="5">
        <v>4.0999999999999996</v>
      </c>
      <c r="AD2592">
        <v>3.91</v>
      </c>
      <c r="AE2592">
        <v>1.97</v>
      </c>
      <c r="AF2592">
        <v>2.61</v>
      </c>
      <c r="AG2592" s="5">
        <v>9.9535767810797964</v>
      </c>
      <c r="AH2592" s="5"/>
      <c r="AI2592" s="5">
        <v>2.4069148936170213</v>
      </c>
      <c r="AJ2592">
        <v>184216.13</v>
      </c>
      <c r="AK2592">
        <v>184216130000</v>
      </c>
      <c r="AL2592">
        <f>IF(AJ2592&lt;29957,1,0)</f>
        <v>0</v>
      </c>
      <c r="AM2592">
        <f>IF(AND(AJ2592&gt;29957,AJ2592&lt;96525),1,0)</f>
        <v>0</v>
      </c>
      <c r="AN2592">
        <f>IF(AJ2592&gt;96525,1,0)</f>
        <v>1</v>
      </c>
      <c r="AO2592">
        <v>117</v>
      </c>
      <c r="AP2592" s="5">
        <v>2.0681858617461617</v>
      </c>
      <c r="AQ2592">
        <v>43686000</v>
      </c>
      <c r="AR2592" s="5">
        <v>100</v>
      </c>
      <c r="AS2592">
        <v>60164000</v>
      </c>
      <c r="AT2592">
        <v>116323000</v>
      </c>
      <c r="AU2592">
        <v>160009000</v>
      </c>
      <c r="AV2592">
        <v>0</v>
      </c>
      <c r="AW2592">
        <v>45120</v>
      </c>
      <c r="AX2592">
        <v>45120000000</v>
      </c>
      <c r="CG2592" s="13"/>
    </row>
    <row r="2593" spans="1:85" x14ac:dyDescent="0.3">
      <c r="A2593">
        <v>2019</v>
      </c>
      <c r="B2593" t="s">
        <v>156</v>
      </c>
      <c r="C2593">
        <v>0</v>
      </c>
      <c r="M2593">
        <v>0</v>
      </c>
      <c r="N2593">
        <v>0</v>
      </c>
      <c r="Q2593" s="5"/>
      <c r="S2593" s="5"/>
      <c r="U2593" s="5"/>
      <c r="Z2593" s="11"/>
      <c r="AG2593" s="5"/>
      <c r="AH2593" s="5"/>
      <c r="AI2593" s="5"/>
      <c r="AO2593">
        <v>31</v>
      </c>
      <c r="AP2593" s="5">
        <v>1.4913616938342726</v>
      </c>
      <c r="CG2593" s="13"/>
    </row>
    <row r="2594" spans="1:85" x14ac:dyDescent="0.3">
      <c r="A2594">
        <v>2019</v>
      </c>
      <c r="B2594" t="s">
        <v>157</v>
      </c>
      <c r="C2594">
        <v>0</v>
      </c>
      <c r="D2594">
        <v>5</v>
      </c>
      <c r="E2594">
        <v>5</v>
      </c>
      <c r="F2594">
        <v>1.4</v>
      </c>
      <c r="G2594">
        <v>1400000</v>
      </c>
      <c r="H2594">
        <v>1.1000000000000001</v>
      </c>
      <c r="I2594">
        <v>1100000</v>
      </c>
      <c r="J2594">
        <v>0.29999999999999982</v>
      </c>
      <c r="K2594">
        <v>299999.99999999983</v>
      </c>
      <c r="L2594">
        <v>1</v>
      </c>
      <c r="M2594">
        <v>0</v>
      </c>
      <c r="N2594">
        <v>0</v>
      </c>
      <c r="O2594">
        <v>10</v>
      </c>
      <c r="P2594">
        <v>4</v>
      </c>
      <c r="Q2594" s="5">
        <v>40</v>
      </c>
      <c r="R2594">
        <v>2</v>
      </c>
      <c r="S2594" s="5">
        <v>20</v>
      </c>
      <c r="T2594">
        <v>4</v>
      </c>
      <c r="U2594" s="5">
        <v>40</v>
      </c>
      <c r="W2594">
        <v>5</v>
      </c>
      <c r="Z2594" s="11"/>
      <c r="AG2594" s="5"/>
      <c r="AH2594" s="5"/>
      <c r="AI2594" s="5"/>
      <c r="AO2594">
        <v>72</v>
      </c>
      <c r="AP2594" s="5">
        <v>1.8573324964312683</v>
      </c>
      <c r="AQ2594">
        <v>25066000</v>
      </c>
      <c r="AT2594">
        <v>38160000</v>
      </c>
      <c r="AU2594">
        <v>63226000</v>
      </c>
      <c r="CG2594" s="13"/>
    </row>
    <row r="2595" spans="1:85" x14ac:dyDescent="0.3">
      <c r="A2595">
        <v>2019</v>
      </c>
      <c r="B2595" t="s">
        <v>158</v>
      </c>
      <c r="C2595">
        <v>1</v>
      </c>
      <c r="M2595">
        <v>0</v>
      </c>
      <c r="N2595">
        <v>0</v>
      </c>
      <c r="Q2595" s="5"/>
      <c r="S2595" s="5"/>
      <c r="U2595" s="5"/>
      <c r="V2595">
        <v>38.22</v>
      </c>
      <c r="X2595">
        <v>19.36</v>
      </c>
      <c r="Y2595">
        <v>9.65</v>
      </c>
      <c r="Z2595" s="11">
        <v>1.1000000000000001</v>
      </c>
      <c r="AA2595">
        <v>3.81</v>
      </c>
      <c r="AB2595" s="9">
        <v>3810000</v>
      </c>
      <c r="AC2595" s="5">
        <v>1.1000000000000001</v>
      </c>
      <c r="AD2595">
        <v>4.38</v>
      </c>
      <c r="AE2595">
        <v>3.81</v>
      </c>
      <c r="AF2595">
        <v>4.29</v>
      </c>
      <c r="AG2595" s="5">
        <v>38.096316065386262</v>
      </c>
      <c r="AH2595" s="5"/>
      <c r="AI2595" s="5">
        <v>22.600878290353471</v>
      </c>
      <c r="AJ2595">
        <v>28492.7</v>
      </c>
      <c r="AK2595">
        <v>28492700000</v>
      </c>
      <c r="AL2595">
        <f>IF(AJ2595&lt;29957,1,0)</f>
        <v>1</v>
      </c>
      <c r="AM2595">
        <f>IF(AND(AJ2595&gt;29957,AJ2595&lt;96525),1,0)</f>
        <v>0</v>
      </c>
      <c r="AN2595">
        <f>IF(AJ2595&gt;96525,1,0)</f>
        <v>0</v>
      </c>
      <c r="AO2595">
        <v>9</v>
      </c>
      <c r="AP2595" s="5">
        <v>0.95424250943932487</v>
      </c>
      <c r="AV2595">
        <v>0</v>
      </c>
      <c r="AW2595">
        <v>11590.7</v>
      </c>
      <c r="AX2595">
        <v>11590700000</v>
      </c>
      <c r="CG2595" s="13"/>
    </row>
    <row r="2596" spans="1:85" x14ac:dyDescent="0.3">
      <c r="A2596">
        <v>2019</v>
      </c>
      <c r="B2596" t="s">
        <v>159</v>
      </c>
      <c r="C2596">
        <v>1</v>
      </c>
      <c r="D2596">
        <v>4</v>
      </c>
      <c r="E2596">
        <v>12</v>
      </c>
      <c r="L2596">
        <v>1</v>
      </c>
      <c r="M2596">
        <v>0</v>
      </c>
      <c r="N2596">
        <v>1</v>
      </c>
      <c r="O2596">
        <v>15</v>
      </c>
      <c r="P2596">
        <v>7</v>
      </c>
      <c r="Q2596" s="5">
        <v>46.666666666666664</v>
      </c>
      <c r="R2596">
        <v>2</v>
      </c>
      <c r="S2596" s="5">
        <v>13.333333333333334</v>
      </c>
      <c r="T2596">
        <v>6</v>
      </c>
      <c r="U2596" s="5">
        <v>40</v>
      </c>
      <c r="V2596">
        <v>12.84</v>
      </c>
      <c r="W2596">
        <v>12</v>
      </c>
      <c r="Y2596">
        <v>18.850000000000001</v>
      </c>
      <c r="Z2596" s="11">
        <v>4.41</v>
      </c>
      <c r="AA2596">
        <v>19.55</v>
      </c>
      <c r="AB2596" s="9">
        <v>19550000</v>
      </c>
      <c r="AC2596" s="5">
        <v>4.41</v>
      </c>
      <c r="AD2596">
        <v>24.97</v>
      </c>
      <c r="AE2596">
        <v>19.55</v>
      </c>
      <c r="AF2596">
        <v>24.97</v>
      </c>
      <c r="AG2596" s="5">
        <v>17.232920223476363</v>
      </c>
      <c r="AH2596" s="5">
        <v>0.9301481705473239</v>
      </c>
      <c r="AI2596" s="5"/>
      <c r="AJ2596">
        <v>3240418.46</v>
      </c>
      <c r="AK2596">
        <v>3240418460000</v>
      </c>
      <c r="AL2596">
        <f>IF(AJ2596&lt;29957,1,0)</f>
        <v>0</v>
      </c>
      <c r="AM2596">
        <f>IF(AND(AJ2596&gt;29957,AJ2596&lt;96525),1,0)</f>
        <v>0</v>
      </c>
      <c r="AN2596">
        <f>IF(AJ2596&gt;96525,1,0)</f>
        <v>1</v>
      </c>
      <c r="AO2596">
        <v>38</v>
      </c>
      <c r="AP2596" s="5">
        <v>1.5797835966168099</v>
      </c>
      <c r="AQ2596">
        <v>247000000</v>
      </c>
      <c r="AR2596" s="5">
        <v>100</v>
      </c>
      <c r="AS2596">
        <v>246700000</v>
      </c>
      <c r="AT2596">
        <v>163100000</v>
      </c>
      <c r="AU2596">
        <v>410100000</v>
      </c>
      <c r="AV2596">
        <v>0</v>
      </c>
      <c r="AW2596">
        <v>826750</v>
      </c>
      <c r="AX2596">
        <v>826750000000</v>
      </c>
      <c r="CG2596" s="13"/>
    </row>
    <row r="2597" spans="1:85" x14ac:dyDescent="0.3">
      <c r="A2597">
        <v>2019</v>
      </c>
      <c r="B2597" t="s">
        <v>160</v>
      </c>
      <c r="C2597">
        <v>1</v>
      </c>
      <c r="M2597">
        <v>0</v>
      </c>
      <c r="N2597">
        <v>0</v>
      </c>
      <c r="Q2597" s="5"/>
      <c r="S2597" s="5"/>
      <c r="U2597" s="5"/>
      <c r="V2597">
        <v>51.89</v>
      </c>
      <c r="Y2597">
        <v>7.81</v>
      </c>
      <c r="Z2597" s="11">
        <v>3.57</v>
      </c>
      <c r="AA2597">
        <v>9.4700000000000006</v>
      </c>
      <c r="AB2597" s="9">
        <v>9470000</v>
      </c>
      <c r="AC2597" s="5">
        <v>3.57</v>
      </c>
      <c r="AD2597">
        <v>16.260000000000002</v>
      </c>
      <c r="AE2597">
        <v>9.4700000000000006</v>
      </c>
      <c r="AF2597">
        <v>13.05</v>
      </c>
      <c r="AG2597" s="5">
        <v>26.039543110684743</v>
      </c>
      <c r="AH2597" s="5"/>
      <c r="AI2597" s="5">
        <v>1.3730398948664126</v>
      </c>
      <c r="AJ2597">
        <v>33881.339999999997</v>
      </c>
      <c r="AK2597">
        <v>33881339999.999996</v>
      </c>
      <c r="AL2597">
        <f>IF(AJ2597&lt;29957,1,0)</f>
        <v>0</v>
      </c>
      <c r="AM2597">
        <f>IF(AND(AJ2597&gt;29957,AJ2597&lt;96525),1,0)</f>
        <v>1</v>
      </c>
      <c r="AN2597">
        <f>IF(AJ2597&gt;96525,1,0)</f>
        <v>0</v>
      </c>
      <c r="AO2597">
        <v>20</v>
      </c>
      <c r="AP2597" s="5">
        <v>1.301029995663981</v>
      </c>
      <c r="AR2597" s="5">
        <v>7.9</v>
      </c>
      <c r="AV2597">
        <v>0</v>
      </c>
      <c r="AW2597">
        <v>16816.7</v>
      </c>
      <c r="AX2597">
        <v>16816700000</v>
      </c>
      <c r="CG2597" s="13"/>
    </row>
    <row r="2598" spans="1:85" x14ac:dyDescent="0.3">
      <c r="A2598">
        <v>2019</v>
      </c>
      <c r="B2598" t="s">
        <v>161</v>
      </c>
      <c r="C2598">
        <v>1</v>
      </c>
      <c r="M2598">
        <v>0</v>
      </c>
      <c r="N2598">
        <v>0</v>
      </c>
      <c r="Q2598" s="5"/>
      <c r="S2598" s="5"/>
      <c r="U2598" s="5"/>
      <c r="V2598">
        <v>31.51</v>
      </c>
      <c r="Z2598" s="11"/>
      <c r="AG2598" s="5"/>
      <c r="AH2598" s="5"/>
      <c r="AI2598" s="5"/>
      <c r="AO2598">
        <v>8</v>
      </c>
      <c r="AP2598" s="5">
        <v>0.90308998699194343</v>
      </c>
      <c r="CG2598" s="13"/>
    </row>
    <row r="2599" spans="1:85" x14ac:dyDescent="0.3">
      <c r="A2599">
        <v>2019</v>
      </c>
      <c r="B2599" t="s">
        <v>162</v>
      </c>
      <c r="C2599">
        <v>1</v>
      </c>
      <c r="M2599">
        <v>0</v>
      </c>
      <c r="N2599">
        <v>0</v>
      </c>
      <c r="Q2599" s="5"/>
      <c r="S2599" s="5"/>
      <c r="U2599" s="5"/>
      <c r="V2599">
        <v>74.930000000000007</v>
      </c>
      <c r="Y2599">
        <v>0.44</v>
      </c>
      <c r="Z2599" s="11">
        <v>8.27</v>
      </c>
      <c r="AA2599">
        <v>0.49</v>
      </c>
      <c r="AB2599" s="9">
        <v>490000</v>
      </c>
      <c r="AC2599" s="5">
        <v>8.27</v>
      </c>
      <c r="AD2599">
        <v>1.87</v>
      </c>
      <c r="AE2599">
        <v>0.49</v>
      </c>
      <c r="AF2599">
        <v>1.39</v>
      </c>
      <c r="AG2599" s="5">
        <v>23.835854594618368</v>
      </c>
      <c r="AH2599" s="5"/>
      <c r="AI2599" s="5"/>
      <c r="AJ2599">
        <v>548990.63</v>
      </c>
      <c r="AK2599">
        <v>548990630000</v>
      </c>
      <c r="AL2599">
        <f t="shared" ref="AL2599:AL2604" si="333">IF(AJ2599&lt;29957,1,0)</f>
        <v>0</v>
      </c>
      <c r="AM2599">
        <f t="shared" ref="AM2599:AM2604" si="334">IF(AND(AJ2599&gt;29957,AJ2599&lt;96525),1,0)</f>
        <v>0</v>
      </c>
      <c r="AN2599">
        <f t="shared" ref="AN2599:AN2604" si="335">IF(AJ2599&gt;96525,1,0)</f>
        <v>1</v>
      </c>
      <c r="AO2599">
        <v>15</v>
      </c>
      <c r="AP2599" s="5">
        <v>1.1760912590556811</v>
      </c>
      <c r="AV2599">
        <v>36.68</v>
      </c>
      <c r="AW2599">
        <v>284491.7</v>
      </c>
      <c r="AX2599">
        <v>284491700000</v>
      </c>
      <c r="CG2599" s="13"/>
    </row>
    <row r="2600" spans="1:85" x14ac:dyDescent="0.3">
      <c r="A2600">
        <v>2019</v>
      </c>
      <c r="B2600" t="s">
        <v>163</v>
      </c>
      <c r="C2600">
        <v>0</v>
      </c>
      <c r="D2600">
        <v>8</v>
      </c>
      <c r="E2600">
        <v>5</v>
      </c>
      <c r="F2600">
        <v>5.5</v>
      </c>
      <c r="G2600">
        <v>5500000</v>
      </c>
      <c r="H2600">
        <v>3.9</v>
      </c>
      <c r="I2600">
        <v>3900000</v>
      </c>
      <c r="J2600">
        <v>1.6</v>
      </c>
      <c r="K2600">
        <v>1600000</v>
      </c>
      <c r="L2600">
        <v>1</v>
      </c>
      <c r="M2600">
        <v>0</v>
      </c>
      <c r="N2600">
        <v>1</v>
      </c>
      <c r="O2600">
        <v>12</v>
      </c>
      <c r="P2600">
        <v>6</v>
      </c>
      <c r="Q2600" s="5">
        <v>50</v>
      </c>
      <c r="R2600">
        <v>4</v>
      </c>
      <c r="S2600" s="5">
        <v>33.333333333333329</v>
      </c>
      <c r="T2600">
        <v>2</v>
      </c>
      <c r="U2600" s="5">
        <v>16.666666666666664</v>
      </c>
      <c r="V2600">
        <v>46.07</v>
      </c>
      <c r="W2600">
        <v>6</v>
      </c>
      <c r="Y2600">
        <v>11.36</v>
      </c>
      <c r="Z2600" s="11">
        <v>4.07</v>
      </c>
      <c r="AA2600">
        <v>9.9</v>
      </c>
      <c r="AB2600" s="9">
        <v>9900000</v>
      </c>
      <c r="AC2600" s="5">
        <v>4.07</v>
      </c>
      <c r="AD2600">
        <v>15</v>
      </c>
      <c r="AE2600">
        <v>9.9</v>
      </c>
      <c r="AF2600">
        <v>12.63</v>
      </c>
      <c r="AG2600" s="5">
        <v>14.891372232766001</v>
      </c>
      <c r="AH2600" s="5">
        <v>3.1903103229892338</v>
      </c>
      <c r="AI2600" s="5"/>
      <c r="AJ2600">
        <v>124058.82</v>
      </c>
      <c r="AK2600">
        <v>124058820000</v>
      </c>
      <c r="AL2600">
        <f t="shared" si="333"/>
        <v>0</v>
      </c>
      <c r="AM2600">
        <f t="shared" si="334"/>
        <v>0</v>
      </c>
      <c r="AN2600">
        <f t="shared" si="335"/>
        <v>1</v>
      </c>
      <c r="AO2600">
        <v>70</v>
      </c>
      <c r="AP2600" s="5">
        <v>1.8450980400142569</v>
      </c>
      <c r="AQ2600">
        <v>64366666</v>
      </c>
      <c r="AR2600" s="5">
        <v>0.1</v>
      </c>
      <c r="AS2600">
        <v>108630551</v>
      </c>
      <c r="AT2600">
        <v>166541446</v>
      </c>
      <c r="AU2600">
        <v>230908112</v>
      </c>
      <c r="AV2600">
        <v>0</v>
      </c>
      <c r="AW2600">
        <v>37896</v>
      </c>
      <c r="AX2600">
        <v>37896000000</v>
      </c>
      <c r="CG2600" s="13"/>
    </row>
    <row r="2601" spans="1:85" x14ac:dyDescent="0.3">
      <c r="A2601">
        <v>2019</v>
      </c>
      <c r="B2601" t="s">
        <v>164</v>
      </c>
      <c r="C2601">
        <v>0</v>
      </c>
      <c r="D2601">
        <v>4</v>
      </c>
      <c r="E2601">
        <v>4</v>
      </c>
      <c r="F2601">
        <v>4.3</v>
      </c>
      <c r="G2601">
        <v>4300000</v>
      </c>
      <c r="H2601">
        <v>4.3</v>
      </c>
      <c r="I2601">
        <v>4300000</v>
      </c>
      <c r="J2601">
        <v>0</v>
      </c>
      <c r="L2601">
        <v>1</v>
      </c>
      <c r="M2601">
        <v>0</v>
      </c>
      <c r="N2601">
        <v>0</v>
      </c>
      <c r="O2601">
        <v>15</v>
      </c>
      <c r="P2601">
        <v>7</v>
      </c>
      <c r="Q2601" s="5">
        <v>46.666666666666664</v>
      </c>
      <c r="R2601">
        <v>6</v>
      </c>
      <c r="S2601" s="5">
        <v>40</v>
      </c>
      <c r="T2601">
        <v>2</v>
      </c>
      <c r="U2601" s="5">
        <v>13.333333333333334</v>
      </c>
      <c r="V2601">
        <v>56.02</v>
      </c>
      <c r="W2601">
        <v>5</v>
      </c>
      <c r="Y2601">
        <v>11.41</v>
      </c>
      <c r="Z2601" s="11">
        <v>1.99</v>
      </c>
      <c r="AA2601">
        <v>8.3000000000000007</v>
      </c>
      <c r="AB2601" s="9">
        <v>8300000.0000000009</v>
      </c>
      <c r="AC2601" s="5">
        <v>1.99</v>
      </c>
      <c r="AD2601">
        <v>13.1</v>
      </c>
      <c r="AE2601">
        <v>8.3000000000000007</v>
      </c>
      <c r="AF2601">
        <v>12.86</v>
      </c>
      <c r="AG2601" s="5">
        <v>15.478111903952882</v>
      </c>
      <c r="AH2601" s="5">
        <v>2.0431682901262191</v>
      </c>
      <c r="AI2601" s="5"/>
      <c r="AJ2601">
        <v>29077.759999999998</v>
      </c>
      <c r="AK2601">
        <v>29077760000</v>
      </c>
      <c r="AL2601">
        <f t="shared" si="333"/>
        <v>1</v>
      </c>
      <c r="AM2601">
        <f t="shared" si="334"/>
        <v>0</v>
      </c>
      <c r="AN2601">
        <f t="shared" si="335"/>
        <v>0</v>
      </c>
      <c r="AO2601">
        <v>43</v>
      </c>
      <c r="AP2601" s="5">
        <v>1.6334684555795864</v>
      </c>
      <c r="AQ2601">
        <v>237181000</v>
      </c>
      <c r="AR2601" s="5">
        <v>52.3</v>
      </c>
      <c r="AT2601">
        <v>47612000</v>
      </c>
      <c r="AU2601">
        <v>284793000</v>
      </c>
      <c r="AV2601">
        <v>0.28999999999999998</v>
      </c>
      <c r="AW2601">
        <v>16312.9</v>
      </c>
      <c r="AX2601">
        <v>16312900000</v>
      </c>
      <c r="CG2601" s="13"/>
    </row>
    <row r="2602" spans="1:85" x14ac:dyDescent="0.3">
      <c r="A2602">
        <v>2019</v>
      </c>
      <c r="B2602" t="s">
        <v>165</v>
      </c>
      <c r="C2602">
        <v>0</v>
      </c>
      <c r="D2602">
        <v>5</v>
      </c>
      <c r="E2602">
        <v>4</v>
      </c>
      <c r="L2602">
        <v>1</v>
      </c>
      <c r="M2602">
        <v>0</v>
      </c>
      <c r="N2602">
        <v>0</v>
      </c>
      <c r="O2602">
        <v>15</v>
      </c>
      <c r="P2602">
        <v>8</v>
      </c>
      <c r="Q2602" s="5">
        <v>53.333333333333336</v>
      </c>
      <c r="R2602">
        <v>1</v>
      </c>
      <c r="S2602" s="5">
        <v>6.666666666666667</v>
      </c>
      <c r="T2602">
        <v>6</v>
      </c>
      <c r="U2602" s="5">
        <v>40</v>
      </c>
      <c r="V2602">
        <v>58.07</v>
      </c>
      <c r="W2602">
        <v>5</v>
      </c>
      <c r="Y2602">
        <v>5.0199999999999996</v>
      </c>
      <c r="Z2602" s="11">
        <v>2.36</v>
      </c>
      <c r="AA2602">
        <v>3.63</v>
      </c>
      <c r="AB2602" s="9">
        <v>3630000</v>
      </c>
      <c r="AC2602" s="5">
        <v>2.36</v>
      </c>
      <c r="AD2602">
        <v>11.47</v>
      </c>
      <c r="AE2602">
        <v>3.63</v>
      </c>
      <c r="AF2602">
        <v>5.0599999999999996</v>
      </c>
      <c r="AG2602" s="5">
        <v>4.791594826297465</v>
      </c>
      <c r="AH2602" s="5"/>
      <c r="AI2602" s="5">
        <v>0.90369581344035921</v>
      </c>
      <c r="AJ2602">
        <v>66968.39</v>
      </c>
      <c r="AK2602">
        <v>66968390000</v>
      </c>
      <c r="AL2602">
        <f t="shared" si="333"/>
        <v>0</v>
      </c>
      <c r="AM2602">
        <f t="shared" si="334"/>
        <v>1</v>
      </c>
      <c r="AN2602">
        <f t="shared" si="335"/>
        <v>0</v>
      </c>
      <c r="AO2602">
        <v>25</v>
      </c>
      <c r="AP2602" s="5">
        <v>1.3979400086720375</v>
      </c>
      <c r="AQ2602">
        <v>103320000</v>
      </c>
      <c r="AT2602">
        <v>111950000</v>
      </c>
      <c r="AU2602">
        <v>215270000</v>
      </c>
      <c r="AV2602">
        <v>0</v>
      </c>
      <c r="AW2602">
        <v>52573</v>
      </c>
      <c r="AX2602">
        <v>52573000000</v>
      </c>
      <c r="CG2602" s="13"/>
    </row>
    <row r="2603" spans="1:85" x14ac:dyDescent="0.3">
      <c r="A2603">
        <v>2019</v>
      </c>
      <c r="B2603" t="s">
        <v>166</v>
      </c>
      <c r="C2603">
        <v>0</v>
      </c>
      <c r="D2603">
        <v>5</v>
      </c>
      <c r="E2603">
        <v>4</v>
      </c>
      <c r="L2603">
        <v>1</v>
      </c>
      <c r="M2603">
        <v>0</v>
      </c>
      <c r="N2603">
        <v>0</v>
      </c>
      <c r="O2603">
        <v>13</v>
      </c>
      <c r="P2603">
        <v>6</v>
      </c>
      <c r="Q2603" s="5">
        <v>46.153846153846153</v>
      </c>
      <c r="R2603">
        <v>2</v>
      </c>
      <c r="S2603" s="5">
        <v>15.384615384615385</v>
      </c>
      <c r="T2603">
        <v>5</v>
      </c>
      <c r="U2603" s="5">
        <v>38.461538461538467</v>
      </c>
      <c r="V2603">
        <v>45.95</v>
      </c>
      <c r="W2603">
        <v>4</v>
      </c>
      <c r="Y2603">
        <v>0.84</v>
      </c>
      <c r="Z2603" s="11">
        <v>2.74</v>
      </c>
      <c r="AA2603">
        <v>0.66</v>
      </c>
      <c r="AB2603" s="9">
        <v>660000</v>
      </c>
      <c r="AC2603" s="5">
        <v>2.74</v>
      </c>
      <c r="AD2603">
        <v>2.52</v>
      </c>
      <c r="AE2603">
        <v>0.66</v>
      </c>
      <c r="AF2603">
        <v>0.97</v>
      </c>
      <c r="AG2603" s="5">
        <v>11.807522586608902</v>
      </c>
      <c r="AH2603" s="5"/>
      <c r="AI2603" s="5"/>
      <c r="AJ2603">
        <v>40849.160000000003</v>
      </c>
      <c r="AK2603">
        <v>40849160000</v>
      </c>
      <c r="AL2603">
        <f t="shared" si="333"/>
        <v>0</v>
      </c>
      <c r="AM2603">
        <f t="shared" si="334"/>
        <v>1</v>
      </c>
      <c r="AN2603">
        <f t="shared" si="335"/>
        <v>0</v>
      </c>
      <c r="AO2603">
        <v>81</v>
      </c>
      <c r="AP2603" s="5">
        <v>1.9084850188786497</v>
      </c>
      <c r="AQ2603">
        <v>146100000</v>
      </c>
      <c r="AT2603">
        <v>64000000</v>
      </c>
      <c r="AU2603">
        <v>210100000</v>
      </c>
      <c r="AV2603">
        <v>0</v>
      </c>
      <c r="AW2603">
        <v>43301.599999999999</v>
      </c>
      <c r="AX2603">
        <v>43301600000</v>
      </c>
      <c r="CG2603" s="13"/>
    </row>
    <row r="2604" spans="1:85" x14ac:dyDescent="0.3">
      <c r="A2604">
        <v>2019</v>
      </c>
      <c r="B2604" t="s">
        <v>167</v>
      </c>
      <c r="C2604">
        <v>0</v>
      </c>
      <c r="D2604">
        <v>4</v>
      </c>
      <c r="E2604">
        <v>4</v>
      </c>
      <c r="L2604">
        <v>1</v>
      </c>
      <c r="M2604">
        <v>0</v>
      </c>
      <c r="N2604">
        <v>0</v>
      </c>
      <c r="O2604">
        <v>15</v>
      </c>
      <c r="P2604">
        <v>6</v>
      </c>
      <c r="Q2604" s="5">
        <v>40</v>
      </c>
      <c r="R2604">
        <v>4</v>
      </c>
      <c r="S2604" s="5">
        <v>26.666666666666668</v>
      </c>
      <c r="T2604">
        <v>5</v>
      </c>
      <c r="U2604" s="5">
        <v>33.333333333333329</v>
      </c>
      <c r="V2604">
        <v>56.23</v>
      </c>
      <c r="W2604">
        <v>4</v>
      </c>
      <c r="X2604">
        <v>28.89</v>
      </c>
      <c r="Y2604">
        <v>1.23</v>
      </c>
      <c r="Z2604" s="11">
        <v>1.1200000000000001</v>
      </c>
      <c r="AA2604">
        <v>1.1100000000000001</v>
      </c>
      <c r="AB2604" s="9">
        <v>1110000</v>
      </c>
      <c r="AC2604" s="5">
        <v>1.1200000000000001</v>
      </c>
      <c r="AD2604">
        <v>5.65</v>
      </c>
      <c r="AE2604">
        <v>1.1100000000000001</v>
      </c>
      <c r="AF2604">
        <v>1.59</v>
      </c>
      <c r="AG2604" s="5">
        <v>23.567178780768838</v>
      </c>
      <c r="AH2604" s="5">
        <v>0.6352117742245007</v>
      </c>
      <c r="AI2604" s="5">
        <v>1.4515268901817495</v>
      </c>
      <c r="AJ2604">
        <v>22616.31</v>
      </c>
      <c r="AK2604">
        <v>22616310000</v>
      </c>
      <c r="AL2604">
        <f t="shared" si="333"/>
        <v>1</v>
      </c>
      <c r="AM2604">
        <f t="shared" si="334"/>
        <v>0</v>
      </c>
      <c r="AN2604">
        <f t="shared" si="335"/>
        <v>0</v>
      </c>
      <c r="AO2604">
        <v>68</v>
      </c>
      <c r="AP2604" s="5">
        <v>1.8325089127062362</v>
      </c>
      <c r="AQ2604">
        <v>150800000</v>
      </c>
      <c r="AT2604">
        <v>182500000</v>
      </c>
      <c r="AU2604">
        <v>333300000</v>
      </c>
      <c r="AW2604">
        <v>103697.7</v>
      </c>
      <c r="AX2604">
        <v>103697700000</v>
      </c>
      <c r="CG2604" s="13"/>
    </row>
    <row r="2605" spans="1:85" x14ac:dyDescent="0.3">
      <c r="A2605">
        <v>2019</v>
      </c>
      <c r="B2605" t="s">
        <v>168</v>
      </c>
      <c r="C2605">
        <v>0</v>
      </c>
      <c r="M2605">
        <v>0</v>
      </c>
      <c r="N2605">
        <v>0</v>
      </c>
      <c r="Q2605" s="5"/>
      <c r="S2605" s="5"/>
      <c r="U2605" s="5"/>
      <c r="Z2605" s="11"/>
      <c r="AG2605" s="5"/>
      <c r="AH2605" s="5"/>
      <c r="AI2605" s="5"/>
      <c r="AO2605">
        <v>20</v>
      </c>
      <c r="AP2605" s="5">
        <v>1.301029995663981</v>
      </c>
      <c r="CG2605" s="13"/>
    </row>
    <row r="2606" spans="1:85" x14ac:dyDescent="0.3">
      <c r="A2606">
        <v>2019</v>
      </c>
      <c r="B2606" t="s">
        <v>169</v>
      </c>
      <c r="C2606">
        <v>0</v>
      </c>
      <c r="D2606">
        <v>6</v>
      </c>
      <c r="E2606">
        <v>9</v>
      </c>
      <c r="L2606">
        <v>1</v>
      </c>
      <c r="M2606">
        <v>1</v>
      </c>
      <c r="N2606">
        <v>1</v>
      </c>
      <c r="O2606">
        <v>15</v>
      </c>
      <c r="P2606">
        <v>8</v>
      </c>
      <c r="Q2606" s="5">
        <v>53.333333333333336</v>
      </c>
      <c r="R2606">
        <v>4</v>
      </c>
      <c r="S2606" s="5">
        <v>26.666666666666668</v>
      </c>
      <c r="T2606">
        <v>3</v>
      </c>
      <c r="U2606" s="5">
        <v>20</v>
      </c>
      <c r="V2606">
        <v>74.95</v>
      </c>
      <c r="W2606">
        <v>5</v>
      </c>
      <c r="X2606">
        <v>59.97</v>
      </c>
      <c r="Y2606">
        <v>6.53</v>
      </c>
      <c r="Z2606" s="11">
        <v>1.18</v>
      </c>
      <c r="AA2606">
        <v>2.2400000000000002</v>
      </c>
      <c r="AB2606" s="9">
        <v>2240000</v>
      </c>
      <c r="AC2606" s="5">
        <v>1.18</v>
      </c>
      <c r="AD2606">
        <v>6.51</v>
      </c>
      <c r="AE2606">
        <v>2.2400000000000002</v>
      </c>
      <c r="AF2606">
        <v>2.98</v>
      </c>
      <c r="AG2606" s="5">
        <v>13.611118714246265</v>
      </c>
      <c r="AH2606" s="5"/>
      <c r="AI2606" s="5"/>
      <c r="AJ2606">
        <v>119139.33</v>
      </c>
      <c r="AK2606">
        <v>119139330000</v>
      </c>
      <c r="AL2606">
        <f>IF(AJ2606&lt;29957,1,0)</f>
        <v>0</v>
      </c>
      <c r="AM2606">
        <f>IF(AND(AJ2606&gt;29957,AJ2606&lt;96525),1,0)</f>
        <v>0</v>
      </c>
      <c r="AN2606">
        <f>IF(AJ2606&gt;96525,1,0)</f>
        <v>1</v>
      </c>
      <c r="AO2606">
        <v>25</v>
      </c>
      <c r="AP2606" s="5">
        <v>1.3979400086720375</v>
      </c>
      <c r="AQ2606">
        <v>151500000</v>
      </c>
      <c r="AS2606">
        <v>26100000</v>
      </c>
      <c r="AT2606">
        <v>34244634</v>
      </c>
      <c r="AU2606">
        <v>185744634</v>
      </c>
      <c r="AV2606">
        <v>0</v>
      </c>
      <c r="AW2606">
        <v>91316.3</v>
      </c>
      <c r="AX2606">
        <v>91316300000</v>
      </c>
      <c r="CG2606" s="13"/>
    </row>
    <row r="2607" spans="1:85" x14ac:dyDescent="0.3">
      <c r="A2607">
        <v>2019</v>
      </c>
      <c r="B2607" t="s">
        <v>170</v>
      </c>
      <c r="C2607">
        <v>0</v>
      </c>
      <c r="D2607">
        <v>5</v>
      </c>
      <c r="E2607">
        <v>7</v>
      </c>
      <c r="L2607">
        <v>1</v>
      </c>
      <c r="M2607">
        <v>0</v>
      </c>
      <c r="N2607">
        <v>0</v>
      </c>
      <c r="O2607">
        <v>17</v>
      </c>
      <c r="P2607">
        <v>8</v>
      </c>
      <c r="Q2607" s="5">
        <v>47.058823529411761</v>
      </c>
      <c r="R2607">
        <v>4</v>
      </c>
      <c r="S2607" s="5">
        <v>23.52941176470588</v>
      </c>
      <c r="T2607">
        <v>5</v>
      </c>
      <c r="U2607" s="5">
        <v>29.411764705882355</v>
      </c>
      <c r="V2607">
        <v>42.66</v>
      </c>
      <c r="W2607">
        <v>4</v>
      </c>
      <c r="X2607">
        <v>46.27</v>
      </c>
      <c r="Y2607">
        <v>8.6199999999999992</v>
      </c>
      <c r="Z2607" s="11">
        <v>2.06</v>
      </c>
      <c r="AA2607">
        <v>6.58</v>
      </c>
      <c r="AB2607" s="9">
        <v>6580000</v>
      </c>
      <c r="AC2607" s="5">
        <v>2.06</v>
      </c>
      <c r="AD2607">
        <v>24.15</v>
      </c>
      <c r="AE2607">
        <v>6.58</v>
      </c>
      <c r="AF2607">
        <v>9.8800000000000008</v>
      </c>
      <c r="AG2607" s="5">
        <v>15.493864358496767</v>
      </c>
      <c r="AH2607" s="5">
        <v>5.9291584152545387E-2</v>
      </c>
      <c r="AI2607" s="5"/>
      <c r="AJ2607">
        <v>708366.45</v>
      </c>
      <c r="AK2607">
        <v>708366450000</v>
      </c>
      <c r="AL2607">
        <f>IF(AJ2607&lt;29957,1,0)</f>
        <v>0</v>
      </c>
      <c r="AM2607">
        <f>IF(AND(AJ2607&gt;29957,AJ2607&lt;96525),1,0)</f>
        <v>0</v>
      </c>
      <c r="AN2607">
        <f>IF(AJ2607&gt;96525,1,0)</f>
        <v>1</v>
      </c>
      <c r="AO2607">
        <v>25</v>
      </c>
      <c r="AP2607" s="5">
        <v>1.3979400086720375</v>
      </c>
      <c r="AQ2607">
        <v>251500000</v>
      </c>
      <c r="AR2607" s="5">
        <v>100</v>
      </c>
      <c r="AT2607">
        <v>642134000</v>
      </c>
      <c r="AU2607">
        <v>893634000</v>
      </c>
      <c r="AV2607">
        <v>2.0699999999999998</v>
      </c>
      <c r="AW2607">
        <v>843290</v>
      </c>
      <c r="AX2607">
        <v>843290000000</v>
      </c>
      <c r="CG2607" s="13"/>
    </row>
    <row r="2608" spans="1:85" x14ac:dyDescent="0.3">
      <c r="A2608">
        <v>2019</v>
      </c>
      <c r="B2608" t="s">
        <v>171</v>
      </c>
      <c r="C2608">
        <v>0</v>
      </c>
      <c r="D2608">
        <v>4</v>
      </c>
      <c r="E2608">
        <v>5</v>
      </c>
      <c r="F2608">
        <v>21.9</v>
      </c>
      <c r="G2608">
        <v>21900000</v>
      </c>
      <c r="H2608">
        <v>17.7</v>
      </c>
      <c r="I2608">
        <v>17700000</v>
      </c>
      <c r="J2608">
        <v>4.1999999999999993</v>
      </c>
      <c r="K2608">
        <v>4199999.9999999991</v>
      </c>
      <c r="L2608">
        <v>1</v>
      </c>
      <c r="M2608">
        <v>1</v>
      </c>
      <c r="N2608">
        <v>1</v>
      </c>
      <c r="O2608">
        <v>21</v>
      </c>
      <c r="P2608">
        <v>12</v>
      </c>
      <c r="Q2608" s="5">
        <v>57.142857142857139</v>
      </c>
      <c r="R2608">
        <v>6</v>
      </c>
      <c r="S2608" s="5">
        <v>28.571428571428569</v>
      </c>
      <c r="T2608">
        <v>3</v>
      </c>
      <c r="U2608" s="5">
        <v>14.285714285714285</v>
      </c>
      <c r="V2608">
        <v>61.31</v>
      </c>
      <c r="Y2608">
        <v>11.3</v>
      </c>
      <c r="Z2608" s="11">
        <v>2.69</v>
      </c>
      <c r="AA2608">
        <v>8.4600000000000009</v>
      </c>
      <c r="AB2608" s="9">
        <v>8460000</v>
      </c>
      <c r="AC2608" s="5">
        <v>2.69</v>
      </c>
      <c r="AD2608">
        <v>12.43</v>
      </c>
      <c r="AE2608">
        <v>8.4600000000000009</v>
      </c>
      <c r="AF2608">
        <v>10.98</v>
      </c>
      <c r="AG2608" s="5">
        <v>2.546017994869763</v>
      </c>
      <c r="AH2608" s="5"/>
      <c r="AI2608" s="5"/>
      <c r="AJ2608">
        <v>37333.07</v>
      </c>
      <c r="AK2608">
        <v>37333070000</v>
      </c>
      <c r="AL2608">
        <f>IF(AJ2608&lt;29957,1,0)</f>
        <v>0</v>
      </c>
      <c r="AM2608">
        <f>IF(AND(AJ2608&gt;29957,AJ2608&lt;96525),1,0)</f>
        <v>1</v>
      </c>
      <c r="AN2608">
        <f>IF(AJ2608&gt;96525,1,0)</f>
        <v>0</v>
      </c>
      <c r="AO2608">
        <v>44</v>
      </c>
      <c r="AP2608" s="5">
        <v>1.6434526764861872</v>
      </c>
      <c r="AQ2608">
        <v>134678000</v>
      </c>
      <c r="AS2608">
        <v>28841000</v>
      </c>
      <c r="AT2608">
        <v>26496000</v>
      </c>
      <c r="AU2608">
        <v>161174000</v>
      </c>
      <c r="AV2608">
        <v>0</v>
      </c>
      <c r="AW2608">
        <v>23626.5</v>
      </c>
      <c r="AX2608">
        <v>23626500000</v>
      </c>
      <c r="CG2608" s="13"/>
    </row>
    <row r="2609" spans="1:85" x14ac:dyDescent="0.3">
      <c r="A2609">
        <v>2019</v>
      </c>
      <c r="B2609" t="s">
        <v>172</v>
      </c>
      <c r="C2609">
        <v>0</v>
      </c>
      <c r="M2609">
        <v>0</v>
      </c>
      <c r="N2609">
        <v>0</v>
      </c>
      <c r="Q2609" s="5"/>
      <c r="S2609" s="5"/>
      <c r="U2609" s="5"/>
      <c r="V2609">
        <v>73.010000000000005</v>
      </c>
      <c r="Y2609">
        <v>-15.56</v>
      </c>
      <c r="Z2609" s="11">
        <v>2.02</v>
      </c>
      <c r="AC2609" s="5">
        <v>2.02</v>
      </c>
      <c r="AD2609">
        <v>-9.2899999999999991</v>
      </c>
      <c r="AE2609">
        <v>-5.66</v>
      </c>
      <c r="AF2609">
        <v>-6.03</v>
      </c>
      <c r="AG2609" s="5">
        <v>6.2845875998276872</v>
      </c>
      <c r="AH2609" s="5"/>
      <c r="AI2609" s="5">
        <v>4.0531903284643088E-2</v>
      </c>
      <c r="AJ2609">
        <v>20619.830000000002</v>
      </c>
      <c r="AK2609">
        <v>20619830000</v>
      </c>
      <c r="AL2609">
        <f>IF(AJ2609&lt;29957,1,0)</f>
        <v>1</v>
      </c>
      <c r="AM2609">
        <f>IF(AND(AJ2609&gt;29957,AJ2609&lt;96525),1,0)</f>
        <v>0</v>
      </c>
      <c r="AN2609">
        <f>IF(AJ2609&gt;96525,1,0)</f>
        <v>0</v>
      </c>
      <c r="AO2609">
        <v>34</v>
      </c>
      <c r="AP2609" s="5">
        <v>1.5314789170422551</v>
      </c>
      <c r="AW2609">
        <v>6414.7</v>
      </c>
      <c r="AX2609">
        <v>6414700000</v>
      </c>
      <c r="CG2609" s="13"/>
    </row>
    <row r="2610" spans="1:85" x14ac:dyDescent="0.3">
      <c r="A2610">
        <v>2019</v>
      </c>
      <c r="B2610" t="s">
        <v>173</v>
      </c>
      <c r="C2610">
        <v>0</v>
      </c>
      <c r="M2610">
        <v>0</v>
      </c>
      <c r="N2610">
        <v>0</v>
      </c>
      <c r="Q2610" s="5"/>
      <c r="S2610" s="5"/>
      <c r="U2610" s="5"/>
      <c r="V2610">
        <v>28.65</v>
      </c>
      <c r="X2610">
        <v>48.41</v>
      </c>
      <c r="Y2610">
        <v>2.61</v>
      </c>
      <c r="Z2610" s="11">
        <v>0.62</v>
      </c>
      <c r="AA2610">
        <v>1.76</v>
      </c>
      <c r="AB2610" s="9">
        <v>1760000</v>
      </c>
      <c r="AC2610" s="5">
        <v>0.62</v>
      </c>
      <c r="AD2610">
        <v>5.0999999999999996</v>
      </c>
      <c r="AE2610">
        <v>1.76</v>
      </c>
      <c r="AF2610">
        <v>2.4500000000000002</v>
      </c>
      <c r="AG2610" s="5">
        <v>8.4545271218985629</v>
      </c>
      <c r="AH2610" s="5">
        <v>0.15464108024705617</v>
      </c>
      <c r="AI2610" s="5">
        <v>0.82425197141392059</v>
      </c>
      <c r="AJ2610">
        <v>29235.96</v>
      </c>
      <c r="AK2610">
        <v>29235960000</v>
      </c>
      <c r="AL2610">
        <f>IF(AJ2610&lt;29957,1,0)</f>
        <v>1</v>
      </c>
      <c r="AM2610">
        <f>IF(AND(AJ2610&gt;29957,AJ2610&lt;96525),1,0)</f>
        <v>0</v>
      </c>
      <c r="AN2610">
        <f>IF(AJ2610&gt;96525,1,0)</f>
        <v>0</v>
      </c>
      <c r="AO2610">
        <v>33</v>
      </c>
      <c r="AP2610" s="5">
        <v>1.5185139398778873</v>
      </c>
      <c r="AV2610">
        <v>0</v>
      </c>
      <c r="AW2610">
        <v>86587.6</v>
      </c>
      <c r="AX2610">
        <v>86587600000</v>
      </c>
      <c r="CG2610" s="13"/>
    </row>
    <row r="2611" spans="1:85" x14ac:dyDescent="0.3">
      <c r="A2611">
        <v>2019</v>
      </c>
      <c r="B2611" t="s">
        <v>174</v>
      </c>
      <c r="C2611">
        <v>0</v>
      </c>
      <c r="F2611">
        <v>17</v>
      </c>
      <c r="G2611">
        <v>17000000</v>
      </c>
      <c r="H2611">
        <v>13.2</v>
      </c>
      <c r="I2611">
        <v>13200000</v>
      </c>
      <c r="J2611">
        <v>3.8000000000000007</v>
      </c>
      <c r="K2611">
        <v>3800000.0000000009</v>
      </c>
      <c r="M2611">
        <v>0</v>
      </c>
      <c r="N2611">
        <v>0</v>
      </c>
      <c r="Q2611" s="5"/>
      <c r="S2611" s="5"/>
      <c r="U2611" s="5"/>
      <c r="Z2611" s="11"/>
      <c r="AG2611" s="5"/>
      <c r="AH2611" s="5"/>
      <c r="AI2611" s="5"/>
      <c r="AO2611">
        <v>24</v>
      </c>
      <c r="AP2611" s="5">
        <v>1.3802112417116059</v>
      </c>
      <c r="CG2611" s="13"/>
    </row>
    <row r="2612" spans="1:85" x14ac:dyDescent="0.3">
      <c r="A2612">
        <v>2019</v>
      </c>
      <c r="B2612" t="s">
        <v>175</v>
      </c>
      <c r="C2612">
        <v>0</v>
      </c>
      <c r="M2612">
        <v>0</v>
      </c>
      <c r="N2612">
        <v>0</v>
      </c>
      <c r="Q2612" s="5"/>
      <c r="S2612" s="5"/>
      <c r="U2612" s="5"/>
      <c r="Z2612" s="11"/>
      <c r="AG2612" s="5"/>
      <c r="AH2612" s="5"/>
      <c r="AI2612" s="5"/>
      <c r="AO2612">
        <v>25</v>
      </c>
      <c r="AP2612" s="5">
        <v>1.3979400086720375</v>
      </c>
      <c r="CG2612" s="13"/>
    </row>
    <row r="2613" spans="1:85" x14ac:dyDescent="0.3">
      <c r="A2613">
        <v>2019</v>
      </c>
      <c r="B2613" t="s">
        <v>176</v>
      </c>
      <c r="C2613">
        <v>1</v>
      </c>
      <c r="M2613">
        <v>0</v>
      </c>
      <c r="N2613">
        <v>0</v>
      </c>
      <c r="Q2613" s="5"/>
      <c r="S2613" s="5"/>
      <c r="U2613" s="5"/>
      <c r="Z2613" s="11"/>
      <c r="AG2613" s="5"/>
      <c r="AH2613" s="5"/>
      <c r="AI2613" s="5"/>
      <c r="AO2613">
        <v>27</v>
      </c>
      <c r="AP2613" s="5">
        <v>1.4313637641589871</v>
      </c>
      <c r="CG2613" s="13"/>
    </row>
    <row r="2614" spans="1:85" x14ac:dyDescent="0.3">
      <c r="A2614">
        <v>2019</v>
      </c>
      <c r="B2614" t="s">
        <v>177</v>
      </c>
      <c r="C2614">
        <v>0</v>
      </c>
      <c r="D2614">
        <v>4</v>
      </c>
      <c r="E2614">
        <v>4</v>
      </c>
      <c r="F2614">
        <v>16.600000000000001</v>
      </c>
      <c r="G2614">
        <v>16600000.000000002</v>
      </c>
      <c r="H2614">
        <v>14.1</v>
      </c>
      <c r="I2614">
        <v>14100000</v>
      </c>
      <c r="J2614">
        <v>2.5000000000000018</v>
      </c>
      <c r="K2614">
        <v>2500000.0000000019</v>
      </c>
      <c r="L2614">
        <v>1</v>
      </c>
      <c r="M2614">
        <v>1</v>
      </c>
      <c r="N2614">
        <v>1</v>
      </c>
      <c r="O2614">
        <v>17</v>
      </c>
      <c r="P2614">
        <v>9</v>
      </c>
      <c r="Q2614" s="5">
        <v>52.941176470588239</v>
      </c>
      <c r="R2614">
        <v>3</v>
      </c>
      <c r="S2614" s="5">
        <v>17.647058823529413</v>
      </c>
      <c r="T2614">
        <v>5</v>
      </c>
      <c r="U2614" s="5">
        <v>29.411764705882355</v>
      </c>
      <c r="V2614">
        <v>63.01</v>
      </c>
      <c r="W2614">
        <v>6</v>
      </c>
      <c r="X2614">
        <v>3.82</v>
      </c>
      <c r="Y2614">
        <v>3.02</v>
      </c>
      <c r="Z2614" s="11">
        <v>0.44</v>
      </c>
      <c r="AA2614">
        <v>2.5</v>
      </c>
      <c r="AB2614" s="9">
        <v>2500000</v>
      </c>
      <c r="AC2614" s="5">
        <v>0.44</v>
      </c>
      <c r="AD2614">
        <v>6.7</v>
      </c>
      <c r="AE2614">
        <v>2.5</v>
      </c>
      <c r="AF2614">
        <v>3.22</v>
      </c>
      <c r="AG2614" s="5">
        <v>41.730549875746867</v>
      </c>
      <c r="AH2614" s="5"/>
      <c r="AI2614" s="5">
        <v>1.2724748810153359E-2</v>
      </c>
      <c r="AJ2614">
        <v>27626.76</v>
      </c>
      <c r="AK2614">
        <v>27626760000</v>
      </c>
      <c r="AL2614">
        <f t="shared" ref="AL2614:AL2646" si="336">IF(AJ2614&lt;29957,1,0)</f>
        <v>1</v>
      </c>
      <c r="AM2614">
        <f t="shared" ref="AM2614:AM2646" si="337">IF(AND(AJ2614&gt;29957,AJ2614&lt;96525),1,0)</f>
        <v>0</v>
      </c>
      <c r="AN2614">
        <f t="shared" ref="AN2614:AN2646" si="338">IF(AJ2614&gt;96525,1,0)</f>
        <v>0</v>
      </c>
      <c r="AO2614">
        <v>35</v>
      </c>
      <c r="AP2614" s="5">
        <v>1.5440680443502754</v>
      </c>
      <c r="AQ2614">
        <v>74335540</v>
      </c>
      <c r="AS2614">
        <v>58431809</v>
      </c>
      <c r="AT2614">
        <v>41342862</v>
      </c>
      <c r="AU2614">
        <v>115678402</v>
      </c>
      <c r="AV2614">
        <v>25.4</v>
      </c>
      <c r="AW2614">
        <v>121024</v>
      </c>
      <c r="AX2614">
        <v>121024000000</v>
      </c>
      <c r="CG2614" s="13"/>
    </row>
    <row r="2615" spans="1:85" x14ac:dyDescent="0.3">
      <c r="A2615">
        <v>2019</v>
      </c>
      <c r="B2615" t="s">
        <v>178</v>
      </c>
      <c r="C2615">
        <v>0</v>
      </c>
      <c r="M2615">
        <v>0</v>
      </c>
      <c r="N2615">
        <v>0</v>
      </c>
      <c r="Q2615" s="5"/>
      <c r="S2615" s="5"/>
      <c r="U2615" s="5"/>
      <c r="V2615">
        <v>57.67</v>
      </c>
      <c r="X2615">
        <v>87.7</v>
      </c>
      <c r="Y2615">
        <v>3.25</v>
      </c>
      <c r="Z2615" s="11">
        <v>1.52</v>
      </c>
      <c r="AA2615">
        <v>4.82</v>
      </c>
      <c r="AB2615" s="9">
        <v>4820000</v>
      </c>
      <c r="AC2615" s="5">
        <v>1.52</v>
      </c>
      <c r="AD2615">
        <v>19.88</v>
      </c>
      <c r="AE2615">
        <v>4.82</v>
      </c>
      <c r="AF2615">
        <v>7.78</v>
      </c>
      <c r="AG2615" s="5">
        <v>-2.6715136368369734</v>
      </c>
      <c r="AH2615" s="5">
        <v>0.16622734921360555</v>
      </c>
      <c r="AI2615" s="5">
        <v>6.6529846028148751E-2</v>
      </c>
      <c r="AJ2615">
        <v>22118.880000000001</v>
      </c>
      <c r="AK2615">
        <v>22118880000</v>
      </c>
      <c r="AL2615">
        <f t="shared" si="336"/>
        <v>1</v>
      </c>
      <c r="AM2615">
        <f t="shared" si="337"/>
        <v>0</v>
      </c>
      <c r="AN2615">
        <f t="shared" si="338"/>
        <v>0</v>
      </c>
      <c r="AO2615">
        <v>6</v>
      </c>
      <c r="AP2615" s="5">
        <v>0.77815125038364352</v>
      </c>
      <c r="AV2615">
        <v>33.28</v>
      </c>
      <c r="AW2615">
        <v>102811</v>
      </c>
      <c r="AX2615">
        <v>102811000000</v>
      </c>
      <c r="CG2615" s="13"/>
    </row>
    <row r="2616" spans="1:85" x14ac:dyDescent="0.3">
      <c r="A2616">
        <v>2019</v>
      </c>
      <c r="B2616" t="s">
        <v>179</v>
      </c>
      <c r="C2616">
        <v>0</v>
      </c>
      <c r="E2616">
        <v>4</v>
      </c>
      <c r="F2616">
        <v>5.7</v>
      </c>
      <c r="G2616">
        <v>5700000</v>
      </c>
      <c r="H2616">
        <v>4.5999999999999996</v>
      </c>
      <c r="I2616">
        <v>4600000</v>
      </c>
      <c r="J2616">
        <v>1.1000000000000005</v>
      </c>
      <c r="K2616">
        <v>1100000.0000000005</v>
      </c>
      <c r="L2616">
        <v>1</v>
      </c>
      <c r="M2616">
        <v>0</v>
      </c>
      <c r="N2616">
        <v>0</v>
      </c>
      <c r="O2616">
        <v>14</v>
      </c>
      <c r="P2616">
        <v>5</v>
      </c>
      <c r="Q2616" s="5">
        <v>35.714285714285715</v>
      </c>
      <c r="R2616">
        <v>4</v>
      </c>
      <c r="S2616" s="5">
        <v>28.571428571428569</v>
      </c>
      <c r="T2616">
        <v>5</v>
      </c>
      <c r="U2616" s="5">
        <v>35.714285714285715</v>
      </c>
      <c r="V2616">
        <v>67</v>
      </c>
      <c r="W2616">
        <v>4</v>
      </c>
      <c r="X2616">
        <v>85.24</v>
      </c>
      <c r="Y2616">
        <v>0.74</v>
      </c>
      <c r="Z2616" s="11">
        <v>0.79</v>
      </c>
      <c r="AA2616">
        <v>0.85</v>
      </c>
      <c r="AB2616" s="9">
        <v>850000</v>
      </c>
      <c r="AC2616" s="5">
        <v>0.79</v>
      </c>
      <c r="AD2616">
        <v>4.07</v>
      </c>
      <c r="AE2616">
        <v>0.85</v>
      </c>
      <c r="AF2616">
        <v>1.4</v>
      </c>
      <c r="AG2616" s="5">
        <v>14.832572821258019</v>
      </c>
      <c r="AH2616" s="5">
        <v>3.3243231862677379E-3</v>
      </c>
      <c r="AI2616" s="5">
        <v>6.3531509782005658E-3</v>
      </c>
      <c r="AJ2616">
        <v>19456.400000000001</v>
      </c>
      <c r="AK2616">
        <v>19456400000</v>
      </c>
      <c r="AL2616">
        <f t="shared" si="336"/>
        <v>1</v>
      </c>
      <c r="AM2616">
        <f t="shared" si="337"/>
        <v>0</v>
      </c>
      <c r="AN2616">
        <f t="shared" si="338"/>
        <v>0</v>
      </c>
      <c r="AO2616">
        <v>39</v>
      </c>
      <c r="AP2616" s="5">
        <v>1.5910646070264991</v>
      </c>
      <c r="AQ2616">
        <v>15700000</v>
      </c>
      <c r="AT2616">
        <v>29913000</v>
      </c>
      <c r="AU2616">
        <v>45613000</v>
      </c>
      <c r="AV2616">
        <v>16.38</v>
      </c>
      <c r="AW2616">
        <v>135365.9</v>
      </c>
      <c r="AX2616">
        <v>135365900000</v>
      </c>
      <c r="CG2616" s="13"/>
    </row>
    <row r="2617" spans="1:85" x14ac:dyDescent="0.3">
      <c r="A2617">
        <v>2019</v>
      </c>
      <c r="B2617" t="s">
        <v>180</v>
      </c>
      <c r="C2617">
        <v>0</v>
      </c>
      <c r="M2617">
        <v>0</v>
      </c>
      <c r="N2617">
        <v>0</v>
      </c>
      <c r="Q2617" s="5"/>
      <c r="S2617" s="5"/>
      <c r="U2617" s="5"/>
      <c r="V2617">
        <v>58.69</v>
      </c>
      <c r="X2617">
        <v>54.1</v>
      </c>
      <c r="Y2617">
        <v>-3.51</v>
      </c>
      <c r="Z2617" s="11">
        <v>0.73</v>
      </c>
      <c r="AC2617" s="5">
        <v>0.73</v>
      </c>
      <c r="AD2617">
        <v>-4.3899999999999997</v>
      </c>
      <c r="AE2617">
        <v>-1.4</v>
      </c>
      <c r="AF2617">
        <v>-1.9</v>
      </c>
      <c r="AG2617" s="5">
        <v>41.047898463370906</v>
      </c>
      <c r="AH2617" s="5">
        <v>1.1422676511585985E-2</v>
      </c>
      <c r="AI2617" s="5"/>
      <c r="AJ2617">
        <v>173939.96</v>
      </c>
      <c r="AK2617">
        <v>173939960000</v>
      </c>
      <c r="AL2617">
        <f t="shared" si="336"/>
        <v>0</v>
      </c>
      <c r="AM2617">
        <f t="shared" si="337"/>
        <v>0</v>
      </c>
      <c r="AN2617">
        <f t="shared" si="338"/>
        <v>1</v>
      </c>
      <c r="AO2617">
        <v>40</v>
      </c>
      <c r="AP2617" s="5">
        <v>1.6020599913279623</v>
      </c>
      <c r="AV2617">
        <v>7.06</v>
      </c>
      <c r="AW2617">
        <v>392202.3</v>
      </c>
      <c r="AX2617">
        <v>392202300000</v>
      </c>
      <c r="CG2617" s="13"/>
    </row>
    <row r="2618" spans="1:85" x14ac:dyDescent="0.3">
      <c r="A2618">
        <v>2019</v>
      </c>
      <c r="B2618" t="s">
        <v>181</v>
      </c>
      <c r="C2618">
        <v>0</v>
      </c>
      <c r="M2618">
        <v>0</v>
      </c>
      <c r="N2618">
        <v>0</v>
      </c>
      <c r="Q2618" s="5"/>
      <c r="S2618" s="5"/>
      <c r="U2618" s="5"/>
      <c r="V2618">
        <v>74.25</v>
      </c>
      <c r="Y2618">
        <v>3.82</v>
      </c>
      <c r="Z2618" s="11">
        <v>9.69</v>
      </c>
      <c r="AA2618">
        <v>5.35</v>
      </c>
      <c r="AB2618" s="9">
        <v>5350000</v>
      </c>
      <c r="AC2618" s="5">
        <v>9.69</v>
      </c>
      <c r="AD2618">
        <v>15.03</v>
      </c>
      <c r="AE2618">
        <v>5.35</v>
      </c>
      <c r="AF2618">
        <v>12.78</v>
      </c>
      <c r="AG2618" s="5">
        <v>-0.75001217552232025</v>
      </c>
      <c r="AH2618" s="5"/>
      <c r="AI2618" s="5">
        <v>2.8781856545731124</v>
      </c>
      <c r="AJ2618">
        <v>56064.88</v>
      </c>
      <c r="AK2618">
        <v>56064880000</v>
      </c>
      <c r="AL2618">
        <f t="shared" si="336"/>
        <v>0</v>
      </c>
      <c r="AM2618">
        <f t="shared" si="337"/>
        <v>1</v>
      </c>
      <c r="AN2618">
        <f t="shared" si="338"/>
        <v>0</v>
      </c>
      <c r="AO2618">
        <v>35</v>
      </c>
      <c r="AP2618" s="5">
        <v>1.5440680443502754</v>
      </c>
      <c r="AR2618" s="5">
        <v>17.8</v>
      </c>
      <c r="AV2618">
        <v>74.25</v>
      </c>
      <c r="AW2618">
        <v>22416.9</v>
      </c>
      <c r="AX2618">
        <v>22416900000</v>
      </c>
      <c r="CG2618" s="13"/>
    </row>
    <row r="2619" spans="1:85" x14ac:dyDescent="0.3">
      <c r="A2619">
        <v>2019</v>
      </c>
      <c r="B2619" t="s">
        <v>182</v>
      </c>
      <c r="C2619">
        <v>0</v>
      </c>
      <c r="D2619">
        <v>7</v>
      </c>
      <c r="E2619">
        <v>7</v>
      </c>
      <c r="F2619">
        <v>9.6999999999999993</v>
      </c>
      <c r="G2619">
        <v>9700000</v>
      </c>
      <c r="H2619">
        <v>8.1</v>
      </c>
      <c r="I2619">
        <v>8100000</v>
      </c>
      <c r="J2619">
        <v>1.5999999999999996</v>
      </c>
      <c r="K2619">
        <v>1599999.9999999995</v>
      </c>
      <c r="L2619">
        <v>1</v>
      </c>
      <c r="M2619">
        <v>1</v>
      </c>
      <c r="N2619">
        <v>1</v>
      </c>
      <c r="O2619">
        <v>15</v>
      </c>
      <c r="P2619">
        <v>8</v>
      </c>
      <c r="Q2619" s="5">
        <v>53.333333333333336</v>
      </c>
      <c r="R2619">
        <v>1</v>
      </c>
      <c r="S2619" s="5">
        <v>6.666666666666667</v>
      </c>
      <c r="T2619">
        <v>6</v>
      </c>
      <c r="U2619" s="5">
        <v>40</v>
      </c>
      <c r="V2619">
        <v>41.94</v>
      </c>
      <c r="W2619">
        <v>6</v>
      </c>
      <c r="X2619">
        <v>12.61</v>
      </c>
      <c r="Y2619">
        <v>8.81</v>
      </c>
      <c r="Z2619" s="11">
        <v>14.74</v>
      </c>
      <c r="AA2619">
        <v>18.75</v>
      </c>
      <c r="AB2619" s="9">
        <v>18750000</v>
      </c>
      <c r="AC2619" s="5">
        <v>14.74</v>
      </c>
      <c r="AD2619">
        <v>28.59</v>
      </c>
      <c r="AE2619">
        <v>18.75</v>
      </c>
      <c r="AF2619">
        <v>28.54</v>
      </c>
      <c r="AG2619" s="5">
        <v>18.047641134375827</v>
      </c>
      <c r="AH2619" s="5"/>
      <c r="AI2619" s="5">
        <v>5.1277661619634314</v>
      </c>
      <c r="AJ2619">
        <v>190563.29</v>
      </c>
      <c r="AK2619">
        <v>190563290000</v>
      </c>
      <c r="AL2619">
        <f t="shared" si="336"/>
        <v>0</v>
      </c>
      <c r="AM2619">
        <f t="shared" si="337"/>
        <v>0</v>
      </c>
      <c r="AN2619">
        <f t="shared" si="338"/>
        <v>1</v>
      </c>
      <c r="AO2619">
        <v>24</v>
      </c>
      <c r="AP2619" s="5">
        <v>1.3802112417116059</v>
      </c>
      <c r="AQ2619">
        <v>36477000</v>
      </c>
      <c r="AS2619">
        <v>37768000</v>
      </c>
      <c r="AT2619">
        <v>37458000</v>
      </c>
      <c r="AU2619">
        <v>73935000</v>
      </c>
      <c r="AV2619">
        <v>0</v>
      </c>
      <c r="AW2619">
        <v>35631.5</v>
      </c>
      <c r="AX2619">
        <v>35631500000</v>
      </c>
      <c r="CG2619" s="13"/>
    </row>
    <row r="2620" spans="1:85" x14ac:dyDescent="0.3">
      <c r="A2620">
        <v>2019</v>
      </c>
      <c r="B2620" t="s">
        <v>183</v>
      </c>
      <c r="C2620">
        <v>0</v>
      </c>
      <c r="M2620">
        <v>0</v>
      </c>
      <c r="N2620">
        <v>0</v>
      </c>
      <c r="Q2620" s="5"/>
      <c r="S2620" s="5"/>
      <c r="U2620" s="5"/>
      <c r="V2620">
        <v>50.68</v>
      </c>
      <c r="Y2620">
        <v>8.84</v>
      </c>
      <c r="Z2620" s="11">
        <v>4.43</v>
      </c>
      <c r="AA2620">
        <v>7.69</v>
      </c>
      <c r="AB2620" s="9">
        <v>7690000</v>
      </c>
      <c r="AC2620" s="5">
        <v>4.43</v>
      </c>
      <c r="AD2620">
        <v>18.5</v>
      </c>
      <c r="AE2620">
        <v>7.69</v>
      </c>
      <c r="AF2620">
        <v>9.48</v>
      </c>
      <c r="AG2620" s="5">
        <v>20.747787480756351</v>
      </c>
      <c r="AH2620" s="5">
        <v>0.22339505238514543</v>
      </c>
      <c r="AI2620" s="5">
        <v>0.3487923740751257</v>
      </c>
      <c r="AJ2620">
        <v>105890.1</v>
      </c>
      <c r="AK2620">
        <v>105890100000</v>
      </c>
      <c r="AL2620">
        <f t="shared" si="336"/>
        <v>0</v>
      </c>
      <c r="AM2620">
        <f t="shared" si="337"/>
        <v>0</v>
      </c>
      <c r="AN2620">
        <f t="shared" si="338"/>
        <v>1</v>
      </c>
      <c r="AO2620">
        <v>41</v>
      </c>
      <c r="AP2620" s="5">
        <v>1.6127838567197355</v>
      </c>
      <c r="AV2620">
        <v>3.97</v>
      </c>
      <c r="AW2620">
        <v>90512.3</v>
      </c>
      <c r="AX2620">
        <v>90512300000</v>
      </c>
      <c r="CG2620" s="13"/>
    </row>
    <row r="2621" spans="1:85" x14ac:dyDescent="0.3">
      <c r="A2621">
        <v>2019</v>
      </c>
      <c r="B2621" t="s">
        <v>184</v>
      </c>
      <c r="C2621">
        <v>1</v>
      </c>
      <c r="M2621">
        <v>0</v>
      </c>
      <c r="N2621">
        <v>0</v>
      </c>
      <c r="Q2621" s="5"/>
      <c r="S2621" s="5"/>
      <c r="U2621" s="5"/>
      <c r="V2621">
        <v>33.840000000000003</v>
      </c>
      <c r="X2621">
        <v>2.2599999999999998</v>
      </c>
      <c r="Y2621">
        <v>20.43</v>
      </c>
      <c r="Z2621" s="11">
        <v>3.49</v>
      </c>
      <c r="AA2621">
        <v>13.62</v>
      </c>
      <c r="AB2621" s="9">
        <v>13620000</v>
      </c>
      <c r="AC2621" s="5">
        <v>3.49</v>
      </c>
      <c r="AD2621">
        <v>20.76</v>
      </c>
      <c r="AE2621">
        <v>13.62</v>
      </c>
      <c r="AF2621">
        <v>20.71</v>
      </c>
      <c r="AG2621" s="5">
        <v>14.036097573455111</v>
      </c>
      <c r="AH2621" s="5"/>
      <c r="AI2621" s="5">
        <v>6.536174985978688</v>
      </c>
      <c r="AJ2621">
        <v>39077.68</v>
      </c>
      <c r="AK2621">
        <v>39077680000</v>
      </c>
      <c r="AL2621">
        <f t="shared" si="336"/>
        <v>0</v>
      </c>
      <c r="AM2621">
        <f t="shared" si="337"/>
        <v>1</v>
      </c>
      <c r="AN2621">
        <f t="shared" si="338"/>
        <v>0</v>
      </c>
      <c r="AO2621">
        <v>26</v>
      </c>
      <c r="AP2621" s="5">
        <v>1.414973347970818</v>
      </c>
      <c r="AR2621" s="5">
        <v>100</v>
      </c>
      <c r="AV2621">
        <v>0</v>
      </c>
      <c r="AW2621">
        <v>8915</v>
      </c>
      <c r="AX2621">
        <v>8915000000</v>
      </c>
      <c r="CG2621" s="13"/>
    </row>
    <row r="2622" spans="1:85" x14ac:dyDescent="0.3">
      <c r="A2622">
        <v>2019</v>
      </c>
      <c r="B2622" t="s">
        <v>185</v>
      </c>
      <c r="C2622">
        <v>0</v>
      </c>
      <c r="D2622">
        <v>4</v>
      </c>
      <c r="E2622">
        <v>4</v>
      </c>
      <c r="L2622">
        <v>1</v>
      </c>
      <c r="M2622">
        <v>0</v>
      </c>
      <c r="N2622">
        <v>0</v>
      </c>
      <c r="O2622">
        <v>9</v>
      </c>
      <c r="P2622">
        <v>4</v>
      </c>
      <c r="Q2622" s="5">
        <v>44.444444444444443</v>
      </c>
      <c r="R2622">
        <v>3</v>
      </c>
      <c r="S2622" s="5">
        <v>33.333333333333329</v>
      </c>
      <c r="T2622">
        <v>2</v>
      </c>
      <c r="U2622" s="5">
        <v>22.222222222222221</v>
      </c>
      <c r="V2622">
        <v>67.11</v>
      </c>
      <c r="W2622">
        <v>5</v>
      </c>
      <c r="X2622">
        <v>23.77</v>
      </c>
      <c r="Y2622">
        <v>10.62</v>
      </c>
      <c r="Z2622" s="11">
        <v>8.3000000000000007</v>
      </c>
      <c r="AA2622">
        <v>8.5299999999999994</v>
      </c>
      <c r="AB2622" s="9">
        <v>8530000</v>
      </c>
      <c r="AC2622" s="5">
        <v>8.3000000000000007</v>
      </c>
      <c r="AD2622">
        <v>16.04</v>
      </c>
      <c r="AE2622">
        <v>8.5299999999999994</v>
      </c>
      <c r="AF2622">
        <v>11.98</v>
      </c>
      <c r="AG2622" s="5">
        <v>7.5215992862844541</v>
      </c>
      <c r="AH2622" s="5">
        <v>7.0418306576196438E-2</v>
      </c>
      <c r="AI2622" s="5">
        <v>6.1515030760244782</v>
      </c>
      <c r="AJ2622">
        <v>67199.179999999993</v>
      </c>
      <c r="AK2622">
        <v>67199179999.999992</v>
      </c>
      <c r="AL2622">
        <f t="shared" si="336"/>
        <v>0</v>
      </c>
      <c r="AM2622">
        <f t="shared" si="337"/>
        <v>1</v>
      </c>
      <c r="AN2622">
        <f t="shared" si="338"/>
        <v>0</v>
      </c>
      <c r="AO2622">
        <v>27</v>
      </c>
      <c r="AP2622" s="5">
        <v>1.4313637641589871</v>
      </c>
      <c r="AQ2622">
        <v>49800001</v>
      </c>
      <c r="AT2622">
        <v>129788140</v>
      </c>
      <c r="AU2622">
        <v>179588141</v>
      </c>
      <c r="AV2622">
        <v>0</v>
      </c>
      <c r="AW2622">
        <v>18319.099999999999</v>
      </c>
      <c r="AX2622">
        <v>18319100000</v>
      </c>
      <c r="CG2622" s="13"/>
    </row>
    <row r="2623" spans="1:85" x14ac:dyDescent="0.3">
      <c r="A2623">
        <v>2019</v>
      </c>
      <c r="B2623" t="s">
        <v>186</v>
      </c>
      <c r="C2623">
        <v>0</v>
      </c>
      <c r="D2623">
        <v>4</v>
      </c>
      <c r="E2623">
        <v>7</v>
      </c>
      <c r="F2623">
        <v>67.7</v>
      </c>
      <c r="G2623">
        <v>67700000</v>
      </c>
      <c r="H2623">
        <v>59.3</v>
      </c>
      <c r="I2623">
        <v>59300000</v>
      </c>
      <c r="J2623">
        <v>8.4000000000000057</v>
      </c>
      <c r="K2623">
        <v>8400000.0000000056</v>
      </c>
      <c r="L2623">
        <v>1</v>
      </c>
      <c r="M2623">
        <v>1</v>
      </c>
      <c r="N2623">
        <v>1</v>
      </c>
      <c r="O2623">
        <v>14</v>
      </c>
      <c r="P2623">
        <v>8</v>
      </c>
      <c r="Q2623" s="5">
        <v>57.142857142857139</v>
      </c>
      <c r="R2623">
        <v>1</v>
      </c>
      <c r="S2623" s="5">
        <v>7.1428571428571423</v>
      </c>
      <c r="T2623">
        <v>5</v>
      </c>
      <c r="U2623" s="5">
        <v>35.714285714285715</v>
      </c>
      <c r="V2623">
        <v>51.35</v>
      </c>
      <c r="W2623">
        <v>6</v>
      </c>
      <c r="Y2623">
        <v>4.28</v>
      </c>
      <c r="Z2623" s="11">
        <v>3.31</v>
      </c>
      <c r="AA2623">
        <v>4.28</v>
      </c>
      <c r="AB2623" s="9">
        <v>4280000</v>
      </c>
      <c r="AC2623" s="5">
        <v>3.31</v>
      </c>
      <c r="AD2623">
        <v>21.61</v>
      </c>
      <c r="AE2623">
        <v>4.28</v>
      </c>
      <c r="AF2623">
        <v>11.92</v>
      </c>
      <c r="AG2623" s="5">
        <v>9.0134952204840353</v>
      </c>
      <c r="AH2623" s="5"/>
      <c r="AI2623" s="5"/>
      <c r="AJ2623">
        <v>77062.240000000005</v>
      </c>
      <c r="AK2623">
        <v>77062240000</v>
      </c>
      <c r="AL2623">
        <f t="shared" si="336"/>
        <v>0</v>
      </c>
      <c r="AM2623">
        <f t="shared" si="337"/>
        <v>1</v>
      </c>
      <c r="AN2623">
        <f t="shared" si="338"/>
        <v>0</v>
      </c>
      <c r="AO2623">
        <v>14</v>
      </c>
      <c r="AP2623" s="5">
        <v>1.1461280356782377</v>
      </c>
      <c r="AQ2623">
        <v>42800000</v>
      </c>
      <c r="AR2623" s="5">
        <v>8.6</v>
      </c>
      <c r="AS2623">
        <v>61700000</v>
      </c>
      <c r="AT2623">
        <v>135000000</v>
      </c>
      <c r="AU2623">
        <v>177800000</v>
      </c>
      <c r="AW2623">
        <v>110005.3</v>
      </c>
      <c r="AX2623">
        <v>110005300000</v>
      </c>
      <c r="CG2623" s="13"/>
    </row>
    <row r="2624" spans="1:85" x14ac:dyDescent="0.3">
      <c r="A2624">
        <v>2019</v>
      </c>
      <c r="B2624" t="s">
        <v>187</v>
      </c>
      <c r="C2624">
        <v>0</v>
      </c>
      <c r="M2624">
        <v>0</v>
      </c>
      <c r="N2624">
        <v>0</v>
      </c>
      <c r="Q2624" s="5"/>
      <c r="S2624" s="5"/>
      <c r="U2624" s="5"/>
      <c r="V2624">
        <v>55.17</v>
      </c>
      <c r="Y2624">
        <v>9.92</v>
      </c>
      <c r="Z2624" s="11">
        <v>2.77</v>
      </c>
      <c r="AA2624">
        <v>8.41</v>
      </c>
      <c r="AB2624" s="9">
        <v>8410000</v>
      </c>
      <c r="AC2624" s="5">
        <v>2.77</v>
      </c>
      <c r="AD2624">
        <v>18.89</v>
      </c>
      <c r="AE2624">
        <v>8.41</v>
      </c>
      <c r="AF2624">
        <v>11.63</v>
      </c>
      <c r="AG2624" s="5">
        <v>11.073378097676438</v>
      </c>
      <c r="AH2624" s="5"/>
      <c r="AI2624" s="5">
        <v>0.20745173594046962</v>
      </c>
      <c r="AJ2624">
        <v>36750.33</v>
      </c>
      <c r="AK2624">
        <v>36750330000</v>
      </c>
      <c r="AL2624">
        <f t="shared" si="336"/>
        <v>0</v>
      </c>
      <c r="AM2624">
        <f t="shared" si="337"/>
        <v>1</v>
      </c>
      <c r="AN2624">
        <f t="shared" si="338"/>
        <v>0</v>
      </c>
      <c r="AO2624">
        <v>24</v>
      </c>
      <c r="AP2624" s="5">
        <v>1.3802112417116059</v>
      </c>
      <c r="AV2624">
        <v>0</v>
      </c>
      <c r="AW2624">
        <v>22993.3</v>
      </c>
      <c r="AX2624">
        <v>22993300000</v>
      </c>
      <c r="CG2624" s="13"/>
    </row>
    <row r="2625" spans="1:85" x14ac:dyDescent="0.3">
      <c r="A2625">
        <v>2019</v>
      </c>
      <c r="B2625" t="s">
        <v>188</v>
      </c>
      <c r="C2625">
        <v>0</v>
      </c>
      <c r="D2625">
        <v>3</v>
      </c>
      <c r="E2625">
        <v>4</v>
      </c>
      <c r="F2625">
        <v>1.5</v>
      </c>
      <c r="G2625">
        <v>1500000</v>
      </c>
      <c r="H2625">
        <v>1.4</v>
      </c>
      <c r="I2625">
        <v>1400000</v>
      </c>
      <c r="J2625">
        <v>0.10000000000000009</v>
      </c>
      <c r="K2625">
        <v>100000.00000000009</v>
      </c>
      <c r="L2625">
        <v>0</v>
      </c>
      <c r="M2625">
        <v>0</v>
      </c>
      <c r="N2625">
        <v>1</v>
      </c>
      <c r="O2625">
        <v>14</v>
      </c>
      <c r="P2625">
        <v>5</v>
      </c>
      <c r="Q2625" s="5">
        <v>35.714285714285715</v>
      </c>
      <c r="R2625">
        <v>5</v>
      </c>
      <c r="S2625" s="5">
        <v>35.714285714285715</v>
      </c>
      <c r="T2625">
        <v>4</v>
      </c>
      <c r="U2625" s="5">
        <v>28.571428571428569</v>
      </c>
      <c r="V2625">
        <v>74.989999999999995</v>
      </c>
      <c r="W2625">
        <v>4</v>
      </c>
      <c r="Y2625">
        <v>9.6</v>
      </c>
      <c r="Z2625" s="11">
        <v>2.87</v>
      </c>
      <c r="AA2625">
        <v>11.79</v>
      </c>
      <c r="AB2625" s="9">
        <v>11790000</v>
      </c>
      <c r="AC2625" s="5">
        <v>2.87</v>
      </c>
      <c r="AD2625">
        <v>19.62</v>
      </c>
      <c r="AE2625">
        <v>11.79</v>
      </c>
      <c r="AF2625">
        <v>13.55</v>
      </c>
      <c r="AG2625" s="5">
        <v>13.111437967905609</v>
      </c>
      <c r="AH2625" s="5"/>
      <c r="AI2625" s="5"/>
      <c r="AJ2625">
        <v>41798.639999999999</v>
      </c>
      <c r="AK2625">
        <v>41798640000</v>
      </c>
      <c r="AL2625">
        <f t="shared" si="336"/>
        <v>0</v>
      </c>
      <c r="AM2625">
        <f t="shared" si="337"/>
        <v>1</v>
      </c>
      <c r="AN2625">
        <f t="shared" si="338"/>
        <v>0</v>
      </c>
      <c r="AO2625">
        <v>26</v>
      </c>
      <c r="AP2625" s="5">
        <v>1.414973347970818</v>
      </c>
      <c r="AQ2625">
        <v>355800000</v>
      </c>
      <c r="AS2625">
        <v>117200000</v>
      </c>
      <c r="AT2625">
        <v>1885000</v>
      </c>
      <c r="AU2625">
        <v>357685000</v>
      </c>
      <c r="AW2625">
        <v>34221.300000000003</v>
      </c>
      <c r="AX2625">
        <v>34221300000.000004</v>
      </c>
      <c r="CG2625" s="13"/>
    </row>
    <row r="2626" spans="1:85" x14ac:dyDescent="0.3">
      <c r="A2626">
        <v>2019</v>
      </c>
      <c r="B2626" t="s">
        <v>189</v>
      </c>
      <c r="C2626">
        <v>0</v>
      </c>
      <c r="D2626">
        <v>5</v>
      </c>
      <c r="E2626">
        <v>4</v>
      </c>
      <c r="F2626">
        <v>3.7</v>
      </c>
      <c r="G2626">
        <v>3700000</v>
      </c>
      <c r="H2626">
        <v>3.6</v>
      </c>
      <c r="I2626">
        <v>3600000</v>
      </c>
      <c r="J2626">
        <v>0.10000000000000009</v>
      </c>
      <c r="K2626">
        <v>100000.00000000009</v>
      </c>
      <c r="L2626">
        <v>1</v>
      </c>
      <c r="M2626">
        <v>0</v>
      </c>
      <c r="N2626">
        <v>0</v>
      </c>
      <c r="O2626">
        <v>12</v>
      </c>
      <c r="P2626">
        <v>5</v>
      </c>
      <c r="Q2626" s="5">
        <v>41.666666666666671</v>
      </c>
      <c r="R2626">
        <v>5</v>
      </c>
      <c r="S2626" s="5">
        <v>41.666666666666671</v>
      </c>
      <c r="T2626">
        <v>2</v>
      </c>
      <c r="U2626" s="5">
        <v>16.666666666666664</v>
      </c>
      <c r="V2626">
        <v>58.81</v>
      </c>
      <c r="W2626">
        <v>4</v>
      </c>
      <c r="Y2626">
        <v>12.11</v>
      </c>
      <c r="Z2626" s="11">
        <v>2.99</v>
      </c>
      <c r="AA2626">
        <v>11.76</v>
      </c>
      <c r="AB2626" s="9">
        <v>11760000</v>
      </c>
      <c r="AC2626" s="5">
        <v>2.99</v>
      </c>
      <c r="AD2626">
        <v>19.95</v>
      </c>
      <c r="AE2626">
        <v>11.76</v>
      </c>
      <c r="AF2626">
        <v>13.01</v>
      </c>
      <c r="AG2626" s="5">
        <v>26.91672774981982</v>
      </c>
      <c r="AH2626" s="5">
        <v>0.12691371565989065</v>
      </c>
      <c r="AI2626" s="5">
        <v>1.0373922264742497</v>
      </c>
      <c r="AJ2626">
        <v>79196.929999999993</v>
      </c>
      <c r="AK2626">
        <v>79196930000</v>
      </c>
      <c r="AL2626">
        <f t="shared" si="336"/>
        <v>0</v>
      </c>
      <c r="AM2626">
        <f t="shared" si="337"/>
        <v>1</v>
      </c>
      <c r="AN2626">
        <f t="shared" si="338"/>
        <v>0</v>
      </c>
      <c r="AO2626">
        <v>26</v>
      </c>
      <c r="AP2626" s="5">
        <v>1.414973347970818</v>
      </c>
      <c r="AQ2626">
        <v>39075000</v>
      </c>
      <c r="AT2626">
        <v>9825000</v>
      </c>
      <c r="AU2626">
        <v>48900000</v>
      </c>
      <c r="AV2626">
        <v>0</v>
      </c>
      <c r="AW2626">
        <v>41209.1</v>
      </c>
      <c r="AX2626">
        <v>41209100000</v>
      </c>
      <c r="CG2626" s="13"/>
    </row>
    <row r="2627" spans="1:85" x14ac:dyDescent="0.3">
      <c r="A2627">
        <v>2019</v>
      </c>
      <c r="B2627" t="s">
        <v>190</v>
      </c>
      <c r="C2627">
        <v>0</v>
      </c>
      <c r="D2627">
        <v>5</v>
      </c>
      <c r="E2627">
        <v>6</v>
      </c>
      <c r="F2627">
        <v>9.9</v>
      </c>
      <c r="G2627">
        <v>9900000</v>
      </c>
      <c r="H2627">
        <v>6.1</v>
      </c>
      <c r="I2627">
        <v>6100000</v>
      </c>
      <c r="J2627">
        <v>3.8000000000000007</v>
      </c>
      <c r="K2627">
        <v>3800000.0000000009</v>
      </c>
      <c r="L2627">
        <v>1</v>
      </c>
      <c r="M2627">
        <v>0</v>
      </c>
      <c r="N2627">
        <v>0</v>
      </c>
      <c r="O2627">
        <v>15</v>
      </c>
      <c r="P2627">
        <v>5</v>
      </c>
      <c r="Q2627" s="5">
        <v>33.333333333333329</v>
      </c>
      <c r="R2627">
        <v>4</v>
      </c>
      <c r="S2627" s="5">
        <v>26.666666666666668</v>
      </c>
      <c r="T2627">
        <v>6</v>
      </c>
      <c r="U2627" s="5">
        <v>40</v>
      </c>
      <c r="V2627">
        <v>47.58</v>
      </c>
      <c r="W2627">
        <v>6</v>
      </c>
      <c r="Y2627">
        <v>8.0399999999999991</v>
      </c>
      <c r="Z2627" s="11">
        <v>6.03</v>
      </c>
      <c r="AA2627">
        <v>10.55</v>
      </c>
      <c r="AB2627" s="9">
        <v>10550000</v>
      </c>
      <c r="AC2627" s="5">
        <v>6.03</v>
      </c>
      <c r="AD2627">
        <v>15.66</v>
      </c>
      <c r="AE2627">
        <v>10.55</v>
      </c>
      <c r="AF2627">
        <v>14.3</v>
      </c>
      <c r="AG2627" s="5">
        <v>6.2406785143124113</v>
      </c>
      <c r="AH2627" s="5">
        <v>0.61633177728164534</v>
      </c>
      <c r="AI2627" s="5">
        <v>3.0545971179216562</v>
      </c>
      <c r="AJ2627">
        <v>93756.83</v>
      </c>
      <c r="AK2627">
        <v>93756830000</v>
      </c>
      <c r="AL2627">
        <f t="shared" si="336"/>
        <v>0</v>
      </c>
      <c r="AM2627">
        <f t="shared" si="337"/>
        <v>1</v>
      </c>
      <c r="AN2627">
        <f t="shared" si="338"/>
        <v>0</v>
      </c>
      <c r="AO2627">
        <v>34</v>
      </c>
      <c r="AP2627" s="5">
        <v>1.5314789170422551</v>
      </c>
      <c r="AQ2627">
        <v>106932000</v>
      </c>
      <c r="AT2627">
        <v>80511000</v>
      </c>
      <c r="AU2627">
        <v>187443000</v>
      </c>
      <c r="AV2627">
        <v>0</v>
      </c>
      <c r="AW2627">
        <v>29562</v>
      </c>
      <c r="AX2627">
        <v>29562000000</v>
      </c>
      <c r="CG2627" s="13"/>
    </row>
    <row r="2628" spans="1:85" x14ac:dyDescent="0.3">
      <c r="A2628">
        <v>2019</v>
      </c>
      <c r="B2628" t="s">
        <v>191</v>
      </c>
      <c r="C2628">
        <v>0</v>
      </c>
      <c r="D2628">
        <v>4</v>
      </c>
      <c r="E2628">
        <v>6</v>
      </c>
      <c r="L2628">
        <v>1</v>
      </c>
      <c r="M2628">
        <v>0</v>
      </c>
      <c r="N2628">
        <v>1</v>
      </c>
      <c r="O2628">
        <v>13</v>
      </c>
      <c r="P2628">
        <v>5</v>
      </c>
      <c r="Q2628" s="5">
        <v>38.461538461538467</v>
      </c>
      <c r="R2628">
        <v>3</v>
      </c>
      <c r="S2628" s="5">
        <v>23.076923076923077</v>
      </c>
      <c r="T2628">
        <v>5</v>
      </c>
      <c r="U2628" s="5">
        <v>38.461538461538467</v>
      </c>
      <c r="V2628">
        <v>59.32</v>
      </c>
      <c r="W2628">
        <v>6</v>
      </c>
      <c r="X2628">
        <v>43.74</v>
      </c>
      <c r="Y2628">
        <v>4.67</v>
      </c>
      <c r="Z2628" s="11">
        <v>2.38</v>
      </c>
      <c r="AA2628">
        <v>3.79</v>
      </c>
      <c r="AB2628" s="9">
        <v>3790000</v>
      </c>
      <c r="AC2628" s="5">
        <v>2.38</v>
      </c>
      <c r="AD2628">
        <v>16.75</v>
      </c>
      <c r="AE2628">
        <v>3.79</v>
      </c>
      <c r="AF2628">
        <v>8.49</v>
      </c>
      <c r="AG2628" s="5">
        <v>24.056930710055504</v>
      </c>
      <c r="AH2628" s="5">
        <v>0.13534170091696771</v>
      </c>
      <c r="AI2628" s="5"/>
      <c r="AJ2628">
        <v>72241.56</v>
      </c>
      <c r="AK2628">
        <v>72241560000</v>
      </c>
      <c r="AL2628">
        <f t="shared" si="336"/>
        <v>0</v>
      </c>
      <c r="AM2628">
        <f t="shared" si="337"/>
        <v>1</v>
      </c>
      <c r="AN2628">
        <f t="shared" si="338"/>
        <v>0</v>
      </c>
      <c r="AO2628">
        <v>38</v>
      </c>
      <c r="AP2628" s="5">
        <v>1.5797835966168099</v>
      </c>
      <c r="AQ2628">
        <v>89000000</v>
      </c>
      <c r="AS2628">
        <v>118700000</v>
      </c>
      <c r="AT2628">
        <v>291100000</v>
      </c>
      <c r="AU2628">
        <v>380100000</v>
      </c>
      <c r="AV2628">
        <v>0</v>
      </c>
      <c r="AW2628">
        <v>108466.2</v>
      </c>
      <c r="AX2628">
        <v>108466200000</v>
      </c>
      <c r="CG2628" s="13"/>
    </row>
    <row r="2629" spans="1:85" x14ac:dyDescent="0.3">
      <c r="A2629">
        <v>2019</v>
      </c>
      <c r="B2629" t="s">
        <v>192</v>
      </c>
      <c r="C2629">
        <v>0</v>
      </c>
      <c r="D2629">
        <v>3</v>
      </c>
      <c r="E2629">
        <v>4</v>
      </c>
      <c r="F2629">
        <v>8.8000000000000007</v>
      </c>
      <c r="G2629">
        <v>8800000</v>
      </c>
      <c r="H2629">
        <v>5</v>
      </c>
      <c r="I2629">
        <v>5000000</v>
      </c>
      <c r="J2629">
        <v>3.8000000000000007</v>
      </c>
      <c r="K2629">
        <v>3800000.0000000009</v>
      </c>
      <c r="L2629">
        <v>1</v>
      </c>
      <c r="M2629">
        <v>0</v>
      </c>
      <c r="N2629">
        <v>0</v>
      </c>
      <c r="O2629">
        <v>12</v>
      </c>
      <c r="P2629">
        <v>3</v>
      </c>
      <c r="Q2629" s="5">
        <v>25</v>
      </c>
      <c r="R2629">
        <v>2</v>
      </c>
      <c r="S2629" s="5">
        <v>16.666666666666664</v>
      </c>
      <c r="T2629">
        <v>7</v>
      </c>
      <c r="U2629" s="5">
        <v>58.333333333333336</v>
      </c>
      <c r="V2629">
        <v>74.989999999999995</v>
      </c>
      <c r="W2629">
        <v>5</v>
      </c>
      <c r="Y2629">
        <v>8.11</v>
      </c>
      <c r="Z2629" s="11">
        <v>7.06</v>
      </c>
      <c r="AA2629">
        <v>10.17</v>
      </c>
      <c r="AB2629" s="9">
        <v>10170000</v>
      </c>
      <c r="AC2629" s="5">
        <v>7.06</v>
      </c>
      <c r="AD2629">
        <v>13.52</v>
      </c>
      <c r="AE2629">
        <v>10.17</v>
      </c>
      <c r="AF2629">
        <v>13.24</v>
      </c>
      <c r="AG2629" s="5">
        <v>12.786093193534736</v>
      </c>
      <c r="AH2629" s="5">
        <v>0.50492783065044411</v>
      </c>
      <c r="AI2629" s="5">
        <v>5.1217788769404029</v>
      </c>
      <c r="AJ2629">
        <v>247094.69</v>
      </c>
      <c r="AK2629">
        <v>247094690000</v>
      </c>
      <c r="AL2629">
        <f t="shared" si="336"/>
        <v>0</v>
      </c>
      <c r="AM2629">
        <f t="shared" si="337"/>
        <v>0</v>
      </c>
      <c r="AN2629">
        <f t="shared" si="338"/>
        <v>1</v>
      </c>
      <c r="AO2629">
        <v>99</v>
      </c>
      <c r="AP2629" s="5">
        <v>1.9956351945975497</v>
      </c>
      <c r="AQ2629">
        <v>41917000</v>
      </c>
      <c r="AT2629">
        <v>71832000</v>
      </c>
      <c r="AU2629">
        <v>113749000</v>
      </c>
      <c r="AV2629">
        <v>74.989999999999995</v>
      </c>
      <c r="AW2629">
        <v>54344.4</v>
      </c>
      <c r="AX2629">
        <v>54344400000</v>
      </c>
      <c r="CG2629" s="13"/>
    </row>
    <row r="2630" spans="1:85" x14ac:dyDescent="0.3">
      <c r="A2630">
        <v>2019</v>
      </c>
      <c r="B2630" t="s">
        <v>193</v>
      </c>
      <c r="C2630">
        <v>0</v>
      </c>
      <c r="M2630">
        <v>0</v>
      </c>
      <c r="N2630">
        <v>0</v>
      </c>
      <c r="Q2630" s="5"/>
      <c r="S2630" s="5"/>
      <c r="U2630" s="5"/>
      <c r="V2630">
        <v>55.09</v>
      </c>
      <c r="Y2630">
        <v>25.57</v>
      </c>
      <c r="Z2630" s="11">
        <v>2.77</v>
      </c>
      <c r="AA2630">
        <v>14.35</v>
      </c>
      <c r="AB2630" s="9">
        <v>14350000</v>
      </c>
      <c r="AC2630" s="5">
        <v>2.77</v>
      </c>
      <c r="AD2630">
        <v>22.35</v>
      </c>
      <c r="AE2630">
        <v>14.35</v>
      </c>
      <c r="AF2630">
        <v>22.24</v>
      </c>
      <c r="AG2630" s="5">
        <v>-1.2155532231687309</v>
      </c>
      <c r="AH2630" s="5">
        <v>2.2262854883743914</v>
      </c>
      <c r="AI2630" s="5">
        <v>1.976724074028317E-2</v>
      </c>
      <c r="AJ2630">
        <v>29029.93</v>
      </c>
      <c r="AK2630">
        <v>29029930000</v>
      </c>
      <c r="AL2630">
        <f t="shared" si="336"/>
        <v>1</v>
      </c>
      <c r="AM2630">
        <f t="shared" si="337"/>
        <v>0</v>
      </c>
      <c r="AN2630">
        <f t="shared" si="338"/>
        <v>0</v>
      </c>
      <c r="AO2630">
        <v>33</v>
      </c>
      <c r="AP2630" s="5">
        <v>1.5185139398778873</v>
      </c>
      <c r="AV2630">
        <v>0</v>
      </c>
      <c r="AW2630">
        <v>8094.2</v>
      </c>
      <c r="AX2630">
        <v>8094200000</v>
      </c>
      <c r="CG2630" s="13"/>
    </row>
    <row r="2631" spans="1:85" x14ac:dyDescent="0.3">
      <c r="A2631">
        <v>2019</v>
      </c>
      <c r="B2631" t="s">
        <v>194</v>
      </c>
      <c r="C2631">
        <v>0</v>
      </c>
      <c r="F2631">
        <v>15.2</v>
      </c>
      <c r="G2631">
        <v>15200000</v>
      </c>
      <c r="H2631">
        <v>11.9</v>
      </c>
      <c r="I2631">
        <v>11900000</v>
      </c>
      <c r="J2631">
        <v>3.2999999999999989</v>
      </c>
      <c r="K2631">
        <v>3299999.9999999991</v>
      </c>
      <c r="M2631">
        <v>1</v>
      </c>
      <c r="N2631">
        <v>0</v>
      </c>
      <c r="Q2631" s="5"/>
      <c r="S2631" s="5"/>
      <c r="U2631" s="5"/>
      <c r="V2631">
        <v>74.53</v>
      </c>
      <c r="Y2631">
        <v>11.15</v>
      </c>
      <c r="Z2631" s="11">
        <v>2.0499999999999998</v>
      </c>
      <c r="AA2631">
        <v>3.11</v>
      </c>
      <c r="AB2631" s="9">
        <v>3110000</v>
      </c>
      <c r="AC2631" s="5">
        <v>2.0499999999999998</v>
      </c>
      <c r="AD2631">
        <v>9.6199999999999992</v>
      </c>
      <c r="AE2631">
        <v>3.11</v>
      </c>
      <c r="AF2631">
        <v>5.49</v>
      </c>
      <c r="AG2631" s="5">
        <v>-37.95299911748797</v>
      </c>
      <c r="AH2631" s="5"/>
      <c r="AI2631" s="5">
        <v>6.0517773368050376</v>
      </c>
      <c r="AJ2631">
        <v>19056.080000000002</v>
      </c>
      <c r="AK2631">
        <v>19056080000</v>
      </c>
      <c r="AL2631">
        <f t="shared" si="336"/>
        <v>1</v>
      </c>
      <c r="AM2631">
        <f t="shared" si="337"/>
        <v>0</v>
      </c>
      <c r="AN2631">
        <f t="shared" si="338"/>
        <v>0</v>
      </c>
      <c r="AO2631">
        <v>28</v>
      </c>
      <c r="AP2631" s="5">
        <v>1.447158031342219</v>
      </c>
      <c r="AR2631" s="5">
        <v>18.7</v>
      </c>
      <c r="AV2631">
        <v>0</v>
      </c>
      <c r="AW2631">
        <v>8718.1</v>
      </c>
      <c r="AX2631">
        <v>8718100000</v>
      </c>
      <c r="CG2631" s="13"/>
    </row>
    <row r="2632" spans="1:85" x14ac:dyDescent="0.3">
      <c r="A2632">
        <v>2019</v>
      </c>
      <c r="B2632" t="s">
        <v>195</v>
      </c>
      <c r="C2632">
        <v>1</v>
      </c>
      <c r="M2632">
        <v>0</v>
      </c>
      <c r="N2632">
        <v>0</v>
      </c>
      <c r="Q2632" s="5"/>
      <c r="S2632" s="5"/>
      <c r="U2632" s="5"/>
      <c r="V2632">
        <v>78.88</v>
      </c>
      <c r="Y2632">
        <v>14.51</v>
      </c>
      <c r="Z2632" s="11">
        <v>3.8</v>
      </c>
      <c r="AA2632">
        <v>24.09</v>
      </c>
      <c r="AB2632" s="9">
        <v>24090000</v>
      </c>
      <c r="AC2632" s="5">
        <v>3.8</v>
      </c>
      <c r="AD2632">
        <v>34.82</v>
      </c>
      <c r="AE2632">
        <v>24.09</v>
      </c>
      <c r="AF2632">
        <v>33.67</v>
      </c>
      <c r="AG2632" s="5">
        <v>33.955546927060666</v>
      </c>
      <c r="AH2632" s="5"/>
      <c r="AI2632" s="5">
        <v>0.43674707643857241</v>
      </c>
      <c r="AJ2632">
        <v>163534.95000000001</v>
      </c>
      <c r="AK2632">
        <v>163534950000</v>
      </c>
      <c r="AL2632">
        <f t="shared" si="336"/>
        <v>0</v>
      </c>
      <c r="AM2632">
        <f t="shared" si="337"/>
        <v>0</v>
      </c>
      <c r="AN2632">
        <f t="shared" si="338"/>
        <v>1</v>
      </c>
      <c r="AO2632">
        <v>7</v>
      </c>
      <c r="AP2632" s="5">
        <v>0.8450980400142567</v>
      </c>
      <c r="AR2632" s="5">
        <v>100</v>
      </c>
      <c r="AV2632">
        <v>0</v>
      </c>
      <c r="AW2632">
        <v>51059.3</v>
      </c>
      <c r="AX2632">
        <v>51059300000</v>
      </c>
      <c r="CG2632" s="13"/>
    </row>
    <row r="2633" spans="1:85" x14ac:dyDescent="0.3">
      <c r="A2633">
        <v>2019</v>
      </c>
      <c r="B2633" t="s">
        <v>196</v>
      </c>
      <c r="C2633">
        <v>0</v>
      </c>
      <c r="D2633">
        <v>3</v>
      </c>
      <c r="E2633">
        <v>4</v>
      </c>
      <c r="F2633">
        <v>1.8</v>
      </c>
      <c r="G2633">
        <v>1800000</v>
      </c>
      <c r="H2633">
        <v>1.8</v>
      </c>
      <c r="I2633">
        <v>1800000</v>
      </c>
      <c r="J2633">
        <v>0</v>
      </c>
      <c r="L2633">
        <v>1</v>
      </c>
      <c r="M2633">
        <v>0</v>
      </c>
      <c r="N2633">
        <v>0</v>
      </c>
      <c r="O2633">
        <v>12</v>
      </c>
      <c r="P2633">
        <v>5</v>
      </c>
      <c r="Q2633" s="5">
        <v>41.666666666666671</v>
      </c>
      <c r="R2633">
        <v>2</v>
      </c>
      <c r="S2633" s="5">
        <v>16.666666666666664</v>
      </c>
      <c r="T2633">
        <v>5</v>
      </c>
      <c r="U2633" s="5">
        <v>41.666666666666671</v>
      </c>
      <c r="V2633">
        <v>30.83</v>
      </c>
      <c r="W2633">
        <v>4</v>
      </c>
      <c r="Y2633">
        <v>6.25</v>
      </c>
      <c r="Z2633" s="11">
        <v>3.79</v>
      </c>
      <c r="AA2633">
        <v>6.48</v>
      </c>
      <c r="AB2633" s="9">
        <v>6480000</v>
      </c>
      <c r="AC2633" s="5">
        <v>3.79</v>
      </c>
      <c r="AD2633">
        <v>10.76</v>
      </c>
      <c r="AE2633">
        <v>6.48</v>
      </c>
      <c r="AF2633">
        <v>10.74</v>
      </c>
      <c r="AG2633" s="5">
        <v>1.4309095502594138</v>
      </c>
      <c r="AH2633" s="5">
        <v>0.91761996382945699</v>
      </c>
      <c r="AI2633" s="5"/>
      <c r="AJ2633">
        <v>64942.49</v>
      </c>
      <c r="AK2633">
        <v>64942490000</v>
      </c>
      <c r="AL2633">
        <f t="shared" si="336"/>
        <v>0</v>
      </c>
      <c r="AM2633">
        <f t="shared" si="337"/>
        <v>1</v>
      </c>
      <c r="AN2633">
        <f t="shared" si="338"/>
        <v>0</v>
      </c>
      <c r="AO2633">
        <v>57</v>
      </c>
      <c r="AP2633" s="5">
        <v>1.7558748556724912</v>
      </c>
      <c r="AQ2633">
        <v>27825003</v>
      </c>
      <c r="AR2633" s="5">
        <v>100</v>
      </c>
      <c r="AT2633">
        <v>90885105</v>
      </c>
      <c r="AU2633">
        <v>118710108</v>
      </c>
      <c r="AV2633">
        <v>0</v>
      </c>
      <c r="AW2633">
        <v>27702.1</v>
      </c>
      <c r="AX2633">
        <v>27702100000</v>
      </c>
      <c r="CG2633" s="13"/>
    </row>
    <row r="2634" spans="1:85" x14ac:dyDescent="0.3">
      <c r="A2634">
        <v>2019</v>
      </c>
      <c r="B2634" t="s">
        <v>197</v>
      </c>
      <c r="C2634">
        <v>1</v>
      </c>
      <c r="D2634">
        <v>5</v>
      </c>
      <c r="E2634">
        <v>4</v>
      </c>
      <c r="M2634">
        <v>0</v>
      </c>
      <c r="N2634">
        <v>0</v>
      </c>
      <c r="Q2634" s="5"/>
      <c r="S2634" s="5"/>
      <c r="U2634" s="5"/>
      <c r="V2634">
        <v>74.8</v>
      </c>
      <c r="Y2634">
        <v>15.52</v>
      </c>
      <c r="Z2634" s="11">
        <v>5.0599999999999996</v>
      </c>
      <c r="AA2634">
        <v>24.54</v>
      </c>
      <c r="AB2634" s="9">
        <v>24540000</v>
      </c>
      <c r="AC2634" s="5">
        <v>5.0599999999999996</v>
      </c>
      <c r="AD2634">
        <v>34.75</v>
      </c>
      <c r="AE2634">
        <v>24.54</v>
      </c>
      <c r="AF2634">
        <v>34.75</v>
      </c>
      <c r="AG2634" s="5">
        <v>29.279408745637447</v>
      </c>
      <c r="AH2634" s="5">
        <v>0.29854538525058755</v>
      </c>
      <c r="AI2634" s="5">
        <v>0.23184907577971162</v>
      </c>
      <c r="AJ2634">
        <v>295418.27</v>
      </c>
      <c r="AK2634">
        <v>295418270000</v>
      </c>
      <c r="AL2634">
        <f t="shared" si="336"/>
        <v>0</v>
      </c>
      <c r="AM2634">
        <f t="shared" si="337"/>
        <v>0</v>
      </c>
      <c r="AN2634">
        <f t="shared" si="338"/>
        <v>1</v>
      </c>
      <c r="AO2634">
        <v>22</v>
      </c>
      <c r="AP2634" s="5">
        <v>1.3424226808222062</v>
      </c>
      <c r="AV2634">
        <v>0</v>
      </c>
      <c r="AW2634">
        <v>94458</v>
      </c>
      <c r="AX2634">
        <v>94458000000</v>
      </c>
      <c r="CG2634" s="13"/>
    </row>
    <row r="2635" spans="1:85" x14ac:dyDescent="0.3">
      <c r="A2635">
        <v>2019</v>
      </c>
      <c r="B2635" t="s">
        <v>198</v>
      </c>
      <c r="C2635">
        <v>0</v>
      </c>
      <c r="D2635">
        <v>5</v>
      </c>
      <c r="E2635">
        <v>8</v>
      </c>
      <c r="L2635">
        <v>1</v>
      </c>
      <c r="M2635">
        <v>0</v>
      </c>
      <c r="N2635">
        <v>1</v>
      </c>
      <c r="O2635">
        <v>24</v>
      </c>
      <c r="P2635">
        <v>11</v>
      </c>
      <c r="Q2635" s="5">
        <v>45.833333333333329</v>
      </c>
      <c r="R2635">
        <v>7</v>
      </c>
      <c r="S2635" s="5">
        <v>29.166666666666668</v>
      </c>
      <c r="T2635">
        <v>6</v>
      </c>
      <c r="U2635" s="5">
        <v>25</v>
      </c>
      <c r="W2635">
        <v>9</v>
      </c>
      <c r="Y2635">
        <v>4.88</v>
      </c>
      <c r="Z2635" s="11">
        <v>3.64</v>
      </c>
      <c r="AA2635">
        <v>2.57</v>
      </c>
      <c r="AB2635" s="9">
        <v>2570000</v>
      </c>
      <c r="AC2635" s="5">
        <v>3.64</v>
      </c>
      <c r="AD2635">
        <v>10.8</v>
      </c>
      <c r="AE2635">
        <v>2.57</v>
      </c>
      <c r="AF2635">
        <v>3.84</v>
      </c>
      <c r="AG2635" s="5">
        <v>16.848193796969177</v>
      </c>
      <c r="AH2635" s="5">
        <v>0.18365610140011782</v>
      </c>
      <c r="AI2635" s="5">
        <v>0.15538854370840469</v>
      </c>
      <c r="AJ2635">
        <v>1943201.02</v>
      </c>
      <c r="AK2635">
        <v>1943201020000</v>
      </c>
      <c r="AL2635">
        <f t="shared" si="336"/>
        <v>0</v>
      </c>
      <c r="AM2635">
        <f t="shared" si="337"/>
        <v>0</v>
      </c>
      <c r="AN2635">
        <f t="shared" si="338"/>
        <v>1</v>
      </c>
      <c r="AO2635">
        <v>73</v>
      </c>
      <c r="AP2635" s="5">
        <v>1.8633228601204557</v>
      </c>
      <c r="AQ2635">
        <v>92100000</v>
      </c>
      <c r="AR2635" s="5">
        <v>100</v>
      </c>
      <c r="AS2635">
        <v>484500000</v>
      </c>
      <c r="AT2635">
        <v>1174700000</v>
      </c>
      <c r="AU2635">
        <v>1266800000</v>
      </c>
      <c r="AV2635">
        <v>0</v>
      </c>
      <c r="AW2635">
        <v>1264700.7</v>
      </c>
      <c r="AX2635">
        <v>1264700700000</v>
      </c>
      <c r="CG2635" s="13"/>
    </row>
    <row r="2636" spans="1:85" x14ac:dyDescent="0.3">
      <c r="A2636">
        <v>2019</v>
      </c>
      <c r="B2636" t="s">
        <v>199</v>
      </c>
      <c r="C2636">
        <v>0</v>
      </c>
      <c r="M2636">
        <v>0</v>
      </c>
      <c r="N2636">
        <v>0</v>
      </c>
      <c r="Q2636" s="5"/>
      <c r="S2636" s="5"/>
      <c r="U2636" s="5"/>
      <c r="V2636">
        <v>32.770000000000003</v>
      </c>
      <c r="X2636">
        <v>30.22</v>
      </c>
      <c r="Y2636">
        <v>3.7</v>
      </c>
      <c r="Z2636" s="11">
        <v>2.72</v>
      </c>
      <c r="AA2636">
        <v>2.57</v>
      </c>
      <c r="AB2636" s="9">
        <v>2570000</v>
      </c>
      <c r="AC2636" s="5">
        <v>2.72</v>
      </c>
      <c r="AD2636">
        <v>5.6</v>
      </c>
      <c r="AE2636">
        <v>2.57</v>
      </c>
      <c r="AF2636">
        <v>3.36</v>
      </c>
      <c r="AG2636" s="5">
        <v>10.754016112692367</v>
      </c>
      <c r="AH2636" s="5">
        <v>6.1476945056668209</v>
      </c>
      <c r="AI2636" s="5"/>
      <c r="AJ2636">
        <v>42526.8</v>
      </c>
      <c r="AK2636">
        <v>42526800000</v>
      </c>
      <c r="AL2636">
        <f t="shared" si="336"/>
        <v>0</v>
      </c>
      <c r="AM2636">
        <f t="shared" si="337"/>
        <v>1</v>
      </c>
      <c r="AN2636">
        <f t="shared" si="338"/>
        <v>0</v>
      </c>
      <c r="AO2636">
        <v>14</v>
      </c>
      <c r="AP2636" s="5">
        <v>1.1461280356782377</v>
      </c>
      <c r="AR2636" s="5">
        <v>24.2</v>
      </c>
      <c r="AV2636">
        <v>0</v>
      </c>
      <c r="AW2636">
        <v>22958.2</v>
      </c>
      <c r="AX2636">
        <v>22958200000</v>
      </c>
      <c r="CG2636" s="13"/>
    </row>
    <row r="2637" spans="1:85" x14ac:dyDescent="0.3">
      <c r="A2637">
        <v>2019</v>
      </c>
      <c r="B2637" t="s">
        <v>200</v>
      </c>
      <c r="C2637">
        <v>1</v>
      </c>
      <c r="M2637">
        <v>0</v>
      </c>
      <c r="N2637">
        <v>0</v>
      </c>
      <c r="Q2637" s="5"/>
      <c r="S2637" s="5"/>
      <c r="U2637" s="5"/>
      <c r="V2637">
        <v>30.89</v>
      </c>
      <c r="Y2637">
        <v>2.63</v>
      </c>
      <c r="Z2637" s="11">
        <v>6.4</v>
      </c>
      <c r="AA2637">
        <v>0.57999999999999996</v>
      </c>
      <c r="AB2637" s="9">
        <v>580000</v>
      </c>
      <c r="AC2637" s="5">
        <v>6.4</v>
      </c>
      <c r="AD2637">
        <v>1.35</v>
      </c>
      <c r="AE2637">
        <v>0.57999999999999996</v>
      </c>
      <c r="AF2637">
        <v>0.67</v>
      </c>
      <c r="AG2637" s="5">
        <v>13.469311994720332</v>
      </c>
      <c r="AH2637" s="5"/>
      <c r="AI2637" s="5">
        <v>0.37805121866991409</v>
      </c>
      <c r="AJ2637">
        <v>63894.68</v>
      </c>
      <c r="AK2637">
        <v>63894680000</v>
      </c>
      <c r="AL2637">
        <f t="shared" si="336"/>
        <v>0</v>
      </c>
      <c r="AM2637">
        <f t="shared" si="337"/>
        <v>1</v>
      </c>
      <c r="AN2637">
        <f t="shared" si="338"/>
        <v>0</v>
      </c>
      <c r="AO2637">
        <v>6</v>
      </c>
      <c r="AP2637" s="5">
        <v>0.77815125038364352</v>
      </c>
      <c r="AR2637" s="5">
        <v>9.3000000000000007</v>
      </c>
      <c r="AW2637">
        <v>5501.9</v>
      </c>
      <c r="AX2637">
        <v>5501900000</v>
      </c>
      <c r="CG2637" s="13"/>
    </row>
    <row r="2638" spans="1:85" x14ac:dyDescent="0.3">
      <c r="A2638">
        <v>2019</v>
      </c>
      <c r="B2638" t="s">
        <v>201</v>
      </c>
      <c r="C2638">
        <v>0</v>
      </c>
      <c r="M2638">
        <v>0</v>
      </c>
      <c r="N2638">
        <v>0</v>
      </c>
      <c r="O2638">
        <v>9</v>
      </c>
      <c r="P2638">
        <v>4</v>
      </c>
      <c r="Q2638" s="5">
        <v>44.444444444444443</v>
      </c>
      <c r="R2638">
        <v>1</v>
      </c>
      <c r="S2638" s="5">
        <v>11.111111111111111</v>
      </c>
      <c r="T2638">
        <v>4</v>
      </c>
      <c r="U2638" s="5">
        <v>44.444444444444443</v>
      </c>
      <c r="V2638">
        <v>75</v>
      </c>
      <c r="W2638">
        <v>8</v>
      </c>
      <c r="Y2638">
        <v>0.82</v>
      </c>
      <c r="Z2638" s="11">
        <v>2.91</v>
      </c>
      <c r="AA2638">
        <v>0.48</v>
      </c>
      <c r="AB2638" s="9">
        <v>480000</v>
      </c>
      <c r="AC2638" s="5">
        <v>2.91</v>
      </c>
      <c r="AD2638">
        <v>1.25</v>
      </c>
      <c r="AE2638">
        <v>0.48</v>
      </c>
      <c r="AF2638">
        <v>0.67</v>
      </c>
      <c r="AG2638" s="5">
        <v>3.6392681762540118</v>
      </c>
      <c r="AH2638" s="5"/>
      <c r="AI2638" s="5"/>
      <c r="AJ2638">
        <v>41490.769999999997</v>
      </c>
      <c r="AK2638">
        <v>41490770000</v>
      </c>
      <c r="AL2638">
        <f t="shared" si="336"/>
        <v>0</v>
      </c>
      <c r="AM2638">
        <f t="shared" si="337"/>
        <v>1</v>
      </c>
      <c r="AN2638">
        <f t="shared" si="338"/>
        <v>0</v>
      </c>
      <c r="AO2638">
        <v>6</v>
      </c>
      <c r="AP2638" s="5">
        <v>0.77815125038364352</v>
      </c>
      <c r="AQ2638">
        <v>33270000</v>
      </c>
      <c r="AR2638" s="5">
        <v>100</v>
      </c>
      <c r="AT2638">
        <v>35580000</v>
      </c>
      <c r="AU2638">
        <v>68850000</v>
      </c>
      <c r="AV2638">
        <v>75</v>
      </c>
      <c r="AW2638">
        <v>21928.1</v>
      </c>
      <c r="AX2638">
        <v>21928100000</v>
      </c>
      <c r="CG2638" s="13"/>
    </row>
    <row r="2639" spans="1:85" x14ac:dyDescent="0.3">
      <c r="A2639">
        <v>2019</v>
      </c>
      <c r="B2639" t="s">
        <v>202</v>
      </c>
      <c r="C2639">
        <v>0</v>
      </c>
      <c r="D2639">
        <v>3</v>
      </c>
      <c r="E2639">
        <v>6</v>
      </c>
      <c r="L2639">
        <v>0</v>
      </c>
      <c r="M2639">
        <v>0</v>
      </c>
      <c r="N2639">
        <v>0</v>
      </c>
      <c r="O2639">
        <v>13</v>
      </c>
      <c r="P2639">
        <v>6</v>
      </c>
      <c r="Q2639" s="5">
        <v>46.153846153846153</v>
      </c>
      <c r="R2639">
        <v>3</v>
      </c>
      <c r="S2639" s="5">
        <v>23.076923076923077</v>
      </c>
      <c r="T2639">
        <v>4</v>
      </c>
      <c r="U2639" s="5">
        <v>30.76923076923077</v>
      </c>
      <c r="V2639">
        <v>46.97</v>
      </c>
      <c r="W2639">
        <v>4</v>
      </c>
      <c r="Y2639">
        <v>3.23</v>
      </c>
      <c r="Z2639" s="11">
        <v>1.99</v>
      </c>
      <c r="AA2639">
        <v>2.0299999999999998</v>
      </c>
      <c r="AB2639" s="9">
        <v>2029999.9999999998</v>
      </c>
      <c r="AC2639" s="5">
        <v>1.99</v>
      </c>
      <c r="AD2639">
        <v>4.05</v>
      </c>
      <c r="AE2639">
        <v>2.0299999999999998</v>
      </c>
      <c r="AF2639">
        <v>2.58</v>
      </c>
      <c r="AG2639" s="5">
        <v>6.0022262288967916</v>
      </c>
      <c r="AH2639" s="5">
        <v>9.4446492448867598</v>
      </c>
      <c r="AI2639" s="5"/>
      <c r="AJ2639">
        <v>334664.34000000003</v>
      </c>
      <c r="AK2639">
        <v>334664340000</v>
      </c>
      <c r="AL2639">
        <f t="shared" si="336"/>
        <v>0</v>
      </c>
      <c r="AM2639">
        <f t="shared" si="337"/>
        <v>0</v>
      </c>
      <c r="AN2639">
        <f t="shared" si="338"/>
        <v>1</v>
      </c>
      <c r="AO2639">
        <v>36</v>
      </c>
      <c r="AP2639" s="5">
        <v>1.556302500767287</v>
      </c>
      <c r="AQ2639">
        <v>73970000</v>
      </c>
      <c r="AT2639">
        <v>228530000</v>
      </c>
      <c r="AU2639">
        <v>302500000</v>
      </c>
      <c r="AV2639">
        <v>0.28000000000000003</v>
      </c>
      <c r="AW2639">
        <v>166557.79999999999</v>
      </c>
      <c r="AX2639">
        <v>166557800000</v>
      </c>
      <c r="CG2639" s="13"/>
    </row>
    <row r="2640" spans="1:85" x14ac:dyDescent="0.3">
      <c r="A2640">
        <v>2019</v>
      </c>
      <c r="B2640" t="s">
        <v>203</v>
      </c>
      <c r="C2640">
        <v>1</v>
      </c>
      <c r="M2640">
        <v>0</v>
      </c>
      <c r="N2640">
        <v>0</v>
      </c>
      <c r="Q2640" s="5"/>
      <c r="S2640" s="5"/>
      <c r="U2640" s="5"/>
      <c r="V2640">
        <v>73.709999999999994</v>
      </c>
      <c r="Y2640">
        <v>8.07</v>
      </c>
      <c r="Z2640" s="11">
        <v>9.08</v>
      </c>
      <c r="AA2640">
        <v>11.79</v>
      </c>
      <c r="AB2640" s="9">
        <v>11790000</v>
      </c>
      <c r="AC2640" s="5">
        <v>9.08</v>
      </c>
      <c r="AD2640">
        <v>27.14</v>
      </c>
      <c r="AE2640">
        <v>11.79</v>
      </c>
      <c r="AF2640">
        <v>15.97</v>
      </c>
      <c r="AG2640" s="5">
        <v>12.795436022819889</v>
      </c>
      <c r="AH2640" s="5"/>
      <c r="AI2640" s="5">
        <v>7.6006634261692056</v>
      </c>
      <c r="AJ2640">
        <v>34678.68</v>
      </c>
      <c r="AK2640">
        <v>34678680000</v>
      </c>
      <c r="AL2640">
        <f t="shared" si="336"/>
        <v>0</v>
      </c>
      <c r="AM2640">
        <f t="shared" si="337"/>
        <v>1</v>
      </c>
      <c r="AN2640">
        <f t="shared" si="338"/>
        <v>0</v>
      </c>
      <c r="AO2640">
        <v>6</v>
      </c>
      <c r="AP2640" s="5">
        <v>0.77815125038364352</v>
      </c>
      <c r="AR2640" s="5">
        <v>100</v>
      </c>
      <c r="AT2640">
        <v>792128778</v>
      </c>
      <c r="AU2640">
        <v>792128778</v>
      </c>
      <c r="AV2640">
        <v>0</v>
      </c>
      <c r="AW2640">
        <v>12179.2</v>
      </c>
      <c r="AX2640">
        <v>12179200000</v>
      </c>
      <c r="CG2640" s="13"/>
    </row>
    <row r="2641" spans="1:85" x14ac:dyDescent="0.3">
      <c r="A2641">
        <v>2019</v>
      </c>
      <c r="B2641" t="s">
        <v>204</v>
      </c>
      <c r="C2641">
        <v>0</v>
      </c>
      <c r="D2641">
        <v>7</v>
      </c>
      <c r="E2641">
        <v>4</v>
      </c>
      <c r="L2641">
        <v>0</v>
      </c>
      <c r="M2641">
        <v>0</v>
      </c>
      <c r="N2641">
        <v>0</v>
      </c>
      <c r="O2641">
        <v>20</v>
      </c>
      <c r="P2641">
        <v>8</v>
      </c>
      <c r="Q2641" s="5">
        <v>40</v>
      </c>
      <c r="R2641">
        <v>5</v>
      </c>
      <c r="S2641" s="5">
        <v>25</v>
      </c>
      <c r="T2641">
        <v>7</v>
      </c>
      <c r="U2641" s="5">
        <v>35</v>
      </c>
      <c r="V2641">
        <v>27.74</v>
      </c>
      <c r="W2641">
        <v>4</v>
      </c>
      <c r="X2641">
        <v>0.03</v>
      </c>
      <c r="Y2641">
        <v>6.74</v>
      </c>
      <c r="Z2641" s="11">
        <v>2.36</v>
      </c>
      <c r="AA2641">
        <v>6.4</v>
      </c>
      <c r="AB2641" s="9">
        <v>6400000</v>
      </c>
      <c r="AC2641" s="5">
        <v>2.36</v>
      </c>
      <c r="AD2641">
        <v>10.92</v>
      </c>
      <c r="AE2641">
        <v>6.4</v>
      </c>
      <c r="AF2641">
        <v>8.9</v>
      </c>
      <c r="AG2641" s="5">
        <v>4.9477594717898654</v>
      </c>
      <c r="AH2641" s="5"/>
      <c r="AI2641" s="5">
        <v>1.9791615622090457</v>
      </c>
      <c r="AJ2641">
        <v>245931.8</v>
      </c>
      <c r="AK2641">
        <v>245931800000</v>
      </c>
      <c r="AL2641">
        <f t="shared" si="336"/>
        <v>0</v>
      </c>
      <c r="AM2641">
        <f t="shared" si="337"/>
        <v>0</v>
      </c>
      <c r="AN2641">
        <f t="shared" si="338"/>
        <v>1</v>
      </c>
      <c r="AO2641">
        <v>59</v>
      </c>
      <c r="AP2641" s="5">
        <v>1.7708520116421442</v>
      </c>
      <c r="AQ2641">
        <v>422972821</v>
      </c>
      <c r="AV2641">
        <v>0.45</v>
      </c>
      <c r="AW2641">
        <v>163256</v>
      </c>
      <c r="AX2641">
        <v>163256000000</v>
      </c>
      <c r="CG2641" s="13"/>
    </row>
    <row r="2642" spans="1:85" x14ac:dyDescent="0.3">
      <c r="A2642">
        <v>2019</v>
      </c>
      <c r="B2642" t="s">
        <v>205</v>
      </c>
      <c r="C2642">
        <v>0</v>
      </c>
      <c r="M2642">
        <v>0</v>
      </c>
      <c r="N2642">
        <v>0</v>
      </c>
      <c r="Q2642" s="5"/>
      <c r="S2642" s="5"/>
      <c r="U2642" s="5"/>
      <c r="V2642">
        <v>42.5</v>
      </c>
      <c r="Y2642">
        <v>17.43</v>
      </c>
      <c r="Z2642" s="11">
        <v>4.1500000000000004</v>
      </c>
      <c r="AA2642">
        <v>16.850000000000001</v>
      </c>
      <c r="AB2642" s="9">
        <v>16850000</v>
      </c>
      <c r="AC2642" s="5">
        <v>4.1500000000000004</v>
      </c>
      <c r="AD2642">
        <v>24.32</v>
      </c>
      <c r="AE2642">
        <v>16.850000000000001</v>
      </c>
      <c r="AF2642">
        <v>24.31</v>
      </c>
      <c r="AG2642" s="5">
        <v>24.618413971919185</v>
      </c>
      <c r="AH2642" s="5"/>
      <c r="AI2642" s="5"/>
      <c r="AJ2642">
        <v>104215.49</v>
      </c>
      <c r="AK2642">
        <v>104215490000</v>
      </c>
      <c r="AL2642">
        <f t="shared" si="336"/>
        <v>0</v>
      </c>
      <c r="AM2642">
        <f t="shared" si="337"/>
        <v>0</v>
      </c>
      <c r="AN2642">
        <f t="shared" si="338"/>
        <v>1</v>
      </c>
      <c r="AO2642">
        <v>24</v>
      </c>
      <c r="AP2642" s="5">
        <v>1.3802112417116059</v>
      </c>
      <c r="AV2642">
        <v>10</v>
      </c>
      <c r="AW2642">
        <v>30567.9</v>
      </c>
      <c r="AX2642">
        <v>30567900000</v>
      </c>
      <c r="CG2642" s="13"/>
    </row>
    <row r="2643" spans="1:85" x14ac:dyDescent="0.3">
      <c r="A2643">
        <v>2019</v>
      </c>
      <c r="B2643" t="s">
        <v>206</v>
      </c>
      <c r="C2643">
        <v>0</v>
      </c>
      <c r="D2643">
        <v>4</v>
      </c>
      <c r="E2643">
        <v>5</v>
      </c>
      <c r="L2643">
        <v>1</v>
      </c>
      <c r="M2643">
        <v>0</v>
      </c>
      <c r="N2643">
        <v>0</v>
      </c>
      <c r="O2643">
        <v>13</v>
      </c>
      <c r="P2643">
        <v>7</v>
      </c>
      <c r="Q2643" s="5">
        <v>53.846153846153847</v>
      </c>
      <c r="R2643">
        <v>2</v>
      </c>
      <c r="S2643" s="5">
        <v>15.384615384615385</v>
      </c>
      <c r="T2643">
        <v>4</v>
      </c>
      <c r="U2643" s="5">
        <v>30.76923076923077</v>
      </c>
      <c r="V2643">
        <v>21.52</v>
      </c>
      <c r="W2643">
        <v>5</v>
      </c>
      <c r="X2643">
        <v>2.84</v>
      </c>
      <c r="Y2643">
        <v>3.8</v>
      </c>
      <c r="Z2643" s="11">
        <v>2.44</v>
      </c>
      <c r="AA2643">
        <v>2.59</v>
      </c>
      <c r="AB2643" s="9">
        <v>2590000</v>
      </c>
      <c r="AC2643" s="5">
        <v>2.44</v>
      </c>
      <c r="AD2643">
        <v>8.6199999999999992</v>
      </c>
      <c r="AE2643">
        <v>2.59</v>
      </c>
      <c r="AF2643">
        <v>3.66</v>
      </c>
      <c r="AG2643" s="5">
        <v>11.636061033962562</v>
      </c>
      <c r="AH2643" s="5">
        <v>1.5256888374405715</v>
      </c>
      <c r="AI2643" s="5">
        <v>1.0760751270665865</v>
      </c>
      <c r="AJ2643">
        <v>837787.46</v>
      </c>
      <c r="AK2643">
        <v>837787460000</v>
      </c>
      <c r="AL2643">
        <f t="shared" si="336"/>
        <v>0</v>
      </c>
      <c r="AM2643">
        <f t="shared" si="337"/>
        <v>0</v>
      </c>
      <c r="AN2643">
        <f t="shared" si="338"/>
        <v>1</v>
      </c>
      <c r="AO2643">
        <v>28</v>
      </c>
      <c r="AP2643" s="5">
        <v>1.447158031342219</v>
      </c>
      <c r="AQ2643">
        <v>75219000</v>
      </c>
      <c r="AT2643">
        <v>261960000</v>
      </c>
      <c r="AU2643">
        <v>337179000</v>
      </c>
      <c r="AV2643">
        <v>0.08</v>
      </c>
      <c r="AW2643">
        <v>944032.6</v>
      </c>
      <c r="AX2643">
        <v>944032600000</v>
      </c>
      <c r="CG2643" s="13"/>
    </row>
    <row r="2644" spans="1:85" x14ac:dyDescent="0.3">
      <c r="A2644">
        <v>2019</v>
      </c>
      <c r="B2644" t="s">
        <v>207</v>
      </c>
      <c r="C2644">
        <v>0</v>
      </c>
      <c r="M2644">
        <v>0</v>
      </c>
      <c r="N2644">
        <v>1</v>
      </c>
      <c r="O2644">
        <v>17</v>
      </c>
      <c r="P2644">
        <v>7</v>
      </c>
      <c r="Q2644" s="5">
        <v>41.17647058823529</v>
      </c>
      <c r="R2644">
        <v>3</v>
      </c>
      <c r="S2644" s="5">
        <v>17.647058823529413</v>
      </c>
      <c r="T2644">
        <v>7</v>
      </c>
      <c r="U2644" s="5">
        <v>41.17647058823529</v>
      </c>
      <c r="V2644">
        <v>67.72</v>
      </c>
      <c r="W2644">
        <v>6</v>
      </c>
      <c r="Y2644">
        <v>6.76</v>
      </c>
      <c r="Z2644" s="11">
        <v>2.5099999999999998</v>
      </c>
      <c r="AA2644">
        <v>6.73</v>
      </c>
      <c r="AB2644" s="9">
        <v>6730000</v>
      </c>
      <c r="AC2644" s="5">
        <v>2.5099999999999998</v>
      </c>
      <c r="AD2644">
        <v>13.62</v>
      </c>
      <c r="AE2644">
        <v>6.73</v>
      </c>
      <c r="AF2644">
        <v>10.08</v>
      </c>
      <c r="AG2644" s="5">
        <v>22.22830966838637</v>
      </c>
      <c r="AH2644" s="5"/>
      <c r="AI2644" s="5"/>
      <c r="AJ2644">
        <v>88830.51</v>
      </c>
      <c r="AK2644">
        <v>88830510000</v>
      </c>
      <c r="AL2644">
        <f t="shared" si="336"/>
        <v>0</v>
      </c>
      <c r="AM2644">
        <f t="shared" si="337"/>
        <v>1</v>
      </c>
      <c r="AN2644">
        <f t="shared" si="338"/>
        <v>0</v>
      </c>
      <c r="AO2644">
        <v>74</v>
      </c>
      <c r="AP2644" s="5">
        <v>1.8692317197309762</v>
      </c>
      <c r="AQ2644">
        <v>14550000</v>
      </c>
      <c r="AS2644">
        <v>1540000</v>
      </c>
      <c r="AT2644">
        <v>46360000</v>
      </c>
      <c r="AU2644">
        <v>60910000</v>
      </c>
      <c r="AV2644">
        <v>56.28</v>
      </c>
      <c r="AW2644">
        <v>80315</v>
      </c>
      <c r="AX2644">
        <v>80315000000</v>
      </c>
      <c r="CG2644" s="13"/>
    </row>
    <row r="2645" spans="1:85" x14ac:dyDescent="0.3">
      <c r="A2645">
        <v>2019</v>
      </c>
      <c r="B2645" t="s">
        <v>208</v>
      </c>
      <c r="C2645">
        <v>1</v>
      </c>
      <c r="D2645">
        <v>6</v>
      </c>
      <c r="E2645">
        <v>5</v>
      </c>
      <c r="F2645">
        <v>31.4</v>
      </c>
      <c r="G2645">
        <v>31400000</v>
      </c>
      <c r="H2645">
        <v>25.6</v>
      </c>
      <c r="I2645">
        <v>25600000</v>
      </c>
      <c r="J2645">
        <v>5.7999999999999972</v>
      </c>
      <c r="K2645">
        <v>5799999.9999999972</v>
      </c>
      <c r="L2645">
        <v>1</v>
      </c>
      <c r="M2645">
        <v>0</v>
      </c>
      <c r="N2645">
        <v>1</v>
      </c>
      <c r="O2645">
        <v>11</v>
      </c>
      <c r="P2645">
        <v>5</v>
      </c>
      <c r="Q2645" s="5">
        <v>45.454545454545453</v>
      </c>
      <c r="R2645">
        <v>1</v>
      </c>
      <c r="S2645" s="5">
        <v>9.0909090909090917</v>
      </c>
      <c r="T2645">
        <v>5</v>
      </c>
      <c r="U2645" s="5">
        <v>45.454545454545453</v>
      </c>
      <c r="V2645">
        <v>67.31</v>
      </c>
      <c r="W2645">
        <v>6</v>
      </c>
      <c r="Y2645">
        <v>2.54</v>
      </c>
      <c r="Z2645" s="11">
        <v>3.93</v>
      </c>
      <c r="AA2645">
        <v>1.02</v>
      </c>
      <c r="AB2645" s="9">
        <v>1020000</v>
      </c>
      <c r="AC2645" s="5">
        <v>3.93</v>
      </c>
      <c r="AD2645">
        <v>44.46</v>
      </c>
      <c r="AE2645">
        <v>1.02</v>
      </c>
      <c r="AF2645">
        <v>6.14</v>
      </c>
      <c r="AG2645" s="5">
        <v>-4.6679529749618558</v>
      </c>
      <c r="AH2645" s="5"/>
      <c r="AI2645" s="5">
        <v>0.30735631210080155</v>
      </c>
      <c r="AJ2645">
        <v>31979.45</v>
      </c>
      <c r="AK2645">
        <v>31979450000</v>
      </c>
      <c r="AL2645">
        <f t="shared" si="336"/>
        <v>0</v>
      </c>
      <c r="AM2645">
        <f t="shared" si="337"/>
        <v>1</v>
      </c>
      <c r="AN2645">
        <f t="shared" si="338"/>
        <v>0</v>
      </c>
      <c r="AO2645">
        <v>20</v>
      </c>
      <c r="AP2645" s="5">
        <v>1.301029995663981</v>
      </c>
      <c r="AQ2645">
        <v>28665000</v>
      </c>
      <c r="AR2645" s="5">
        <v>14.8</v>
      </c>
      <c r="AS2645">
        <v>41628000</v>
      </c>
      <c r="AT2645">
        <v>42342000</v>
      </c>
      <c r="AU2645">
        <v>71007000</v>
      </c>
      <c r="AW2645">
        <v>21245.7</v>
      </c>
      <c r="AX2645">
        <v>21245700000</v>
      </c>
      <c r="CG2645" s="13"/>
    </row>
    <row r="2646" spans="1:85" x14ac:dyDescent="0.3">
      <c r="A2646">
        <v>2019</v>
      </c>
      <c r="B2646" t="s">
        <v>209</v>
      </c>
      <c r="C2646">
        <v>1</v>
      </c>
      <c r="M2646">
        <v>0</v>
      </c>
      <c r="N2646">
        <v>0</v>
      </c>
      <c r="Q2646" s="5"/>
      <c r="S2646" s="5"/>
      <c r="U2646" s="5"/>
      <c r="V2646">
        <v>58.52</v>
      </c>
      <c r="Y2646">
        <v>2.2599999999999998</v>
      </c>
      <c r="Z2646" s="11">
        <v>7.82</v>
      </c>
      <c r="AA2646">
        <v>7.82</v>
      </c>
      <c r="AB2646" s="9">
        <v>7820000</v>
      </c>
      <c r="AC2646" s="5">
        <v>7.82</v>
      </c>
      <c r="AD2646">
        <v>18.739999999999998</v>
      </c>
      <c r="AE2646">
        <v>7.82</v>
      </c>
      <c r="AF2646">
        <v>17.39</v>
      </c>
      <c r="AG2646" s="5">
        <v>12.740184771026794</v>
      </c>
      <c r="AH2646" s="5"/>
      <c r="AI2646" s="5">
        <v>2.5186039144817127E-2</v>
      </c>
      <c r="AJ2646">
        <v>37610.06</v>
      </c>
      <c r="AK2646">
        <v>37610060000</v>
      </c>
      <c r="AL2646">
        <f t="shared" si="336"/>
        <v>0</v>
      </c>
      <c r="AM2646">
        <f t="shared" si="337"/>
        <v>1</v>
      </c>
      <c r="AN2646">
        <f t="shared" si="338"/>
        <v>0</v>
      </c>
      <c r="AO2646">
        <v>23</v>
      </c>
      <c r="AP2646" s="5">
        <v>1.3617278360175928</v>
      </c>
      <c r="AR2646" s="5">
        <v>56.2</v>
      </c>
      <c r="AV2646">
        <v>0</v>
      </c>
      <c r="AW2646">
        <v>38513.4</v>
      </c>
      <c r="AX2646">
        <v>38513400000</v>
      </c>
      <c r="CG2646" s="13"/>
    </row>
    <row r="2647" spans="1:85" x14ac:dyDescent="0.3">
      <c r="A2647">
        <v>2019</v>
      </c>
      <c r="B2647" t="s">
        <v>210</v>
      </c>
      <c r="C2647">
        <v>0</v>
      </c>
      <c r="M2647">
        <v>0</v>
      </c>
      <c r="N2647">
        <v>0</v>
      </c>
      <c r="Q2647" s="5"/>
      <c r="S2647" s="5"/>
      <c r="U2647" s="5"/>
      <c r="Z2647" s="11"/>
      <c r="AG2647" s="5"/>
      <c r="AH2647" s="5"/>
      <c r="AI2647" s="5"/>
      <c r="AO2647">
        <v>9</v>
      </c>
      <c r="AP2647" s="5">
        <v>0.95424250943932487</v>
      </c>
      <c r="AR2647" s="5">
        <v>37.299999999999997</v>
      </c>
      <c r="CG2647" s="13"/>
    </row>
    <row r="2648" spans="1:85" x14ac:dyDescent="0.3">
      <c r="A2648">
        <v>2019</v>
      </c>
      <c r="B2648" t="s">
        <v>211</v>
      </c>
      <c r="C2648">
        <v>0</v>
      </c>
      <c r="D2648">
        <v>4</v>
      </c>
      <c r="E2648">
        <v>9</v>
      </c>
      <c r="L2648">
        <v>1</v>
      </c>
      <c r="M2648">
        <v>0</v>
      </c>
      <c r="N2648">
        <v>1</v>
      </c>
      <c r="O2648">
        <v>15</v>
      </c>
      <c r="P2648">
        <v>5</v>
      </c>
      <c r="Q2648" s="5">
        <v>33.333333333333329</v>
      </c>
      <c r="R2648">
        <v>1</v>
      </c>
      <c r="S2648" s="5">
        <v>6.666666666666667</v>
      </c>
      <c r="T2648">
        <v>9</v>
      </c>
      <c r="U2648" s="5">
        <v>60</v>
      </c>
      <c r="V2648">
        <v>59.71</v>
      </c>
      <c r="W2648">
        <v>7</v>
      </c>
      <c r="Y2648">
        <v>11.71</v>
      </c>
      <c r="Z2648" s="11">
        <v>11.96</v>
      </c>
      <c r="AA2648">
        <v>21.13</v>
      </c>
      <c r="AB2648" s="9">
        <v>21130000</v>
      </c>
      <c r="AC2648" s="5">
        <v>11.96</v>
      </c>
      <c r="AD2648">
        <v>33.82</v>
      </c>
      <c r="AE2648">
        <v>21.13</v>
      </c>
      <c r="AF2648">
        <v>30.1</v>
      </c>
      <c r="AG2648" s="5">
        <v>15.58725076408092</v>
      </c>
      <c r="AH2648" s="5">
        <v>0.39121128179299924</v>
      </c>
      <c r="AI2648" s="5">
        <v>8.2976580206497097</v>
      </c>
      <c r="AJ2648">
        <v>447478.14</v>
      </c>
      <c r="AK2648">
        <v>447478140000</v>
      </c>
      <c r="AL2648">
        <f>IF(AJ2648&lt;29957,1,0)</f>
        <v>0</v>
      </c>
      <c r="AM2648">
        <f>IF(AND(AJ2648&gt;29957,AJ2648&lt;96525),1,0)</f>
        <v>0</v>
      </c>
      <c r="AN2648">
        <f>IF(AJ2648&gt;96525,1,0)</f>
        <v>1</v>
      </c>
      <c r="AO2648">
        <v>31</v>
      </c>
      <c r="AP2648" s="5">
        <v>1.4913616938342726</v>
      </c>
      <c r="AQ2648">
        <v>92152048</v>
      </c>
      <c r="AS2648">
        <v>92191648</v>
      </c>
      <c r="AT2648">
        <v>103243374</v>
      </c>
      <c r="AU2648">
        <v>195395422</v>
      </c>
      <c r="AV2648">
        <v>0.14000000000000001</v>
      </c>
      <c r="AW2648">
        <v>79420</v>
      </c>
      <c r="AX2648">
        <v>79420000000</v>
      </c>
      <c r="CG2648" s="13"/>
    </row>
    <row r="2649" spans="1:85" x14ac:dyDescent="0.3">
      <c r="A2649">
        <v>2019</v>
      </c>
      <c r="B2649" t="s">
        <v>212</v>
      </c>
      <c r="C2649">
        <v>0</v>
      </c>
      <c r="D2649">
        <v>5</v>
      </c>
      <c r="E2649">
        <v>7</v>
      </c>
      <c r="L2649">
        <v>1</v>
      </c>
      <c r="M2649">
        <v>0</v>
      </c>
      <c r="N2649">
        <v>1</v>
      </c>
      <c r="O2649">
        <v>16</v>
      </c>
      <c r="P2649">
        <v>5</v>
      </c>
      <c r="Q2649" s="5">
        <v>31.25</v>
      </c>
      <c r="R2649">
        <v>2</v>
      </c>
      <c r="S2649" s="5">
        <v>12.5</v>
      </c>
      <c r="T2649">
        <v>9</v>
      </c>
      <c r="U2649" s="5">
        <v>56.25</v>
      </c>
      <c r="V2649">
        <v>56.21</v>
      </c>
      <c r="W2649">
        <v>5</v>
      </c>
      <c r="Y2649">
        <v>8.25</v>
      </c>
      <c r="Z2649" s="11">
        <v>4.25</v>
      </c>
      <c r="AA2649">
        <v>11.95</v>
      </c>
      <c r="AB2649" s="9">
        <v>11950000</v>
      </c>
      <c r="AC2649" s="5">
        <v>4.25</v>
      </c>
      <c r="AD2649">
        <v>16.739999999999998</v>
      </c>
      <c r="AE2649">
        <v>11.95</v>
      </c>
      <c r="AF2649">
        <v>16.66</v>
      </c>
      <c r="AG2649" s="5">
        <v>4.4281775531591885</v>
      </c>
      <c r="AH2649" s="5">
        <v>0.78737480377180191</v>
      </c>
      <c r="AI2649" s="5">
        <v>0.8602972468846759</v>
      </c>
      <c r="AJ2649">
        <v>2015644.3</v>
      </c>
      <c r="AK2649">
        <v>2015644300000</v>
      </c>
      <c r="AL2649">
        <f>IF(AJ2649&lt;29957,1,0)</f>
        <v>0</v>
      </c>
      <c r="AM2649">
        <f>IF(AND(AJ2649&gt;29957,AJ2649&lt;96525),1,0)</f>
        <v>0</v>
      </c>
      <c r="AN2649">
        <f>IF(AJ2649&gt;96525,1,0)</f>
        <v>1</v>
      </c>
      <c r="AO2649">
        <v>38</v>
      </c>
      <c r="AP2649" s="5">
        <v>1.5797835966168099</v>
      </c>
      <c r="AQ2649">
        <v>37836000</v>
      </c>
      <c r="AR2649" s="5">
        <v>73.099999999999994</v>
      </c>
      <c r="AS2649">
        <v>50218000</v>
      </c>
      <c r="AT2649">
        <v>108577484</v>
      </c>
      <c r="AU2649">
        <v>146413484</v>
      </c>
      <c r="AV2649">
        <v>56.21</v>
      </c>
      <c r="AW2649">
        <v>852961</v>
      </c>
      <c r="AX2649">
        <v>852961000000</v>
      </c>
      <c r="CG2649" s="13"/>
    </row>
    <row r="2650" spans="1:85" x14ac:dyDescent="0.3">
      <c r="A2650">
        <v>2019</v>
      </c>
      <c r="B2650" t="s">
        <v>213</v>
      </c>
      <c r="C2650">
        <v>0</v>
      </c>
      <c r="M2650">
        <v>0</v>
      </c>
      <c r="N2650">
        <v>0</v>
      </c>
      <c r="Q2650" s="5"/>
      <c r="S2650" s="5"/>
      <c r="U2650" s="5"/>
      <c r="Z2650" s="11"/>
      <c r="AG2650" s="5"/>
      <c r="AH2650" s="5"/>
      <c r="AI2650" s="5"/>
      <c r="AO2650">
        <v>21</v>
      </c>
      <c r="AP2650" s="5">
        <v>1.3222192947339191</v>
      </c>
      <c r="CG2650" s="13"/>
    </row>
    <row r="2651" spans="1:85" x14ac:dyDescent="0.3">
      <c r="A2651">
        <v>2019</v>
      </c>
      <c r="B2651" t="s">
        <v>214</v>
      </c>
      <c r="C2651">
        <v>0</v>
      </c>
      <c r="M2651">
        <v>0</v>
      </c>
      <c r="N2651">
        <v>0</v>
      </c>
      <c r="Q2651" s="5"/>
      <c r="S2651" s="5"/>
      <c r="U2651" s="5"/>
      <c r="Z2651" s="11"/>
      <c r="AG2651" s="5"/>
      <c r="AH2651" s="5"/>
      <c r="AI2651" s="5"/>
      <c r="AO2651">
        <v>52</v>
      </c>
      <c r="AP2651" s="5">
        <v>1.716003343634799</v>
      </c>
      <c r="CG2651" s="13"/>
    </row>
    <row r="2652" spans="1:85" x14ac:dyDescent="0.3">
      <c r="A2652">
        <v>2019</v>
      </c>
      <c r="B2652" t="s">
        <v>215</v>
      </c>
      <c r="C2652">
        <v>0</v>
      </c>
      <c r="M2652">
        <v>0</v>
      </c>
      <c r="N2652">
        <v>0</v>
      </c>
      <c r="Q2652" s="5"/>
      <c r="S2652" s="5"/>
      <c r="U2652" s="5"/>
      <c r="V2652">
        <v>68.02</v>
      </c>
      <c r="Y2652">
        <v>3.69</v>
      </c>
      <c r="Z2652" s="11">
        <v>2.8</v>
      </c>
      <c r="AA2652">
        <v>5.0599999999999996</v>
      </c>
      <c r="AB2652" s="9">
        <v>5060000</v>
      </c>
      <c r="AC2652" s="5">
        <v>2.8</v>
      </c>
      <c r="AD2652">
        <v>11.95</v>
      </c>
      <c r="AE2652">
        <v>5.0599999999999996</v>
      </c>
      <c r="AF2652">
        <v>6.89</v>
      </c>
      <c r="AG2652" s="5">
        <v>17.384363954239671</v>
      </c>
      <c r="AH2652" s="5">
        <v>0.75764934434191356</v>
      </c>
      <c r="AI2652" s="5">
        <v>0.30759268253197347</v>
      </c>
      <c r="AJ2652">
        <v>30845.43</v>
      </c>
      <c r="AK2652">
        <v>30845430000</v>
      </c>
      <c r="AL2652">
        <f>IF(AJ2652&lt;29957,1,0)</f>
        <v>0</v>
      </c>
      <c r="AM2652">
        <f>IF(AND(AJ2652&gt;29957,AJ2652&lt;96525),1,0)</f>
        <v>1</v>
      </c>
      <c r="AN2652">
        <f>IF(AJ2652&gt;96525,1,0)</f>
        <v>0</v>
      </c>
      <c r="AO2652">
        <v>34</v>
      </c>
      <c r="AP2652" s="5">
        <v>1.5314789170422551</v>
      </c>
      <c r="AV2652">
        <v>0.13</v>
      </c>
      <c r="AW2652">
        <v>30885</v>
      </c>
      <c r="AX2652">
        <v>30885000000</v>
      </c>
      <c r="CG2652" s="13"/>
    </row>
    <row r="2653" spans="1:85" x14ac:dyDescent="0.3">
      <c r="A2653">
        <v>2019</v>
      </c>
      <c r="B2653" t="s">
        <v>216</v>
      </c>
      <c r="C2653">
        <v>0</v>
      </c>
      <c r="D2653">
        <v>5</v>
      </c>
      <c r="E2653">
        <v>9</v>
      </c>
      <c r="F2653">
        <v>30.2</v>
      </c>
      <c r="G2653">
        <v>30200000</v>
      </c>
      <c r="H2653">
        <v>23.9</v>
      </c>
      <c r="I2653">
        <v>23900000</v>
      </c>
      <c r="J2653">
        <v>6.3000000000000007</v>
      </c>
      <c r="K2653">
        <v>6300000.0000000009</v>
      </c>
      <c r="L2653">
        <v>1</v>
      </c>
      <c r="M2653">
        <v>0</v>
      </c>
      <c r="N2653">
        <v>0</v>
      </c>
      <c r="O2653">
        <v>11</v>
      </c>
      <c r="P2653">
        <v>5</v>
      </c>
      <c r="Q2653" s="5">
        <v>45.454545454545453</v>
      </c>
      <c r="R2653">
        <v>2</v>
      </c>
      <c r="S2653" s="5">
        <v>18.181818181818183</v>
      </c>
      <c r="T2653">
        <v>4</v>
      </c>
      <c r="U2653" s="5">
        <v>36.363636363636367</v>
      </c>
      <c r="V2653">
        <v>70.790000000000006</v>
      </c>
      <c r="W2653">
        <v>10</v>
      </c>
      <c r="Y2653">
        <v>5.33</v>
      </c>
      <c r="Z2653" s="11">
        <v>7.99</v>
      </c>
      <c r="AA2653">
        <v>8.18</v>
      </c>
      <c r="AB2653" s="9">
        <v>8180000</v>
      </c>
      <c r="AC2653" s="5">
        <v>7.99</v>
      </c>
      <c r="AD2653">
        <v>17.760000000000002</v>
      </c>
      <c r="AE2653">
        <v>8.18</v>
      </c>
      <c r="AF2653">
        <v>12</v>
      </c>
      <c r="AG2653" s="5">
        <v>29.79500202098308</v>
      </c>
      <c r="AH2653" s="5">
        <v>1.0780932135978525</v>
      </c>
      <c r="AI2653" s="5">
        <v>0.19666315764532258</v>
      </c>
      <c r="AJ2653">
        <v>85587.62</v>
      </c>
      <c r="AK2653">
        <v>85587620000</v>
      </c>
      <c r="AL2653">
        <f>IF(AJ2653&lt;29957,1,0)</f>
        <v>0</v>
      </c>
      <c r="AM2653">
        <f>IF(AND(AJ2653&gt;29957,AJ2653&lt;96525),1,0)</f>
        <v>1</v>
      </c>
      <c r="AN2653">
        <f>IF(AJ2653&gt;96525,1,0)</f>
        <v>0</v>
      </c>
      <c r="AO2653">
        <v>27</v>
      </c>
      <c r="AP2653" s="5">
        <v>1.4313637641589871</v>
      </c>
      <c r="AQ2653">
        <v>13740000</v>
      </c>
      <c r="AT2653">
        <v>121410000</v>
      </c>
      <c r="AU2653">
        <v>135150000</v>
      </c>
      <c r="AV2653">
        <v>0</v>
      </c>
      <c r="AW2653">
        <v>59085.8</v>
      </c>
      <c r="AX2653">
        <v>59085800000</v>
      </c>
      <c r="CG2653" s="13"/>
    </row>
    <row r="2654" spans="1:85" x14ac:dyDescent="0.3">
      <c r="A2654">
        <v>2019</v>
      </c>
      <c r="B2654" t="s">
        <v>217</v>
      </c>
      <c r="C2654">
        <v>1</v>
      </c>
      <c r="D2654">
        <v>4</v>
      </c>
      <c r="E2654">
        <v>5</v>
      </c>
      <c r="L2654">
        <v>1</v>
      </c>
      <c r="M2654">
        <v>0</v>
      </c>
      <c r="N2654">
        <v>1</v>
      </c>
      <c r="O2654">
        <v>13</v>
      </c>
      <c r="P2654">
        <v>6</v>
      </c>
      <c r="Q2654" s="5">
        <v>46.153846153846153</v>
      </c>
      <c r="R2654">
        <v>3</v>
      </c>
      <c r="S2654" s="5">
        <v>23.076923076923077</v>
      </c>
      <c r="T2654">
        <v>4</v>
      </c>
      <c r="U2654" s="5">
        <v>30.76923076923077</v>
      </c>
      <c r="V2654">
        <v>13.32</v>
      </c>
      <c r="W2654">
        <v>9</v>
      </c>
      <c r="Y2654">
        <v>10.58</v>
      </c>
      <c r="Z2654" s="11">
        <v>4.7</v>
      </c>
      <c r="AA2654">
        <v>18.68</v>
      </c>
      <c r="AB2654" s="9">
        <v>18680000</v>
      </c>
      <c r="AC2654" s="5">
        <v>4.7</v>
      </c>
      <c r="AD2654">
        <v>24.88</v>
      </c>
      <c r="AE2654">
        <v>18.68</v>
      </c>
      <c r="AF2654">
        <v>23.69</v>
      </c>
      <c r="AG2654" s="5">
        <v>28.532986746723292</v>
      </c>
      <c r="AH2654" s="5"/>
      <c r="AI2654" s="5"/>
      <c r="AJ2654">
        <v>155100.16</v>
      </c>
      <c r="AK2654">
        <v>155100160000</v>
      </c>
      <c r="AL2654">
        <f>IF(AJ2654&lt;29957,1,0)</f>
        <v>0</v>
      </c>
      <c r="AM2654">
        <f>IF(AND(AJ2654&gt;29957,AJ2654&lt;96525),1,0)</f>
        <v>0</v>
      </c>
      <c r="AN2654">
        <f>IF(AJ2654&gt;96525,1,0)</f>
        <v>1</v>
      </c>
      <c r="AO2654">
        <v>20</v>
      </c>
      <c r="AP2654" s="5">
        <v>1.301029995663981</v>
      </c>
      <c r="AQ2654">
        <v>85382892</v>
      </c>
      <c r="AR2654" s="5">
        <v>100</v>
      </c>
      <c r="AS2654">
        <v>37993562</v>
      </c>
      <c r="AT2654">
        <v>45885618</v>
      </c>
      <c r="AU2654">
        <v>131268510</v>
      </c>
      <c r="AV2654">
        <v>1.35</v>
      </c>
      <c r="AW2654">
        <v>70215</v>
      </c>
      <c r="AX2654">
        <v>70215000000</v>
      </c>
      <c r="CG2654" s="13"/>
    </row>
    <row r="2655" spans="1:85" x14ac:dyDescent="0.3">
      <c r="A2655">
        <v>2019</v>
      </c>
      <c r="B2655" t="s">
        <v>218</v>
      </c>
      <c r="C2655">
        <v>0</v>
      </c>
      <c r="M2655">
        <v>0</v>
      </c>
      <c r="N2655">
        <v>0</v>
      </c>
      <c r="Q2655" s="5"/>
      <c r="S2655" s="5"/>
      <c r="U2655" s="5"/>
      <c r="Z2655" s="11"/>
      <c r="AG2655" s="5"/>
      <c r="AH2655" s="5"/>
      <c r="AI2655" s="5"/>
      <c r="AO2655">
        <v>6</v>
      </c>
      <c r="AP2655" s="5">
        <v>0.77815125038364352</v>
      </c>
      <c r="AR2655" s="5">
        <v>100</v>
      </c>
      <c r="CG2655" s="13"/>
    </row>
    <row r="2656" spans="1:85" x14ac:dyDescent="0.3">
      <c r="A2656">
        <v>2019</v>
      </c>
      <c r="B2656" t="s">
        <v>219</v>
      </c>
      <c r="C2656">
        <v>0</v>
      </c>
      <c r="D2656">
        <v>7</v>
      </c>
      <c r="E2656">
        <v>7</v>
      </c>
      <c r="F2656">
        <v>150</v>
      </c>
      <c r="G2656">
        <v>150000000</v>
      </c>
      <c r="H2656">
        <v>103</v>
      </c>
      <c r="I2656">
        <v>103000000</v>
      </c>
      <c r="J2656">
        <v>47</v>
      </c>
      <c r="K2656">
        <v>47000000</v>
      </c>
      <c r="L2656">
        <v>1</v>
      </c>
      <c r="M2656">
        <v>0</v>
      </c>
      <c r="N2656">
        <v>0</v>
      </c>
      <c r="O2656">
        <v>13</v>
      </c>
      <c r="P2656">
        <v>5</v>
      </c>
      <c r="Q2656" s="5">
        <v>38.461538461538467</v>
      </c>
      <c r="R2656">
        <v>1</v>
      </c>
      <c r="S2656" s="5">
        <v>7.6923076923076925</v>
      </c>
      <c r="T2656">
        <v>7</v>
      </c>
      <c r="U2656" s="5">
        <v>53.846153846153847</v>
      </c>
      <c r="V2656">
        <v>61.73</v>
      </c>
      <c r="W2656">
        <v>7</v>
      </c>
      <c r="X2656">
        <v>3.72</v>
      </c>
      <c r="Y2656">
        <v>3.08</v>
      </c>
      <c r="Z2656" s="11">
        <v>6.97</v>
      </c>
      <c r="AA2656">
        <v>4.92</v>
      </c>
      <c r="AB2656" s="9">
        <v>4920000</v>
      </c>
      <c r="AC2656" s="5">
        <v>6.97</v>
      </c>
      <c r="AD2656">
        <v>15.02</v>
      </c>
      <c r="AE2656">
        <v>4.92</v>
      </c>
      <c r="AF2656">
        <v>8.18</v>
      </c>
      <c r="AG2656" s="5">
        <v>12.349842797948398</v>
      </c>
      <c r="AH2656" s="5"/>
      <c r="AI2656" s="5"/>
      <c r="AJ2656">
        <v>472742.76</v>
      </c>
      <c r="AK2656">
        <v>472742760000</v>
      </c>
      <c r="AL2656">
        <f t="shared" ref="AL2656:AL2663" si="339">IF(AJ2656&lt;29957,1,0)</f>
        <v>0</v>
      </c>
      <c r="AM2656">
        <f t="shared" ref="AM2656:AM2663" si="340">IF(AND(AJ2656&gt;29957,AJ2656&lt;96525),1,0)</f>
        <v>0</v>
      </c>
      <c r="AN2656">
        <f t="shared" ref="AN2656:AN2663" si="341">IF(AJ2656&gt;96525,1,0)</f>
        <v>1</v>
      </c>
      <c r="AO2656">
        <v>33</v>
      </c>
      <c r="AP2656" s="5">
        <v>1.5185139398778873</v>
      </c>
      <c r="AQ2656">
        <v>22077981</v>
      </c>
      <c r="AT2656">
        <v>54185150</v>
      </c>
      <c r="AU2656">
        <v>76263131</v>
      </c>
      <c r="AV2656">
        <v>27.77</v>
      </c>
      <c r="AW2656">
        <v>633925</v>
      </c>
      <c r="AX2656">
        <v>633925000000</v>
      </c>
      <c r="CG2656" s="13"/>
    </row>
    <row r="2657" spans="1:85" x14ac:dyDescent="0.3">
      <c r="A2657">
        <v>2019</v>
      </c>
      <c r="B2657" t="s">
        <v>220</v>
      </c>
      <c r="C2657">
        <v>1</v>
      </c>
      <c r="D2657">
        <v>4</v>
      </c>
      <c r="E2657">
        <v>4</v>
      </c>
      <c r="L2657">
        <v>1</v>
      </c>
      <c r="M2657">
        <v>0</v>
      </c>
      <c r="N2657">
        <v>1</v>
      </c>
      <c r="O2657">
        <v>13</v>
      </c>
      <c r="P2657">
        <v>3</v>
      </c>
      <c r="Q2657" s="5">
        <v>23.076923076923077</v>
      </c>
      <c r="R2657">
        <v>1</v>
      </c>
      <c r="S2657" s="5">
        <v>7.6923076923076925</v>
      </c>
      <c r="T2657">
        <v>9</v>
      </c>
      <c r="U2657" s="5">
        <v>69.230769230769226</v>
      </c>
      <c r="V2657">
        <v>52.26</v>
      </c>
      <c r="W2657">
        <v>5</v>
      </c>
      <c r="Y2657">
        <v>13.39</v>
      </c>
      <c r="Z2657" s="11">
        <v>5.28</v>
      </c>
      <c r="AA2657">
        <v>14.7</v>
      </c>
      <c r="AB2657" s="9">
        <v>14700000</v>
      </c>
      <c r="AC2657" s="5">
        <v>5.28</v>
      </c>
      <c r="AD2657">
        <v>19.95</v>
      </c>
      <c r="AE2657">
        <v>14.7</v>
      </c>
      <c r="AF2657">
        <v>18.36</v>
      </c>
      <c r="AG2657" s="5">
        <v>22.60812571638235</v>
      </c>
      <c r="AH2657" s="5"/>
      <c r="AI2657" s="5"/>
      <c r="AJ2657">
        <v>184561.69</v>
      </c>
      <c r="AK2657">
        <v>184561690000</v>
      </c>
      <c r="AL2657">
        <f t="shared" si="339"/>
        <v>0</v>
      </c>
      <c r="AM2657">
        <f t="shared" si="340"/>
        <v>0</v>
      </c>
      <c r="AN2657">
        <f t="shared" si="341"/>
        <v>1</v>
      </c>
      <c r="AO2657">
        <v>27</v>
      </c>
      <c r="AP2657" s="5">
        <v>1.4313637641589871</v>
      </c>
      <c r="AQ2657">
        <v>50830000</v>
      </c>
      <c r="AS2657">
        <v>120800000</v>
      </c>
      <c r="AT2657">
        <v>131160000</v>
      </c>
      <c r="AU2657">
        <v>181990000</v>
      </c>
      <c r="AV2657">
        <v>52.26</v>
      </c>
      <c r="AW2657">
        <v>78193.7</v>
      </c>
      <c r="AX2657">
        <v>78193700000</v>
      </c>
      <c r="CG2657" s="13"/>
    </row>
    <row r="2658" spans="1:85" x14ac:dyDescent="0.3">
      <c r="A2658">
        <v>2019</v>
      </c>
      <c r="B2658" t="s">
        <v>221</v>
      </c>
      <c r="C2658">
        <v>0</v>
      </c>
      <c r="D2658">
        <v>4</v>
      </c>
      <c r="E2658">
        <v>4</v>
      </c>
      <c r="F2658">
        <v>17.2</v>
      </c>
      <c r="G2658">
        <v>17200000</v>
      </c>
      <c r="H2658">
        <v>17.2</v>
      </c>
      <c r="I2658">
        <v>17200000</v>
      </c>
      <c r="J2658">
        <v>0</v>
      </c>
      <c r="L2658">
        <v>1</v>
      </c>
      <c r="M2658">
        <v>0</v>
      </c>
      <c r="N2658">
        <v>1</v>
      </c>
      <c r="O2658">
        <v>14</v>
      </c>
      <c r="P2658">
        <v>5</v>
      </c>
      <c r="Q2658" s="5">
        <v>35.714285714285715</v>
      </c>
      <c r="R2658">
        <v>5</v>
      </c>
      <c r="S2658" s="5">
        <v>35.714285714285715</v>
      </c>
      <c r="T2658">
        <v>4</v>
      </c>
      <c r="U2658" s="5">
        <v>28.571428571428569</v>
      </c>
      <c r="V2658">
        <v>18.12</v>
      </c>
      <c r="W2658">
        <v>6</v>
      </c>
      <c r="X2658">
        <v>42.72</v>
      </c>
      <c r="Y2658">
        <v>4.2300000000000004</v>
      </c>
      <c r="Z2658" s="11">
        <v>1.46</v>
      </c>
      <c r="AA2658">
        <v>4</v>
      </c>
      <c r="AB2658" s="9">
        <v>4000000</v>
      </c>
      <c r="AC2658" s="5">
        <v>1.46</v>
      </c>
      <c r="AD2658">
        <v>11.88</v>
      </c>
      <c r="AE2658">
        <v>4</v>
      </c>
      <c r="AF2658">
        <v>7.85</v>
      </c>
      <c r="AG2658" s="5">
        <v>53.688255593581346</v>
      </c>
      <c r="AH2658" s="5"/>
      <c r="AI2658" s="5"/>
      <c r="AJ2658">
        <v>67782.97</v>
      </c>
      <c r="AK2658">
        <v>67782970000</v>
      </c>
      <c r="AL2658">
        <f t="shared" si="339"/>
        <v>0</v>
      </c>
      <c r="AM2658">
        <f t="shared" si="340"/>
        <v>1</v>
      </c>
      <c r="AN2658">
        <f t="shared" si="341"/>
        <v>0</v>
      </c>
      <c r="AO2658">
        <v>29</v>
      </c>
      <c r="AP2658" s="5">
        <v>1.4623979978989561</v>
      </c>
      <c r="AQ2658">
        <v>59700000</v>
      </c>
      <c r="AR2658" s="5">
        <v>1.1000000000000001</v>
      </c>
      <c r="AS2658">
        <v>108092128</v>
      </c>
      <c r="AT2658">
        <v>250532488</v>
      </c>
      <c r="AU2658">
        <v>310232488</v>
      </c>
      <c r="AW2658">
        <v>129019.6</v>
      </c>
      <c r="AX2658">
        <v>129019600000</v>
      </c>
      <c r="CG2658" s="13"/>
    </row>
    <row r="2659" spans="1:85" x14ac:dyDescent="0.3">
      <c r="A2659">
        <v>2019</v>
      </c>
      <c r="B2659" t="s">
        <v>222</v>
      </c>
      <c r="C2659">
        <v>1</v>
      </c>
      <c r="D2659">
        <v>7</v>
      </c>
      <c r="E2659">
        <v>7</v>
      </c>
      <c r="L2659">
        <v>1</v>
      </c>
      <c r="M2659">
        <v>0</v>
      </c>
      <c r="N2659">
        <v>0</v>
      </c>
      <c r="O2659">
        <v>16</v>
      </c>
      <c r="P2659">
        <v>6</v>
      </c>
      <c r="Q2659" s="5">
        <v>37.5</v>
      </c>
      <c r="R2659">
        <v>3</v>
      </c>
      <c r="S2659" s="5">
        <v>18.75</v>
      </c>
      <c r="T2659">
        <v>7</v>
      </c>
      <c r="U2659" s="5">
        <v>43.75</v>
      </c>
      <c r="V2659">
        <v>30.51</v>
      </c>
      <c r="W2659">
        <v>7</v>
      </c>
      <c r="Y2659">
        <v>11.53</v>
      </c>
      <c r="Z2659" s="11">
        <v>4.79</v>
      </c>
      <c r="AA2659">
        <v>12.58</v>
      </c>
      <c r="AB2659" s="9">
        <v>12580000</v>
      </c>
      <c r="AC2659" s="5">
        <v>4.79</v>
      </c>
      <c r="AD2659">
        <v>22.19</v>
      </c>
      <c r="AE2659">
        <v>12.58</v>
      </c>
      <c r="AF2659">
        <v>21.98</v>
      </c>
      <c r="AG2659" s="5">
        <v>22.892291234873301</v>
      </c>
      <c r="AH2659" s="5"/>
      <c r="AI2659" s="5">
        <v>0.47059463576519228</v>
      </c>
      <c r="AJ2659">
        <v>81916.149999999994</v>
      </c>
      <c r="AK2659">
        <v>81916150000</v>
      </c>
      <c r="AL2659">
        <f t="shared" si="339"/>
        <v>0</v>
      </c>
      <c r="AM2659">
        <f t="shared" si="340"/>
        <v>1</v>
      </c>
      <c r="AN2659">
        <f t="shared" si="341"/>
        <v>0</v>
      </c>
      <c r="AO2659">
        <v>27</v>
      </c>
      <c r="AP2659" s="5">
        <v>1.4313637641589871</v>
      </c>
      <c r="AQ2659">
        <v>134295002</v>
      </c>
      <c r="AT2659">
        <v>185847348</v>
      </c>
      <c r="AU2659">
        <v>320142350</v>
      </c>
      <c r="AV2659">
        <v>0</v>
      </c>
      <c r="AW2659">
        <v>36762</v>
      </c>
      <c r="AX2659">
        <v>36762000000</v>
      </c>
      <c r="CG2659" s="13"/>
    </row>
    <row r="2660" spans="1:85" x14ac:dyDescent="0.3">
      <c r="A2660">
        <v>2019</v>
      </c>
      <c r="B2660" t="s">
        <v>223</v>
      </c>
      <c r="C2660">
        <v>1</v>
      </c>
      <c r="D2660">
        <v>3</v>
      </c>
      <c r="E2660">
        <v>7</v>
      </c>
      <c r="M2660">
        <v>0</v>
      </c>
      <c r="N2660">
        <v>0</v>
      </c>
      <c r="Q2660" s="5"/>
      <c r="S2660" s="5"/>
      <c r="U2660" s="5"/>
      <c r="V2660">
        <v>63.85</v>
      </c>
      <c r="Y2660">
        <v>2.12</v>
      </c>
      <c r="Z2660" s="11">
        <v>3.78</v>
      </c>
      <c r="AA2660">
        <v>2.2400000000000002</v>
      </c>
      <c r="AB2660" s="9">
        <v>2240000</v>
      </c>
      <c r="AC2660" s="5">
        <v>3.78</v>
      </c>
      <c r="AD2660">
        <v>5.77</v>
      </c>
      <c r="AE2660">
        <v>2.2400000000000002</v>
      </c>
      <c r="AF2660">
        <v>3.27</v>
      </c>
      <c r="AG2660" s="5">
        <v>25.428774354207945</v>
      </c>
      <c r="AH2660" s="5"/>
      <c r="AI2660" s="5">
        <v>2.198935311244945</v>
      </c>
      <c r="AJ2660">
        <v>43457.32</v>
      </c>
      <c r="AK2660">
        <v>43457320000</v>
      </c>
      <c r="AL2660">
        <f t="shared" si="339"/>
        <v>0</v>
      </c>
      <c r="AM2660">
        <f t="shared" si="340"/>
        <v>1</v>
      </c>
      <c r="AN2660">
        <f t="shared" si="341"/>
        <v>0</v>
      </c>
      <c r="AO2660">
        <v>19</v>
      </c>
      <c r="AP2660" s="5">
        <v>1.2787536009528289</v>
      </c>
      <c r="AV2660">
        <v>0</v>
      </c>
      <c r="AW2660">
        <v>28609.3</v>
      </c>
      <c r="AX2660">
        <v>28609300000</v>
      </c>
      <c r="CG2660" s="13"/>
    </row>
    <row r="2661" spans="1:85" x14ac:dyDescent="0.3">
      <c r="A2661">
        <v>2019</v>
      </c>
      <c r="B2661" t="s">
        <v>224</v>
      </c>
      <c r="C2661">
        <v>0</v>
      </c>
      <c r="D2661">
        <v>7</v>
      </c>
      <c r="L2661">
        <v>1</v>
      </c>
      <c r="M2661">
        <v>0</v>
      </c>
      <c r="N2661">
        <v>1</v>
      </c>
      <c r="O2661">
        <v>16</v>
      </c>
      <c r="P2661">
        <v>5</v>
      </c>
      <c r="Q2661" s="5">
        <v>31.25</v>
      </c>
      <c r="R2661">
        <v>4</v>
      </c>
      <c r="S2661" s="5">
        <v>25</v>
      </c>
      <c r="T2661">
        <v>7</v>
      </c>
      <c r="U2661" s="5">
        <v>43.75</v>
      </c>
      <c r="V2661">
        <v>48.71</v>
      </c>
      <c r="W2661">
        <v>4</v>
      </c>
      <c r="Y2661">
        <v>28.44</v>
      </c>
      <c r="Z2661" s="11">
        <v>2.96</v>
      </c>
      <c r="AA2661">
        <v>15.7</v>
      </c>
      <c r="AB2661" s="9">
        <v>15700000</v>
      </c>
      <c r="AC2661" s="5">
        <v>2.96</v>
      </c>
      <c r="AD2661">
        <v>19.18</v>
      </c>
      <c r="AE2661">
        <v>15.7</v>
      </c>
      <c r="AF2661">
        <v>17.670000000000002</v>
      </c>
      <c r="AG2661" s="5">
        <v>-4.881925522252498</v>
      </c>
      <c r="AH2661" s="5">
        <v>8.0592026736691338</v>
      </c>
      <c r="AI2661" s="5"/>
      <c r="AJ2661">
        <v>104795.97</v>
      </c>
      <c r="AK2661">
        <v>104795970000</v>
      </c>
      <c r="AL2661">
        <f t="shared" si="339"/>
        <v>0</v>
      </c>
      <c r="AM2661">
        <f t="shared" si="340"/>
        <v>0</v>
      </c>
      <c r="AN2661">
        <f t="shared" si="341"/>
        <v>1</v>
      </c>
      <c r="AO2661">
        <v>38</v>
      </c>
      <c r="AP2661" s="5">
        <v>1.5797835966168099</v>
      </c>
      <c r="AQ2661">
        <v>61130000</v>
      </c>
      <c r="AR2661" s="5">
        <v>100</v>
      </c>
      <c r="AS2661">
        <v>18576000</v>
      </c>
      <c r="AT2661">
        <v>22001000</v>
      </c>
      <c r="AU2661">
        <v>83131000</v>
      </c>
      <c r="AV2661">
        <v>1.33</v>
      </c>
      <c r="AW2661">
        <v>20945</v>
      </c>
      <c r="AX2661">
        <v>20945000000</v>
      </c>
      <c r="CG2661" s="13"/>
    </row>
    <row r="2662" spans="1:85" x14ac:dyDescent="0.3">
      <c r="A2662">
        <v>2019</v>
      </c>
      <c r="B2662" t="s">
        <v>225</v>
      </c>
      <c r="C2662">
        <v>0</v>
      </c>
      <c r="D2662">
        <v>3</v>
      </c>
      <c r="E2662">
        <v>4</v>
      </c>
      <c r="F2662">
        <v>8.6</v>
      </c>
      <c r="G2662">
        <v>8600000</v>
      </c>
      <c r="H2662">
        <v>8.1</v>
      </c>
      <c r="I2662">
        <v>8100000</v>
      </c>
      <c r="J2662">
        <v>0.5</v>
      </c>
      <c r="K2662">
        <v>500000</v>
      </c>
      <c r="L2662">
        <v>1</v>
      </c>
      <c r="M2662">
        <v>0</v>
      </c>
      <c r="N2662">
        <v>0</v>
      </c>
      <c r="O2662">
        <v>15</v>
      </c>
      <c r="P2662">
        <v>8</v>
      </c>
      <c r="Q2662" s="5">
        <v>53.333333333333336</v>
      </c>
      <c r="R2662">
        <v>5</v>
      </c>
      <c r="S2662" s="5">
        <v>33.333333333333329</v>
      </c>
      <c r="T2662">
        <v>2</v>
      </c>
      <c r="U2662" s="5">
        <v>13.333333333333334</v>
      </c>
      <c r="V2662">
        <v>44.96</v>
      </c>
      <c r="W2662">
        <v>5</v>
      </c>
      <c r="Y2662">
        <v>14.74</v>
      </c>
      <c r="Z2662" s="11">
        <v>0.64</v>
      </c>
      <c r="AA2662">
        <v>5.33</v>
      </c>
      <c r="AB2662" s="9">
        <v>5330000</v>
      </c>
      <c r="AC2662" s="5">
        <v>0.64</v>
      </c>
      <c r="AD2662">
        <v>11.84</v>
      </c>
      <c r="AE2662">
        <v>5.33</v>
      </c>
      <c r="AF2662">
        <v>6.02</v>
      </c>
      <c r="AG2662" s="5">
        <v>32.187002189302234</v>
      </c>
      <c r="AH2662" s="5"/>
      <c r="AI2662" s="5">
        <v>3.1255437479458408E-2</v>
      </c>
      <c r="AJ2662">
        <v>18437.919999999998</v>
      </c>
      <c r="AK2662">
        <v>18437920000</v>
      </c>
      <c r="AL2662">
        <f t="shared" si="339"/>
        <v>1</v>
      </c>
      <c r="AM2662">
        <f t="shared" si="340"/>
        <v>0</v>
      </c>
      <c r="AN2662">
        <f t="shared" si="341"/>
        <v>0</v>
      </c>
      <c r="AO2662">
        <v>47</v>
      </c>
      <c r="AP2662" s="5">
        <v>1.6720978579357173</v>
      </c>
      <c r="AQ2662">
        <v>82920000</v>
      </c>
      <c r="AR2662" s="5">
        <v>8.4</v>
      </c>
      <c r="AT2662">
        <v>146277069</v>
      </c>
      <c r="AU2662">
        <v>229197069</v>
      </c>
      <c r="AV2662">
        <v>0</v>
      </c>
      <c r="AW2662">
        <v>31034.6</v>
      </c>
      <c r="AX2662">
        <v>31034600000</v>
      </c>
      <c r="CG2662" s="13"/>
    </row>
    <row r="2663" spans="1:85" x14ac:dyDescent="0.3">
      <c r="A2663">
        <v>2019</v>
      </c>
      <c r="B2663" t="s">
        <v>226</v>
      </c>
      <c r="C2663">
        <v>0</v>
      </c>
      <c r="D2663">
        <v>4</v>
      </c>
      <c r="E2663">
        <v>5</v>
      </c>
      <c r="F2663">
        <v>4.7</v>
      </c>
      <c r="G2663">
        <v>4700000</v>
      </c>
      <c r="H2663">
        <v>2.8</v>
      </c>
      <c r="I2663">
        <v>2800000</v>
      </c>
      <c r="J2663">
        <v>1.9000000000000004</v>
      </c>
      <c r="K2663">
        <v>1900000.0000000005</v>
      </c>
      <c r="L2663">
        <v>1</v>
      </c>
      <c r="M2663">
        <v>1</v>
      </c>
      <c r="N2663">
        <v>0</v>
      </c>
      <c r="O2663">
        <v>15</v>
      </c>
      <c r="P2663">
        <v>6</v>
      </c>
      <c r="Q2663" s="5">
        <v>40</v>
      </c>
      <c r="R2663">
        <v>3</v>
      </c>
      <c r="S2663" s="5">
        <v>20</v>
      </c>
      <c r="T2663">
        <v>6</v>
      </c>
      <c r="U2663" s="5">
        <v>40</v>
      </c>
      <c r="V2663">
        <v>31.04</v>
      </c>
      <c r="W2663">
        <v>8</v>
      </c>
      <c r="X2663">
        <v>5.08</v>
      </c>
      <c r="Y2663">
        <v>14.35</v>
      </c>
      <c r="Z2663" s="11">
        <v>3.23</v>
      </c>
      <c r="AA2663">
        <v>8.67</v>
      </c>
      <c r="AB2663" s="9">
        <v>8670000</v>
      </c>
      <c r="AC2663" s="5">
        <v>3.23</v>
      </c>
      <c r="AD2663">
        <v>14.38</v>
      </c>
      <c r="AE2663">
        <v>8.67</v>
      </c>
      <c r="AF2663">
        <v>14.27</v>
      </c>
      <c r="AG2663" s="5">
        <v>6.7349120819791954</v>
      </c>
      <c r="AH2663" s="5">
        <v>1.6751797669228863</v>
      </c>
      <c r="AI2663" s="5"/>
      <c r="AJ2663">
        <v>34995.89</v>
      </c>
      <c r="AK2663">
        <v>34995890000</v>
      </c>
      <c r="AL2663">
        <f t="shared" si="339"/>
        <v>0</v>
      </c>
      <c r="AM2663">
        <f t="shared" si="340"/>
        <v>1</v>
      </c>
      <c r="AN2663">
        <f t="shared" si="341"/>
        <v>0</v>
      </c>
      <c r="AO2663">
        <v>21</v>
      </c>
      <c r="AP2663" s="5">
        <v>1.3222192947339191</v>
      </c>
      <c r="AQ2663">
        <v>65587000</v>
      </c>
      <c r="AT2663">
        <v>98744000</v>
      </c>
      <c r="AU2663">
        <v>164331000</v>
      </c>
      <c r="AV2663">
        <v>0</v>
      </c>
      <c r="AW2663">
        <v>10082.5</v>
      </c>
      <c r="AX2663">
        <v>10082500000</v>
      </c>
      <c r="CG2663" s="13"/>
    </row>
    <row r="2664" spans="1:85" x14ac:dyDescent="0.3">
      <c r="A2664">
        <v>2019</v>
      </c>
      <c r="B2664" t="s">
        <v>227</v>
      </c>
      <c r="C2664">
        <v>1</v>
      </c>
      <c r="E2664">
        <v>5</v>
      </c>
      <c r="M2664">
        <v>0</v>
      </c>
      <c r="N2664">
        <v>0</v>
      </c>
      <c r="Q2664" s="5"/>
      <c r="S2664" s="5"/>
      <c r="U2664" s="5"/>
      <c r="Z2664" s="11"/>
      <c r="AG2664" s="5"/>
      <c r="AH2664" s="5"/>
      <c r="AI2664" s="5"/>
      <c r="AO2664">
        <v>11</v>
      </c>
      <c r="AP2664" s="5">
        <v>1.0413926851582249</v>
      </c>
      <c r="AR2664" s="5">
        <v>100</v>
      </c>
      <c r="CG2664" s="13"/>
    </row>
    <row r="2665" spans="1:85" x14ac:dyDescent="0.3">
      <c r="A2665">
        <v>2019</v>
      </c>
      <c r="B2665" t="s">
        <v>228</v>
      </c>
      <c r="C2665">
        <v>1</v>
      </c>
      <c r="D2665">
        <v>5</v>
      </c>
      <c r="F2665">
        <v>2.2000000000000002</v>
      </c>
      <c r="G2665">
        <v>2200000</v>
      </c>
      <c r="H2665">
        <v>2.2000000000000002</v>
      </c>
      <c r="I2665">
        <v>2200000</v>
      </c>
      <c r="J2665">
        <v>0</v>
      </c>
      <c r="L2665">
        <v>1</v>
      </c>
      <c r="M2665">
        <v>0</v>
      </c>
      <c r="N2665">
        <v>0</v>
      </c>
      <c r="O2665">
        <v>10</v>
      </c>
      <c r="P2665">
        <v>5</v>
      </c>
      <c r="Q2665" s="5">
        <v>50</v>
      </c>
      <c r="R2665">
        <v>2</v>
      </c>
      <c r="S2665" s="5">
        <v>20</v>
      </c>
      <c r="T2665">
        <v>3</v>
      </c>
      <c r="U2665" s="5">
        <v>30</v>
      </c>
      <c r="V2665">
        <v>68.2</v>
      </c>
      <c r="W2665">
        <v>5</v>
      </c>
      <c r="Y2665">
        <v>46.94</v>
      </c>
      <c r="Z2665" s="11">
        <v>3</v>
      </c>
      <c r="AA2665">
        <v>14.46</v>
      </c>
      <c r="AB2665" s="9">
        <v>14460000</v>
      </c>
      <c r="AC2665" s="5">
        <v>3</v>
      </c>
      <c r="AD2665">
        <v>16.86</v>
      </c>
      <c r="AE2665">
        <v>14.46</v>
      </c>
      <c r="AF2665">
        <v>16.86</v>
      </c>
      <c r="AG2665" s="5">
        <v>11.707877733598412</v>
      </c>
      <c r="AH2665" s="5"/>
      <c r="AI2665" s="5">
        <v>0.45883039959956617</v>
      </c>
      <c r="AJ2665">
        <v>34007.5</v>
      </c>
      <c r="AK2665">
        <v>34007500000</v>
      </c>
      <c r="AL2665">
        <f t="shared" ref="AL2665:AL2692" si="342">IF(AJ2665&lt;29957,1,0)</f>
        <v>0</v>
      </c>
      <c r="AM2665">
        <f t="shared" ref="AM2665:AM2692" si="343">IF(AND(AJ2665&gt;29957,AJ2665&lt;96525),1,0)</f>
        <v>1</v>
      </c>
      <c r="AN2665">
        <f t="shared" ref="AN2665:AN2692" si="344">IF(AJ2665&gt;96525,1,0)</f>
        <v>0</v>
      </c>
      <c r="AO2665">
        <v>73</v>
      </c>
      <c r="AP2665" s="5">
        <v>1.8633228601204557</v>
      </c>
      <c r="AQ2665">
        <v>19500000</v>
      </c>
      <c r="AT2665">
        <v>60653628</v>
      </c>
      <c r="AU2665">
        <v>80153628</v>
      </c>
      <c r="AV2665">
        <v>6.35</v>
      </c>
      <c r="AW2665">
        <v>3596.1</v>
      </c>
      <c r="AX2665">
        <v>3596100000</v>
      </c>
      <c r="CG2665" s="13"/>
    </row>
    <row r="2666" spans="1:85" x14ac:dyDescent="0.3">
      <c r="A2666">
        <v>2019</v>
      </c>
      <c r="B2666" t="s">
        <v>229</v>
      </c>
      <c r="C2666">
        <v>1</v>
      </c>
      <c r="D2666">
        <v>4</v>
      </c>
      <c r="E2666">
        <v>4</v>
      </c>
      <c r="L2666">
        <v>1</v>
      </c>
      <c r="M2666">
        <v>0</v>
      </c>
      <c r="N2666">
        <v>0</v>
      </c>
      <c r="O2666">
        <v>11</v>
      </c>
      <c r="P2666">
        <v>6</v>
      </c>
      <c r="Q2666" s="5">
        <v>54.54545454545454</v>
      </c>
      <c r="R2666">
        <v>1</v>
      </c>
      <c r="S2666" s="5">
        <v>9.0909090909090917</v>
      </c>
      <c r="T2666">
        <v>4</v>
      </c>
      <c r="U2666" s="5">
        <v>36.363636363636367</v>
      </c>
      <c r="V2666">
        <v>75</v>
      </c>
      <c r="W2666">
        <v>6</v>
      </c>
      <c r="Y2666">
        <v>-4.59</v>
      </c>
      <c r="Z2666" s="11">
        <v>2.08</v>
      </c>
      <c r="AC2666" s="5">
        <v>2.08</v>
      </c>
      <c r="AD2666">
        <v>-7.14</v>
      </c>
      <c r="AE2666">
        <v>-2.79</v>
      </c>
      <c r="AF2666">
        <v>-3.97</v>
      </c>
      <c r="AG2666" s="5">
        <v>178.20445894507887</v>
      </c>
      <c r="AH2666" s="5"/>
      <c r="AI2666" s="5"/>
      <c r="AJ2666">
        <v>37166.67</v>
      </c>
      <c r="AK2666">
        <v>37166670000</v>
      </c>
      <c r="AL2666">
        <f t="shared" si="342"/>
        <v>0</v>
      </c>
      <c r="AM2666">
        <f t="shared" si="343"/>
        <v>1</v>
      </c>
      <c r="AN2666">
        <f t="shared" si="344"/>
        <v>0</v>
      </c>
      <c r="AO2666">
        <v>23</v>
      </c>
      <c r="AP2666" s="5">
        <v>1.3617278360175928</v>
      </c>
      <c r="AQ2666">
        <v>24818706</v>
      </c>
      <c r="AT2666">
        <v>7017666</v>
      </c>
      <c r="AU2666">
        <v>31836372</v>
      </c>
      <c r="AW2666">
        <v>51161.8</v>
      </c>
      <c r="AX2666">
        <v>51161800000</v>
      </c>
      <c r="CG2666" s="13"/>
    </row>
    <row r="2667" spans="1:85" x14ac:dyDescent="0.3">
      <c r="A2667">
        <v>2019</v>
      </c>
      <c r="B2667" t="s">
        <v>230</v>
      </c>
      <c r="C2667">
        <v>0</v>
      </c>
      <c r="D2667">
        <v>4</v>
      </c>
      <c r="E2667">
        <v>5</v>
      </c>
      <c r="L2667">
        <v>1</v>
      </c>
      <c r="M2667">
        <v>0</v>
      </c>
      <c r="N2667">
        <v>0</v>
      </c>
      <c r="O2667">
        <v>13</v>
      </c>
      <c r="P2667">
        <v>6</v>
      </c>
      <c r="Q2667" s="5">
        <v>46.153846153846153</v>
      </c>
      <c r="R2667">
        <v>4</v>
      </c>
      <c r="S2667" s="5">
        <v>30.76923076923077</v>
      </c>
      <c r="T2667">
        <v>3</v>
      </c>
      <c r="U2667" s="5">
        <v>23.076923076923077</v>
      </c>
      <c r="V2667">
        <v>63.97</v>
      </c>
      <c r="W2667">
        <v>4</v>
      </c>
      <c r="Y2667">
        <v>3.74</v>
      </c>
      <c r="Z2667" s="11">
        <v>2.42</v>
      </c>
      <c r="AA2667">
        <v>7.48</v>
      </c>
      <c r="AB2667" s="9">
        <v>7480000</v>
      </c>
      <c r="AC2667" s="5">
        <v>2.42</v>
      </c>
      <c r="AD2667">
        <v>10.68</v>
      </c>
      <c r="AE2667">
        <v>7.48</v>
      </c>
      <c r="AF2667">
        <v>9.85</v>
      </c>
      <c r="AG2667" s="5">
        <v>8.9742395501659793</v>
      </c>
      <c r="AH2667" s="5"/>
      <c r="AI2667" s="5">
        <v>1.0871465705149377</v>
      </c>
      <c r="AJ2667">
        <v>21333.99</v>
      </c>
      <c r="AK2667">
        <v>21333990000</v>
      </c>
      <c r="AL2667">
        <f t="shared" si="342"/>
        <v>1</v>
      </c>
      <c r="AM2667">
        <f t="shared" si="343"/>
        <v>0</v>
      </c>
      <c r="AN2667">
        <f t="shared" si="344"/>
        <v>0</v>
      </c>
      <c r="AO2667">
        <v>34</v>
      </c>
      <c r="AP2667" s="5">
        <v>1.5314789170422551</v>
      </c>
      <c r="AQ2667">
        <v>96764950</v>
      </c>
      <c r="AT2667">
        <v>2800000</v>
      </c>
      <c r="AU2667">
        <v>99564950</v>
      </c>
      <c r="AV2667">
        <v>0</v>
      </c>
      <c r="AW2667">
        <v>25737.1</v>
      </c>
      <c r="AX2667">
        <v>25737100000</v>
      </c>
      <c r="CG2667" s="13"/>
    </row>
    <row r="2668" spans="1:85" x14ac:dyDescent="0.3">
      <c r="A2668">
        <v>2019</v>
      </c>
      <c r="B2668" t="s">
        <v>231</v>
      </c>
      <c r="C2668">
        <v>0</v>
      </c>
      <c r="D2668">
        <v>5</v>
      </c>
      <c r="E2668">
        <v>4</v>
      </c>
      <c r="L2668">
        <v>1</v>
      </c>
      <c r="M2668">
        <v>0</v>
      </c>
      <c r="N2668">
        <v>0</v>
      </c>
      <c r="O2668">
        <v>10</v>
      </c>
      <c r="P2668">
        <v>5</v>
      </c>
      <c r="Q2668" s="5">
        <v>50</v>
      </c>
      <c r="R2668">
        <v>2</v>
      </c>
      <c r="S2668" s="5">
        <v>20</v>
      </c>
      <c r="T2668">
        <v>3</v>
      </c>
      <c r="U2668" s="5">
        <v>30</v>
      </c>
      <c r="V2668">
        <v>67.7</v>
      </c>
      <c r="W2668">
        <v>5</v>
      </c>
      <c r="Y2668">
        <v>30.46</v>
      </c>
      <c r="Z2668" s="11">
        <v>3.17</v>
      </c>
      <c r="AA2668">
        <v>7.59</v>
      </c>
      <c r="AB2668" s="9">
        <v>7590000</v>
      </c>
      <c r="AC2668" s="5">
        <v>3.17</v>
      </c>
      <c r="AD2668">
        <v>11.48</v>
      </c>
      <c r="AE2668">
        <v>7.59</v>
      </c>
      <c r="AF2668">
        <v>9.32</v>
      </c>
      <c r="AG2668" s="5">
        <v>104.08082628039482</v>
      </c>
      <c r="AH2668" s="5"/>
      <c r="AI2668" s="5">
        <v>0.88054211035817997</v>
      </c>
      <c r="AJ2668">
        <v>192091.06</v>
      </c>
      <c r="AK2668">
        <v>192091060000</v>
      </c>
      <c r="AL2668">
        <f t="shared" si="342"/>
        <v>0</v>
      </c>
      <c r="AM2668">
        <f t="shared" si="343"/>
        <v>0</v>
      </c>
      <c r="AN2668">
        <f t="shared" si="344"/>
        <v>1</v>
      </c>
      <c r="AO2668">
        <v>21</v>
      </c>
      <c r="AP2668" s="5">
        <v>1.3222192947339191</v>
      </c>
      <c r="AQ2668">
        <v>19932000</v>
      </c>
      <c r="AT2668">
        <v>8096000</v>
      </c>
      <c r="AU2668">
        <v>28028000</v>
      </c>
      <c r="AV2668">
        <v>0</v>
      </c>
      <c r="AW2668">
        <v>25825</v>
      </c>
      <c r="AX2668">
        <v>25825000000</v>
      </c>
      <c r="CG2668" s="13"/>
    </row>
    <row r="2669" spans="1:85" x14ac:dyDescent="0.3">
      <c r="A2669">
        <v>2019</v>
      </c>
      <c r="B2669" t="s">
        <v>232</v>
      </c>
      <c r="C2669">
        <v>0</v>
      </c>
      <c r="E2669">
        <v>4</v>
      </c>
      <c r="M2669">
        <v>0</v>
      </c>
      <c r="N2669">
        <v>0</v>
      </c>
      <c r="Q2669" s="5"/>
      <c r="S2669" s="5"/>
      <c r="U2669" s="5"/>
      <c r="V2669">
        <v>74.430000000000007</v>
      </c>
      <c r="X2669">
        <v>56.63</v>
      </c>
      <c r="Y2669">
        <v>3.75</v>
      </c>
      <c r="Z2669" s="11">
        <v>2.2000000000000002</v>
      </c>
      <c r="AA2669">
        <v>0.47</v>
      </c>
      <c r="AB2669" s="9">
        <v>470000</v>
      </c>
      <c r="AC2669" s="5">
        <v>2.2000000000000002</v>
      </c>
      <c r="AD2669">
        <v>2.5499999999999998</v>
      </c>
      <c r="AE2669">
        <v>0.47</v>
      </c>
      <c r="AF2669">
        <v>0.97</v>
      </c>
      <c r="AG2669" s="5">
        <v>-36.56591031434025</v>
      </c>
      <c r="AH2669" s="5"/>
      <c r="AI2669" s="5">
        <v>0.8160396362109017</v>
      </c>
      <c r="AJ2669">
        <v>37714.089999999997</v>
      </c>
      <c r="AK2669">
        <v>37714090000</v>
      </c>
      <c r="AL2669">
        <f t="shared" si="342"/>
        <v>0</v>
      </c>
      <c r="AM2669">
        <f t="shared" si="343"/>
        <v>1</v>
      </c>
      <c r="AN2669">
        <f t="shared" si="344"/>
        <v>0</v>
      </c>
      <c r="AO2669">
        <v>30</v>
      </c>
      <c r="AP2669" s="5">
        <v>1.4771212547196624</v>
      </c>
      <c r="AV2669">
        <v>0</v>
      </c>
      <c r="AW2669">
        <v>11666.1</v>
      </c>
      <c r="AX2669">
        <v>11666100000</v>
      </c>
      <c r="CG2669" s="13"/>
    </row>
    <row r="2670" spans="1:85" x14ac:dyDescent="0.3">
      <c r="A2670">
        <v>2019</v>
      </c>
      <c r="B2670" t="s">
        <v>233</v>
      </c>
      <c r="C2670">
        <v>1</v>
      </c>
      <c r="D2670">
        <v>6</v>
      </c>
      <c r="E2670">
        <v>5</v>
      </c>
      <c r="L2670">
        <v>1</v>
      </c>
      <c r="M2670">
        <v>0</v>
      </c>
      <c r="N2670">
        <v>1</v>
      </c>
      <c r="O2670">
        <v>13</v>
      </c>
      <c r="P2670">
        <v>4</v>
      </c>
      <c r="Q2670" s="5">
        <v>30.76923076923077</v>
      </c>
      <c r="R2670">
        <v>1</v>
      </c>
      <c r="S2670" s="5">
        <v>7.6923076923076925</v>
      </c>
      <c r="T2670">
        <v>8</v>
      </c>
      <c r="U2670" s="5">
        <v>61.53846153846154</v>
      </c>
      <c r="V2670">
        <v>73.5</v>
      </c>
      <c r="W2670">
        <v>6</v>
      </c>
      <c r="Y2670">
        <v>25.74</v>
      </c>
      <c r="Z2670" s="11">
        <v>6.07</v>
      </c>
      <c r="AA2670">
        <v>21.49</v>
      </c>
      <c r="AB2670" s="9">
        <v>21490000</v>
      </c>
      <c r="AC2670" s="5">
        <v>6.07</v>
      </c>
      <c r="AD2670">
        <v>27.44</v>
      </c>
      <c r="AE2670">
        <v>21.49</v>
      </c>
      <c r="AF2670">
        <v>27.44</v>
      </c>
      <c r="AG2670" s="5">
        <v>9.5293839605784285</v>
      </c>
      <c r="AH2670" s="5">
        <v>4.1983016429013631</v>
      </c>
      <c r="AI2670" s="5"/>
      <c r="AJ2670">
        <v>290602.59000000003</v>
      </c>
      <c r="AK2670">
        <v>290602590000</v>
      </c>
      <c r="AL2670">
        <f t="shared" si="342"/>
        <v>0</v>
      </c>
      <c r="AM2670">
        <f t="shared" si="343"/>
        <v>0</v>
      </c>
      <c r="AN2670">
        <f t="shared" si="344"/>
        <v>1</v>
      </c>
      <c r="AO2670">
        <v>30</v>
      </c>
      <c r="AP2670" s="5">
        <v>1.4771212547196624</v>
      </c>
      <c r="AQ2670">
        <v>32540000</v>
      </c>
      <c r="AS2670">
        <v>232490000</v>
      </c>
      <c r="AT2670">
        <v>288280000</v>
      </c>
      <c r="AU2670">
        <v>320820000</v>
      </c>
      <c r="AV2670">
        <v>73.5</v>
      </c>
      <c r="AW2670">
        <v>49589.1</v>
      </c>
      <c r="AX2670">
        <v>49589100000</v>
      </c>
      <c r="CG2670" s="13"/>
    </row>
    <row r="2671" spans="1:85" x14ac:dyDescent="0.3">
      <c r="A2671">
        <v>2019</v>
      </c>
      <c r="B2671" t="s">
        <v>234</v>
      </c>
      <c r="C2671">
        <v>0</v>
      </c>
      <c r="M2671">
        <v>0</v>
      </c>
      <c r="N2671">
        <v>0</v>
      </c>
      <c r="Q2671" s="5"/>
      <c r="S2671" s="5"/>
      <c r="U2671" s="5"/>
      <c r="V2671">
        <v>37.369999999999997</v>
      </c>
      <c r="X2671">
        <v>7.58</v>
      </c>
      <c r="Y2671">
        <v>1.48</v>
      </c>
      <c r="Z2671" s="11">
        <v>1.61</v>
      </c>
      <c r="AA2671">
        <v>1.24</v>
      </c>
      <c r="AB2671" s="9">
        <v>1240000</v>
      </c>
      <c r="AC2671" s="5">
        <v>1.61</v>
      </c>
      <c r="AD2671">
        <v>3.82</v>
      </c>
      <c r="AE2671">
        <v>1.24</v>
      </c>
      <c r="AF2671">
        <v>1.7</v>
      </c>
      <c r="AG2671" s="5">
        <v>8.6006695594233893</v>
      </c>
      <c r="AH2671" s="5"/>
      <c r="AI2671" s="5">
        <v>1.2424195943898453</v>
      </c>
      <c r="AJ2671">
        <v>16184.63</v>
      </c>
      <c r="AK2671">
        <v>16184630000</v>
      </c>
      <c r="AL2671">
        <f t="shared" si="342"/>
        <v>1</v>
      </c>
      <c r="AM2671">
        <f t="shared" si="343"/>
        <v>0</v>
      </c>
      <c r="AN2671">
        <f t="shared" si="344"/>
        <v>0</v>
      </c>
      <c r="AO2671">
        <v>8</v>
      </c>
      <c r="AP2671" s="5">
        <v>0.90308998699194343</v>
      </c>
      <c r="AR2671" s="5">
        <v>30.5</v>
      </c>
      <c r="AV2671">
        <v>0</v>
      </c>
      <c r="AW2671">
        <v>26730.1</v>
      </c>
      <c r="AX2671">
        <v>26730100000</v>
      </c>
      <c r="CG2671" s="13"/>
    </row>
    <row r="2672" spans="1:85" x14ac:dyDescent="0.3">
      <c r="A2672">
        <v>2019</v>
      </c>
      <c r="B2672" t="s">
        <v>235</v>
      </c>
      <c r="C2672">
        <v>0</v>
      </c>
      <c r="M2672">
        <v>0</v>
      </c>
      <c r="N2672">
        <v>0</v>
      </c>
      <c r="Q2672" s="5"/>
      <c r="S2672" s="5"/>
      <c r="U2672" s="5"/>
      <c r="V2672">
        <v>57.59</v>
      </c>
      <c r="Y2672">
        <v>0.09</v>
      </c>
      <c r="Z2672" s="11">
        <v>0.75</v>
      </c>
      <c r="AA2672">
        <v>0.1</v>
      </c>
      <c r="AB2672" s="9">
        <v>100000</v>
      </c>
      <c r="AC2672" s="5">
        <v>0.75</v>
      </c>
      <c r="AD2672">
        <v>0.21</v>
      </c>
      <c r="AE2672">
        <v>0.1</v>
      </c>
      <c r="AF2672">
        <v>0.15</v>
      </c>
      <c r="AG2672" s="5">
        <v>-9.7098000715515838</v>
      </c>
      <c r="AH2672" s="5"/>
      <c r="AI2672" s="5">
        <v>0.2619272501094243</v>
      </c>
      <c r="AJ2672">
        <v>32440.06</v>
      </c>
      <c r="AK2672">
        <v>32440060000</v>
      </c>
      <c r="AL2672">
        <f t="shared" si="342"/>
        <v>0</v>
      </c>
      <c r="AM2672">
        <f t="shared" si="343"/>
        <v>1</v>
      </c>
      <c r="AN2672">
        <f t="shared" si="344"/>
        <v>0</v>
      </c>
      <c r="AO2672">
        <v>14</v>
      </c>
      <c r="AP2672" s="5">
        <v>1.1461280356782377</v>
      </c>
      <c r="AR2672" s="5">
        <v>0.4</v>
      </c>
      <c r="AV2672">
        <v>0</v>
      </c>
      <c r="AW2672">
        <v>86818</v>
      </c>
      <c r="AX2672">
        <v>86818000000</v>
      </c>
      <c r="CG2672" s="13"/>
    </row>
    <row r="2673" spans="1:85" x14ac:dyDescent="0.3">
      <c r="A2673">
        <v>2019</v>
      </c>
      <c r="B2673" t="s">
        <v>236</v>
      </c>
      <c r="C2673">
        <v>0</v>
      </c>
      <c r="D2673">
        <v>4</v>
      </c>
      <c r="E2673">
        <v>5</v>
      </c>
      <c r="F2673">
        <v>5</v>
      </c>
      <c r="G2673">
        <v>5000000</v>
      </c>
      <c r="H2673">
        <v>4</v>
      </c>
      <c r="I2673">
        <v>4000000</v>
      </c>
      <c r="J2673">
        <v>1</v>
      </c>
      <c r="K2673">
        <v>1000000</v>
      </c>
      <c r="L2673">
        <v>1</v>
      </c>
      <c r="M2673">
        <v>1</v>
      </c>
      <c r="N2673">
        <v>1</v>
      </c>
      <c r="O2673">
        <v>14</v>
      </c>
      <c r="P2673">
        <v>5</v>
      </c>
      <c r="Q2673" s="5">
        <v>35.714285714285715</v>
      </c>
      <c r="R2673">
        <v>4</v>
      </c>
      <c r="S2673" s="5">
        <v>28.571428571428569</v>
      </c>
      <c r="T2673">
        <v>5</v>
      </c>
      <c r="U2673" s="5">
        <v>35.714285714285715</v>
      </c>
      <c r="V2673">
        <v>51.38</v>
      </c>
      <c r="W2673">
        <v>4</v>
      </c>
      <c r="Y2673">
        <v>14.09</v>
      </c>
      <c r="Z2673" s="11">
        <v>6.47</v>
      </c>
      <c r="AA2673">
        <v>9.4</v>
      </c>
      <c r="AB2673" s="9">
        <v>9400000</v>
      </c>
      <c r="AC2673" s="5">
        <v>6.47</v>
      </c>
      <c r="AD2673">
        <v>19.47</v>
      </c>
      <c r="AE2673">
        <v>9.4</v>
      </c>
      <c r="AF2673">
        <v>18.88</v>
      </c>
      <c r="AG2673" s="5">
        <v>23.051933988824878</v>
      </c>
      <c r="AH2673" s="5">
        <v>2.7737688760604033</v>
      </c>
      <c r="AI2673" s="5">
        <v>1.3094441902214087</v>
      </c>
      <c r="AJ2673">
        <v>142440.73000000001</v>
      </c>
      <c r="AK2673">
        <v>142440730000</v>
      </c>
      <c r="AL2673">
        <f t="shared" si="342"/>
        <v>0</v>
      </c>
      <c r="AM2673">
        <f t="shared" si="343"/>
        <v>0</v>
      </c>
      <c r="AN2673">
        <f t="shared" si="344"/>
        <v>1</v>
      </c>
      <c r="AO2673">
        <v>73</v>
      </c>
      <c r="AP2673" s="5">
        <v>1.8633228601204557</v>
      </c>
      <c r="AQ2673">
        <v>75130000</v>
      </c>
      <c r="AS2673">
        <v>106390000</v>
      </c>
      <c r="AT2673">
        <v>104930000</v>
      </c>
      <c r="AU2673">
        <v>180060000</v>
      </c>
      <c r="AV2673">
        <v>0</v>
      </c>
      <c r="AW2673">
        <v>28409</v>
      </c>
      <c r="AX2673">
        <v>28409000000</v>
      </c>
      <c r="CG2673" s="13"/>
    </row>
    <row r="2674" spans="1:85" x14ac:dyDescent="0.3">
      <c r="A2674">
        <v>2019</v>
      </c>
      <c r="B2674" t="s">
        <v>237</v>
      </c>
      <c r="C2674">
        <v>0</v>
      </c>
      <c r="M2674">
        <v>0</v>
      </c>
      <c r="N2674">
        <v>0</v>
      </c>
      <c r="Q2674" s="5"/>
      <c r="S2674" s="5"/>
      <c r="U2674" s="5"/>
      <c r="V2674">
        <v>56.07</v>
      </c>
      <c r="Y2674">
        <v>7.05</v>
      </c>
      <c r="Z2674" s="11">
        <v>1.97</v>
      </c>
      <c r="AA2674">
        <v>3.83</v>
      </c>
      <c r="AB2674" s="9">
        <v>3830000</v>
      </c>
      <c r="AC2674" s="5">
        <v>1.97</v>
      </c>
      <c r="AD2674">
        <v>14.46</v>
      </c>
      <c r="AE2674">
        <v>3.83</v>
      </c>
      <c r="AF2674">
        <v>6.31</v>
      </c>
      <c r="AG2674" s="5">
        <v>57.378581003488769</v>
      </c>
      <c r="AH2674" s="5"/>
      <c r="AI2674" s="5">
        <v>1.3872319174319564E-3</v>
      </c>
      <c r="AJ2674">
        <v>39301.800000000003</v>
      </c>
      <c r="AK2674">
        <v>39301800000</v>
      </c>
      <c r="AL2674">
        <f t="shared" si="342"/>
        <v>0</v>
      </c>
      <c r="AM2674">
        <f t="shared" si="343"/>
        <v>1</v>
      </c>
      <c r="AN2674">
        <f t="shared" si="344"/>
        <v>0</v>
      </c>
      <c r="AO2674">
        <v>20</v>
      </c>
      <c r="AP2674" s="5">
        <v>1.301029995663981</v>
      </c>
      <c r="AR2674" s="5">
        <v>100</v>
      </c>
      <c r="AV2674">
        <v>0</v>
      </c>
      <c r="AW2674">
        <v>36043</v>
      </c>
      <c r="AX2674">
        <v>36043000000</v>
      </c>
      <c r="CG2674" s="13"/>
    </row>
    <row r="2675" spans="1:85" x14ac:dyDescent="0.3">
      <c r="A2675">
        <v>2019</v>
      </c>
      <c r="B2675" t="s">
        <v>238</v>
      </c>
      <c r="C2675">
        <v>1</v>
      </c>
      <c r="D2675">
        <v>5</v>
      </c>
      <c r="E2675">
        <v>5</v>
      </c>
      <c r="F2675">
        <v>10.4</v>
      </c>
      <c r="G2675">
        <v>10400000</v>
      </c>
      <c r="H2675">
        <v>8.3000000000000007</v>
      </c>
      <c r="I2675">
        <v>8300000.0000000009</v>
      </c>
      <c r="J2675">
        <v>2.0999999999999996</v>
      </c>
      <c r="K2675">
        <v>2099999.9999999995</v>
      </c>
      <c r="L2675">
        <v>1</v>
      </c>
      <c r="M2675">
        <v>0</v>
      </c>
      <c r="N2675">
        <v>0</v>
      </c>
      <c r="O2675">
        <v>12</v>
      </c>
      <c r="P2675">
        <v>5</v>
      </c>
      <c r="Q2675" s="5">
        <v>41.666666666666671</v>
      </c>
      <c r="R2675">
        <v>3</v>
      </c>
      <c r="S2675" s="5">
        <v>25</v>
      </c>
      <c r="T2675">
        <v>4</v>
      </c>
      <c r="U2675" s="5">
        <v>33.333333333333329</v>
      </c>
      <c r="V2675">
        <v>20.25</v>
      </c>
      <c r="W2675">
        <v>6</v>
      </c>
      <c r="Y2675">
        <v>6.17</v>
      </c>
      <c r="Z2675" s="11">
        <v>6.48</v>
      </c>
      <c r="AA2675">
        <v>5.96</v>
      </c>
      <c r="AB2675" s="9">
        <v>5960000</v>
      </c>
      <c r="AC2675" s="5">
        <v>6.48</v>
      </c>
      <c r="AD2675">
        <v>14.96</v>
      </c>
      <c r="AE2675">
        <v>5.96</v>
      </c>
      <c r="AF2675">
        <v>8.2100000000000009</v>
      </c>
      <c r="AG2675" s="5">
        <v>32.117213107739175</v>
      </c>
      <c r="AH2675" s="5"/>
      <c r="AI2675" s="5"/>
      <c r="AJ2675">
        <v>76964.429999999993</v>
      </c>
      <c r="AK2675">
        <v>76964430000</v>
      </c>
      <c r="AL2675">
        <f t="shared" si="342"/>
        <v>0</v>
      </c>
      <c r="AM2675">
        <f t="shared" si="343"/>
        <v>1</v>
      </c>
      <c r="AN2675">
        <f t="shared" si="344"/>
        <v>0</v>
      </c>
      <c r="AO2675">
        <v>24</v>
      </c>
      <c r="AP2675" s="5">
        <v>1.3802112417116059</v>
      </c>
      <c r="AQ2675">
        <v>62412000</v>
      </c>
      <c r="AT2675">
        <v>271012564</v>
      </c>
      <c r="AU2675">
        <v>333424564</v>
      </c>
      <c r="AV2675">
        <v>0</v>
      </c>
      <c r="AW2675">
        <v>30875</v>
      </c>
      <c r="AX2675">
        <v>30875000000</v>
      </c>
      <c r="CG2675" s="13"/>
    </row>
    <row r="2676" spans="1:85" x14ac:dyDescent="0.3">
      <c r="A2676">
        <v>2019</v>
      </c>
      <c r="B2676" t="s">
        <v>239</v>
      </c>
      <c r="C2676">
        <v>1</v>
      </c>
      <c r="D2676">
        <v>5</v>
      </c>
      <c r="E2676">
        <v>4</v>
      </c>
      <c r="L2676">
        <v>1</v>
      </c>
      <c r="M2676">
        <v>0</v>
      </c>
      <c r="N2676">
        <v>1</v>
      </c>
      <c r="O2676">
        <v>20</v>
      </c>
      <c r="P2676">
        <v>7</v>
      </c>
      <c r="Q2676" s="5">
        <v>35</v>
      </c>
      <c r="R2676">
        <v>4</v>
      </c>
      <c r="S2676" s="5">
        <v>20</v>
      </c>
      <c r="T2676">
        <v>9</v>
      </c>
      <c r="U2676" s="5">
        <v>45</v>
      </c>
      <c r="V2676">
        <v>48.32</v>
      </c>
      <c r="W2676">
        <v>4</v>
      </c>
      <c r="Y2676">
        <v>13.87</v>
      </c>
      <c r="Z2676" s="11">
        <v>23.88</v>
      </c>
      <c r="AA2676">
        <v>28.7</v>
      </c>
      <c r="AB2676" s="9">
        <v>28700000</v>
      </c>
      <c r="AC2676" s="5">
        <v>23.88</v>
      </c>
      <c r="AD2676">
        <v>49.38</v>
      </c>
      <c r="AE2676">
        <v>28.7</v>
      </c>
      <c r="AF2676">
        <v>45.12</v>
      </c>
      <c r="AG2676" s="5">
        <v>11.762009067291531</v>
      </c>
      <c r="AH2676" s="5"/>
      <c r="AI2676" s="5">
        <v>3.679966341771264</v>
      </c>
      <c r="AJ2676">
        <v>278537.33</v>
      </c>
      <c r="AK2676">
        <v>278537330000</v>
      </c>
      <c r="AL2676">
        <f t="shared" si="342"/>
        <v>0</v>
      </c>
      <c r="AM2676">
        <f t="shared" si="343"/>
        <v>0</v>
      </c>
      <c r="AN2676">
        <f t="shared" si="344"/>
        <v>1</v>
      </c>
      <c r="AO2676">
        <v>25</v>
      </c>
      <c r="AP2676" s="5">
        <v>1.3979400086720375</v>
      </c>
      <c r="AQ2676">
        <v>73520000</v>
      </c>
      <c r="AS2676">
        <v>50240000</v>
      </c>
      <c r="AT2676">
        <v>51020000</v>
      </c>
      <c r="AU2676">
        <v>124540000</v>
      </c>
      <c r="AV2676">
        <v>48.32</v>
      </c>
      <c r="AW2676">
        <v>28522</v>
      </c>
      <c r="AX2676">
        <v>28522000000</v>
      </c>
      <c r="CG2676" s="13"/>
    </row>
    <row r="2677" spans="1:85" x14ac:dyDescent="0.3">
      <c r="A2677">
        <v>2019</v>
      </c>
      <c r="B2677" t="s">
        <v>240</v>
      </c>
      <c r="C2677">
        <v>0</v>
      </c>
      <c r="M2677">
        <v>0</v>
      </c>
      <c r="N2677">
        <v>0</v>
      </c>
      <c r="Q2677" s="5"/>
      <c r="S2677" s="5"/>
      <c r="U2677" s="5"/>
      <c r="V2677">
        <v>45.96</v>
      </c>
      <c r="X2677">
        <v>21.73</v>
      </c>
      <c r="Y2677">
        <v>4.9800000000000004</v>
      </c>
      <c r="Z2677" s="11">
        <v>2.73</v>
      </c>
      <c r="AA2677">
        <v>7.43</v>
      </c>
      <c r="AB2677" s="9">
        <v>7430000</v>
      </c>
      <c r="AC2677" s="5">
        <v>2.73</v>
      </c>
      <c r="AD2677">
        <v>15.56</v>
      </c>
      <c r="AE2677">
        <v>7.43</v>
      </c>
      <c r="AF2677">
        <v>11.56</v>
      </c>
      <c r="AG2677" s="5">
        <v>22.570874541445171</v>
      </c>
      <c r="AH2677" s="5"/>
      <c r="AI2677" s="5">
        <v>3.6528555805080862</v>
      </c>
      <c r="AJ2677">
        <v>21932.880000000001</v>
      </c>
      <c r="AK2677">
        <v>21932880000</v>
      </c>
      <c r="AL2677">
        <f t="shared" si="342"/>
        <v>1</v>
      </c>
      <c r="AM2677">
        <f t="shared" si="343"/>
        <v>0</v>
      </c>
      <c r="AN2677">
        <f t="shared" si="344"/>
        <v>0</v>
      </c>
      <c r="AO2677">
        <v>27</v>
      </c>
      <c r="AP2677" s="5">
        <v>1.4313637641589871</v>
      </c>
      <c r="AW2677">
        <v>23956.6</v>
      </c>
      <c r="AX2677">
        <v>23956600000</v>
      </c>
      <c r="CG2677" s="13"/>
    </row>
    <row r="2678" spans="1:85" x14ac:dyDescent="0.3">
      <c r="A2678">
        <v>2019</v>
      </c>
      <c r="B2678" t="s">
        <v>241</v>
      </c>
      <c r="C2678">
        <v>1</v>
      </c>
      <c r="D2678">
        <v>5</v>
      </c>
      <c r="E2678">
        <v>4</v>
      </c>
      <c r="F2678">
        <v>15.8</v>
      </c>
      <c r="G2678">
        <v>15800000</v>
      </c>
      <c r="H2678">
        <v>15.8</v>
      </c>
      <c r="I2678">
        <v>15800000</v>
      </c>
      <c r="J2678">
        <v>0</v>
      </c>
      <c r="L2678">
        <v>1</v>
      </c>
      <c r="M2678">
        <v>1</v>
      </c>
      <c r="N2678">
        <v>0</v>
      </c>
      <c r="O2678">
        <v>15</v>
      </c>
      <c r="P2678">
        <v>8</v>
      </c>
      <c r="Q2678" s="5">
        <v>53.333333333333336</v>
      </c>
      <c r="R2678">
        <v>2</v>
      </c>
      <c r="S2678" s="5">
        <v>13.333333333333334</v>
      </c>
      <c r="T2678">
        <v>5</v>
      </c>
      <c r="U2678" s="5">
        <v>33.333333333333329</v>
      </c>
      <c r="V2678">
        <v>30.61</v>
      </c>
      <c r="W2678">
        <v>5</v>
      </c>
      <c r="Y2678">
        <v>10.31</v>
      </c>
      <c r="Z2678" s="11">
        <v>2.2200000000000002</v>
      </c>
      <c r="AA2678">
        <v>12.67</v>
      </c>
      <c r="AB2678" s="9">
        <v>12670000</v>
      </c>
      <c r="AC2678" s="5">
        <v>2.2200000000000002</v>
      </c>
      <c r="AD2678">
        <v>15.93</v>
      </c>
      <c r="AE2678">
        <v>12.67</v>
      </c>
      <c r="AF2678">
        <v>15.92</v>
      </c>
      <c r="AG2678" s="5">
        <v>10.951643207963878</v>
      </c>
      <c r="AH2678" s="5">
        <v>2.5704558013511827</v>
      </c>
      <c r="AI2678" s="5">
        <v>0.59151381189207175</v>
      </c>
      <c r="AJ2678">
        <v>49809.3</v>
      </c>
      <c r="AK2678">
        <v>49809300000</v>
      </c>
      <c r="AL2678">
        <f t="shared" si="342"/>
        <v>0</v>
      </c>
      <c r="AM2678">
        <f t="shared" si="343"/>
        <v>1</v>
      </c>
      <c r="AN2678">
        <f t="shared" si="344"/>
        <v>0</v>
      </c>
      <c r="AO2678">
        <v>29</v>
      </c>
      <c r="AP2678" s="5">
        <v>1.4623979978989561</v>
      </c>
      <c r="AQ2678">
        <v>17450000</v>
      </c>
      <c r="AT2678">
        <v>63320000</v>
      </c>
      <c r="AU2678">
        <v>80770000</v>
      </c>
      <c r="AV2678">
        <v>0</v>
      </c>
      <c r="AW2678">
        <v>33659.4</v>
      </c>
      <c r="AX2678">
        <v>33659400000</v>
      </c>
      <c r="CG2678" s="13"/>
    </row>
    <row r="2679" spans="1:85" x14ac:dyDescent="0.3">
      <c r="A2679">
        <v>2019</v>
      </c>
      <c r="B2679" t="s">
        <v>242</v>
      </c>
      <c r="C2679">
        <v>0</v>
      </c>
      <c r="D2679">
        <v>5</v>
      </c>
      <c r="E2679">
        <v>5</v>
      </c>
      <c r="F2679">
        <v>8.6999999999999993</v>
      </c>
      <c r="G2679">
        <v>8700000</v>
      </c>
      <c r="H2679">
        <v>8.3000000000000007</v>
      </c>
      <c r="I2679">
        <v>8300000.0000000009</v>
      </c>
      <c r="J2679">
        <v>0.39999999999999858</v>
      </c>
      <c r="K2679">
        <v>399999.9999999986</v>
      </c>
      <c r="L2679">
        <v>1</v>
      </c>
      <c r="M2679">
        <v>0</v>
      </c>
      <c r="N2679">
        <v>1</v>
      </c>
      <c r="O2679">
        <v>11</v>
      </c>
      <c r="P2679">
        <v>5</v>
      </c>
      <c r="Q2679" s="5">
        <v>45.454545454545453</v>
      </c>
      <c r="R2679">
        <v>4</v>
      </c>
      <c r="S2679" s="5">
        <v>36.363636363636367</v>
      </c>
      <c r="T2679">
        <v>2</v>
      </c>
      <c r="U2679" s="5">
        <v>18.181818181818183</v>
      </c>
      <c r="V2679">
        <v>63.92</v>
      </c>
      <c r="W2679">
        <v>6</v>
      </c>
      <c r="Y2679">
        <v>17.829999999999998</v>
      </c>
      <c r="Z2679" s="11">
        <v>5.07</v>
      </c>
      <c r="AA2679">
        <v>10.07</v>
      </c>
      <c r="AB2679" s="9">
        <v>10070000</v>
      </c>
      <c r="AC2679" s="5">
        <v>5.07</v>
      </c>
      <c r="AD2679">
        <v>13.87</v>
      </c>
      <c r="AE2679">
        <v>10.07</v>
      </c>
      <c r="AF2679">
        <v>13.86</v>
      </c>
      <c r="AG2679" s="5">
        <v>5.0997191152634285</v>
      </c>
      <c r="AH2679" s="5"/>
      <c r="AI2679" s="5">
        <v>3.9183098726465468</v>
      </c>
      <c r="AJ2679">
        <v>152156.96</v>
      </c>
      <c r="AK2679">
        <v>152156960000</v>
      </c>
      <c r="AL2679">
        <f t="shared" si="342"/>
        <v>0</v>
      </c>
      <c r="AM2679">
        <f t="shared" si="343"/>
        <v>0</v>
      </c>
      <c r="AN2679">
        <f t="shared" si="344"/>
        <v>1</v>
      </c>
      <c r="AO2679">
        <v>69</v>
      </c>
      <c r="AP2679" s="5">
        <v>1.8388490907372552</v>
      </c>
      <c r="AQ2679">
        <v>74927565</v>
      </c>
      <c r="AR2679" s="5">
        <v>83.4</v>
      </c>
      <c r="AS2679">
        <v>35526571</v>
      </c>
      <c r="AT2679">
        <v>29461520</v>
      </c>
      <c r="AU2679">
        <v>104389085</v>
      </c>
      <c r="AV2679">
        <v>63.92</v>
      </c>
      <c r="AW2679">
        <v>20878.900000000001</v>
      </c>
      <c r="AX2679">
        <v>20878900000</v>
      </c>
      <c r="CG2679" s="13"/>
    </row>
    <row r="2680" spans="1:85" x14ac:dyDescent="0.3">
      <c r="A2680">
        <v>2019</v>
      </c>
      <c r="B2680" t="s">
        <v>243</v>
      </c>
      <c r="C2680">
        <v>0</v>
      </c>
      <c r="D2680">
        <v>4</v>
      </c>
      <c r="E2680">
        <v>4</v>
      </c>
      <c r="L2680">
        <v>1</v>
      </c>
      <c r="M2680">
        <v>0</v>
      </c>
      <c r="N2680">
        <v>0</v>
      </c>
      <c r="O2680">
        <v>12</v>
      </c>
      <c r="P2680">
        <v>6</v>
      </c>
      <c r="Q2680" s="5">
        <v>50</v>
      </c>
      <c r="R2680">
        <v>1</v>
      </c>
      <c r="S2680" s="5">
        <v>8.3333333333333321</v>
      </c>
      <c r="T2680">
        <v>5</v>
      </c>
      <c r="U2680" s="5">
        <v>41.666666666666671</v>
      </c>
      <c r="V2680">
        <v>53.56</v>
      </c>
      <c r="W2680">
        <v>4</v>
      </c>
      <c r="Y2680">
        <v>10.71</v>
      </c>
      <c r="Z2680" s="11">
        <v>1.8</v>
      </c>
      <c r="AA2680">
        <v>11.38</v>
      </c>
      <c r="AB2680" s="9">
        <v>11380000</v>
      </c>
      <c r="AC2680" s="5">
        <v>1.8</v>
      </c>
      <c r="AD2680">
        <v>27.81</v>
      </c>
      <c r="AE2680">
        <v>11.38</v>
      </c>
      <c r="AF2680">
        <v>17.91</v>
      </c>
      <c r="AG2680" s="5">
        <v>34.635724696850595</v>
      </c>
      <c r="AH2680" s="5">
        <v>0.13830004307706259</v>
      </c>
      <c r="AI2680" s="5"/>
      <c r="AJ2680">
        <v>30409.02</v>
      </c>
      <c r="AK2680">
        <v>30409020000</v>
      </c>
      <c r="AL2680">
        <f t="shared" si="342"/>
        <v>0</v>
      </c>
      <c r="AM2680">
        <f t="shared" si="343"/>
        <v>1</v>
      </c>
      <c r="AN2680">
        <f t="shared" si="344"/>
        <v>0</v>
      </c>
      <c r="AO2680">
        <v>6</v>
      </c>
      <c r="AP2680" s="5">
        <v>0.77815125038364352</v>
      </c>
      <c r="AQ2680">
        <v>37247000</v>
      </c>
      <c r="AR2680" s="5">
        <v>45.6</v>
      </c>
      <c r="AT2680">
        <v>161848148</v>
      </c>
      <c r="AU2680">
        <v>199095148</v>
      </c>
      <c r="AV2680">
        <v>0</v>
      </c>
      <c r="AW2680">
        <v>35285.599999999999</v>
      </c>
      <c r="AX2680">
        <v>35285600000</v>
      </c>
      <c r="CG2680" s="13"/>
    </row>
    <row r="2681" spans="1:85" x14ac:dyDescent="0.3">
      <c r="A2681">
        <v>2019</v>
      </c>
      <c r="B2681" t="s">
        <v>244</v>
      </c>
      <c r="C2681">
        <v>0</v>
      </c>
      <c r="M2681">
        <v>0</v>
      </c>
      <c r="N2681">
        <v>0</v>
      </c>
      <c r="Q2681" s="5"/>
      <c r="S2681" s="5"/>
      <c r="U2681" s="5"/>
      <c r="V2681">
        <v>62.76</v>
      </c>
      <c r="Y2681">
        <v>20.09</v>
      </c>
      <c r="Z2681" s="11">
        <v>3.72</v>
      </c>
      <c r="AA2681">
        <v>4.4800000000000004</v>
      </c>
      <c r="AB2681" s="9">
        <v>4480000</v>
      </c>
      <c r="AC2681" s="5">
        <v>3.72</v>
      </c>
      <c r="AD2681">
        <v>10.67</v>
      </c>
      <c r="AE2681">
        <v>4.4800000000000004</v>
      </c>
      <c r="AF2681">
        <v>5.28</v>
      </c>
      <c r="AG2681" s="5">
        <v>22.208791750949729</v>
      </c>
      <c r="AH2681" s="5"/>
      <c r="AI2681" s="5">
        <v>4.0224258694818431</v>
      </c>
      <c r="AJ2681">
        <v>100841.7</v>
      </c>
      <c r="AK2681">
        <v>100841700000</v>
      </c>
      <c r="AL2681">
        <f t="shared" si="342"/>
        <v>0</v>
      </c>
      <c r="AM2681">
        <f t="shared" si="343"/>
        <v>0</v>
      </c>
      <c r="AN2681">
        <f t="shared" si="344"/>
        <v>1</v>
      </c>
      <c r="AO2681">
        <v>114</v>
      </c>
      <c r="AP2681" s="5">
        <v>2.0569048513364723</v>
      </c>
      <c r="AV2681">
        <v>0</v>
      </c>
      <c r="AW2681">
        <v>19816.400000000001</v>
      </c>
      <c r="AX2681">
        <v>19816400000</v>
      </c>
      <c r="CG2681" s="13"/>
    </row>
    <row r="2682" spans="1:85" x14ac:dyDescent="0.3">
      <c r="A2682">
        <v>2019</v>
      </c>
      <c r="B2682" t="s">
        <v>245</v>
      </c>
      <c r="C2682">
        <v>0</v>
      </c>
      <c r="D2682">
        <v>5</v>
      </c>
      <c r="E2682">
        <v>5</v>
      </c>
      <c r="F2682">
        <v>21.9</v>
      </c>
      <c r="G2682">
        <v>21900000</v>
      </c>
      <c r="H2682">
        <v>17.5</v>
      </c>
      <c r="I2682">
        <v>17500000</v>
      </c>
      <c r="J2682">
        <v>4.3999999999999986</v>
      </c>
      <c r="K2682">
        <v>4399999.9999999981</v>
      </c>
      <c r="L2682">
        <v>1</v>
      </c>
      <c r="M2682">
        <v>1</v>
      </c>
      <c r="N2682">
        <v>0</v>
      </c>
      <c r="O2682">
        <v>18</v>
      </c>
      <c r="P2682">
        <v>6</v>
      </c>
      <c r="Q2682" s="5">
        <v>33.333333333333329</v>
      </c>
      <c r="R2682">
        <v>5</v>
      </c>
      <c r="S2682" s="5">
        <v>27.777777777777779</v>
      </c>
      <c r="T2682">
        <v>7</v>
      </c>
      <c r="U2682" s="5">
        <v>38.888888888888893</v>
      </c>
      <c r="V2682">
        <v>69.75</v>
      </c>
      <c r="W2682">
        <v>8</v>
      </c>
      <c r="Y2682">
        <v>11.73</v>
      </c>
      <c r="Z2682" s="11">
        <v>14.72</v>
      </c>
      <c r="AA2682">
        <v>14.98</v>
      </c>
      <c r="AB2682" s="9">
        <v>14980000</v>
      </c>
      <c r="AC2682" s="5">
        <v>14.72</v>
      </c>
      <c r="AD2682">
        <v>20.8</v>
      </c>
      <c r="AE2682">
        <v>14.98</v>
      </c>
      <c r="AF2682">
        <v>20.21</v>
      </c>
      <c r="AG2682" s="5">
        <v>13.947187414928184</v>
      </c>
      <c r="AH2682" s="5"/>
      <c r="AI2682" s="5">
        <v>3.249866055587991</v>
      </c>
      <c r="AJ2682">
        <v>633067.93000000005</v>
      </c>
      <c r="AK2682">
        <v>633067930000</v>
      </c>
      <c r="AL2682">
        <f t="shared" si="342"/>
        <v>0</v>
      </c>
      <c r="AM2682">
        <f t="shared" si="343"/>
        <v>0</v>
      </c>
      <c r="AN2682">
        <f t="shared" si="344"/>
        <v>1</v>
      </c>
      <c r="AO2682">
        <v>50</v>
      </c>
      <c r="AP2682" s="5">
        <v>1.6989700043360185</v>
      </c>
      <c r="AQ2682">
        <v>174643278</v>
      </c>
      <c r="AR2682" s="5">
        <v>100</v>
      </c>
      <c r="AT2682">
        <v>324715362</v>
      </c>
      <c r="AU2682">
        <v>499358640</v>
      </c>
      <c r="AV2682">
        <v>0</v>
      </c>
      <c r="AW2682">
        <v>70738.3</v>
      </c>
      <c r="AX2682">
        <v>70738300000</v>
      </c>
      <c r="CG2682" s="13"/>
    </row>
    <row r="2683" spans="1:85" x14ac:dyDescent="0.3">
      <c r="A2683">
        <v>2019</v>
      </c>
      <c r="B2683" t="s">
        <v>246</v>
      </c>
      <c r="C2683">
        <v>0</v>
      </c>
      <c r="D2683">
        <v>4</v>
      </c>
      <c r="E2683">
        <v>5</v>
      </c>
      <c r="F2683">
        <v>6.6</v>
      </c>
      <c r="G2683">
        <v>6600000</v>
      </c>
      <c r="H2683">
        <v>5</v>
      </c>
      <c r="I2683">
        <v>5000000</v>
      </c>
      <c r="J2683">
        <v>1.5999999999999996</v>
      </c>
      <c r="K2683">
        <v>1599999.9999999995</v>
      </c>
      <c r="L2683">
        <v>1</v>
      </c>
      <c r="M2683">
        <v>0</v>
      </c>
      <c r="N2683">
        <v>1</v>
      </c>
      <c r="O2683">
        <v>11</v>
      </c>
      <c r="P2683">
        <v>5</v>
      </c>
      <c r="Q2683" s="5">
        <v>45.454545454545453</v>
      </c>
      <c r="R2683">
        <v>3</v>
      </c>
      <c r="S2683" s="5">
        <v>27.27272727272727</v>
      </c>
      <c r="T2683">
        <v>3</v>
      </c>
      <c r="U2683" s="5">
        <v>27.27272727272727</v>
      </c>
      <c r="V2683">
        <v>33.01</v>
      </c>
      <c r="W2683">
        <v>5</v>
      </c>
      <c r="Y2683">
        <v>6.09</v>
      </c>
      <c r="Z2683" s="11">
        <v>3.72</v>
      </c>
      <c r="AA2683">
        <v>5.2</v>
      </c>
      <c r="AB2683" s="9">
        <v>5200000</v>
      </c>
      <c r="AC2683" s="5">
        <v>3.72</v>
      </c>
      <c r="AD2683">
        <v>9.18</v>
      </c>
      <c r="AE2683">
        <v>5.2</v>
      </c>
      <c r="AF2683">
        <v>9.14</v>
      </c>
      <c r="AG2683" s="5">
        <v>11.353337668638193</v>
      </c>
      <c r="AH2683" s="5"/>
      <c r="AI2683" s="5">
        <v>0.30775505663805414</v>
      </c>
      <c r="AJ2683">
        <v>28328.68</v>
      </c>
      <c r="AK2683">
        <v>28328680000</v>
      </c>
      <c r="AL2683">
        <f t="shared" si="342"/>
        <v>1</v>
      </c>
      <c r="AM2683">
        <f t="shared" si="343"/>
        <v>0</v>
      </c>
      <c r="AN2683">
        <f t="shared" si="344"/>
        <v>0</v>
      </c>
      <c r="AO2683">
        <v>34</v>
      </c>
      <c r="AP2683" s="5">
        <v>1.5314789170422551</v>
      </c>
      <c r="AQ2683">
        <v>81460000</v>
      </c>
      <c r="AR2683" s="5">
        <v>1.9</v>
      </c>
      <c r="AS2683">
        <v>28580000</v>
      </c>
      <c r="AT2683">
        <v>22750000</v>
      </c>
      <c r="AU2683">
        <v>104210000</v>
      </c>
      <c r="AV2683">
        <v>0</v>
      </c>
      <c r="AW2683">
        <v>10787.8</v>
      </c>
      <c r="AX2683">
        <v>10787800000</v>
      </c>
      <c r="CG2683" s="13"/>
    </row>
    <row r="2684" spans="1:85" x14ac:dyDescent="0.3">
      <c r="A2684">
        <v>2019</v>
      </c>
      <c r="B2684" t="s">
        <v>247</v>
      </c>
      <c r="C2684">
        <v>0</v>
      </c>
      <c r="M2684">
        <v>0</v>
      </c>
      <c r="N2684">
        <v>0</v>
      </c>
      <c r="Q2684" s="5"/>
      <c r="S2684" s="5"/>
      <c r="U2684" s="5"/>
      <c r="V2684">
        <v>70</v>
      </c>
      <c r="Y2684">
        <v>5.9</v>
      </c>
      <c r="Z2684" s="11">
        <v>1.87</v>
      </c>
      <c r="AA2684">
        <v>1.29</v>
      </c>
      <c r="AB2684" s="9">
        <v>1290000</v>
      </c>
      <c r="AC2684" s="5">
        <v>1.87</v>
      </c>
      <c r="AD2684">
        <v>6.69</v>
      </c>
      <c r="AE2684">
        <v>1.29</v>
      </c>
      <c r="AF2684">
        <v>2.4700000000000002</v>
      </c>
      <c r="AG2684" s="5">
        <v>-5.9415123849707197</v>
      </c>
      <c r="AH2684" s="5"/>
      <c r="AI2684" s="5">
        <v>0.96869622382489995</v>
      </c>
      <c r="AJ2684">
        <v>94800</v>
      </c>
      <c r="AK2684">
        <v>94800000000</v>
      </c>
      <c r="AL2684">
        <f t="shared" si="342"/>
        <v>0</v>
      </c>
      <c r="AM2684">
        <f t="shared" si="343"/>
        <v>1</v>
      </c>
      <c r="AN2684">
        <f t="shared" si="344"/>
        <v>0</v>
      </c>
      <c r="AO2684">
        <v>22</v>
      </c>
      <c r="AP2684" s="5">
        <v>1.3424226808222062</v>
      </c>
      <c r="AR2684" s="5">
        <v>84</v>
      </c>
      <c r="AV2684">
        <v>0</v>
      </c>
      <c r="AW2684">
        <v>51719</v>
      </c>
      <c r="AX2684">
        <v>51719000000</v>
      </c>
      <c r="CG2684" s="13"/>
    </row>
    <row r="2685" spans="1:85" x14ac:dyDescent="0.3">
      <c r="A2685">
        <v>2019</v>
      </c>
      <c r="B2685" t="s">
        <v>248</v>
      </c>
      <c r="C2685">
        <v>0</v>
      </c>
      <c r="D2685">
        <v>3</v>
      </c>
      <c r="E2685">
        <v>7</v>
      </c>
      <c r="L2685">
        <v>1</v>
      </c>
      <c r="M2685">
        <v>0</v>
      </c>
      <c r="N2685">
        <v>1</v>
      </c>
      <c r="O2685">
        <v>11</v>
      </c>
      <c r="P2685">
        <v>3</v>
      </c>
      <c r="Q2685" s="5">
        <v>27.27272727272727</v>
      </c>
      <c r="R2685">
        <v>5</v>
      </c>
      <c r="S2685" s="5">
        <v>45.454545454545453</v>
      </c>
      <c r="T2685">
        <v>3</v>
      </c>
      <c r="U2685" s="5">
        <v>27.27272727272727</v>
      </c>
      <c r="V2685">
        <v>74.87</v>
      </c>
      <c r="W2685">
        <v>11</v>
      </c>
      <c r="Y2685">
        <v>1.75</v>
      </c>
      <c r="Z2685" s="11">
        <v>4.29</v>
      </c>
      <c r="AA2685">
        <v>1.92</v>
      </c>
      <c r="AB2685" s="9">
        <v>1920000</v>
      </c>
      <c r="AC2685" s="5">
        <v>4.29</v>
      </c>
      <c r="AD2685">
        <v>8.0399999999999991</v>
      </c>
      <c r="AE2685">
        <v>1.92</v>
      </c>
      <c r="AF2685">
        <v>3.27</v>
      </c>
      <c r="AG2685" s="5">
        <v>9.0196689165991195</v>
      </c>
      <c r="AH2685" s="5">
        <v>7.2562579137041006E-2</v>
      </c>
      <c r="AI2685" s="5">
        <v>1.5648842570046426</v>
      </c>
      <c r="AJ2685">
        <v>48146.06</v>
      </c>
      <c r="AK2685">
        <v>48146060000</v>
      </c>
      <c r="AL2685">
        <f t="shared" si="342"/>
        <v>0</v>
      </c>
      <c r="AM2685">
        <f t="shared" si="343"/>
        <v>1</v>
      </c>
      <c r="AN2685">
        <f t="shared" si="344"/>
        <v>0</v>
      </c>
      <c r="AO2685">
        <v>27</v>
      </c>
      <c r="AP2685" s="5">
        <v>1.4313637641589871</v>
      </c>
      <c r="AQ2685">
        <v>194400000</v>
      </c>
      <c r="AS2685">
        <f>30900000+28700000+7700000+30200000</f>
        <v>97500000</v>
      </c>
      <c r="AT2685">
        <v>25500000</v>
      </c>
      <c r="AU2685">
        <v>219900000</v>
      </c>
      <c r="AV2685">
        <v>0</v>
      </c>
      <c r="AW2685">
        <v>61602</v>
      </c>
      <c r="AX2685">
        <v>61602000000</v>
      </c>
      <c r="CG2685" s="13"/>
    </row>
    <row r="2686" spans="1:85" x14ac:dyDescent="0.3">
      <c r="A2686">
        <v>2019</v>
      </c>
      <c r="B2686" t="s">
        <v>249</v>
      </c>
      <c r="C2686">
        <v>0</v>
      </c>
      <c r="M2686">
        <v>0</v>
      </c>
      <c r="N2686">
        <v>0</v>
      </c>
      <c r="O2686">
        <v>12</v>
      </c>
      <c r="P2686">
        <v>3</v>
      </c>
      <c r="Q2686" s="5">
        <v>25</v>
      </c>
      <c r="R2686">
        <v>2</v>
      </c>
      <c r="S2686" s="5">
        <v>16.666666666666664</v>
      </c>
      <c r="T2686">
        <v>7</v>
      </c>
      <c r="U2686" s="5">
        <v>58.333333333333336</v>
      </c>
      <c r="V2686">
        <v>70.64</v>
      </c>
      <c r="W2686">
        <v>4</v>
      </c>
      <c r="Y2686">
        <v>12.99</v>
      </c>
      <c r="Z2686" s="11">
        <v>32.75</v>
      </c>
      <c r="AA2686">
        <v>25.09</v>
      </c>
      <c r="AB2686" s="9">
        <v>25090000</v>
      </c>
      <c r="AC2686" s="5">
        <v>32.75</v>
      </c>
      <c r="AD2686">
        <v>45.52</v>
      </c>
      <c r="AE2686">
        <v>25.09</v>
      </c>
      <c r="AF2686">
        <v>45.41</v>
      </c>
      <c r="AG2686" s="5">
        <v>20.006190714742448</v>
      </c>
      <c r="AH2686" s="5"/>
      <c r="AI2686" s="5">
        <v>10.011539114203293</v>
      </c>
      <c r="AJ2686">
        <v>351665.01</v>
      </c>
      <c r="AK2686">
        <v>351665010000</v>
      </c>
      <c r="AL2686">
        <f t="shared" si="342"/>
        <v>0</v>
      </c>
      <c r="AM2686">
        <f t="shared" si="343"/>
        <v>0</v>
      </c>
      <c r="AN2686">
        <f t="shared" si="344"/>
        <v>1</v>
      </c>
      <c r="AO2686">
        <v>55</v>
      </c>
      <c r="AP2686" s="5">
        <v>1.7403626894942439</v>
      </c>
      <c r="AQ2686">
        <v>81610000</v>
      </c>
      <c r="AT2686">
        <v>4165000</v>
      </c>
      <c r="AU2686">
        <v>85775000</v>
      </c>
      <c r="AV2686">
        <v>68.73</v>
      </c>
      <c r="AW2686">
        <v>29465</v>
      </c>
      <c r="AX2686">
        <v>29465000000</v>
      </c>
      <c r="CG2686" s="13"/>
    </row>
    <row r="2687" spans="1:85" x14ac:dyDescent="0.3">
      <c r="A2687">
        <v>2019</v>
      </c>
      <c r="B2687" t="s">
        <v>250</v>
      </c>
      <c r="C2687">
        <v>1</v>
      </c>
      <c r="M2687">
        <v>0</v>
      </c>
      <c r="N2687">
        <v>0</v>
      </c>
      <c r="Q2687" s="5"/>
      <c r="S2687" s="5"/>
      <c r="U2687" s="5"/>
      <c r="V2687">
        <v>71.430000000000007</v>
      </c>
      <c r="Y2687">
        <v>2.89</v>
      </c>
      <c r="Z2687" s="11">
        <v>4.33</v>
      </c>
      <c r="AA2687">
        <v>4.5999999999999996</v>
      </c>
      <c r="AB2687" s="9">
        <v>4600000</v>
      </c>
      <c r="AC2687" s="5">
        <v>4.33</v>
      </c>
      <c r="AD2687">
        <v>9.5399999999999991</v>
      </c>
      <c r="AE2687">
        <v>4.5999999999999996</v>
      </c>
      <c r="AF2687">
        <v>6.89</v>
      </c>
      <c r="AG2687" s="5"/>
      <c r="AH2687" s="5"/>
      <c r="AI2687" s="5"/>
      <c r="AJ2687">
        <v>109088.85</v>
      </c>
      <c r="AK2687">
        <v>109088850000</v>
      </c>
      <c r="AL2687">
        <f t="shared" si="342"/>
        <v>0</v>
      </c>
      <c r="AM2687">
        <f t="shared" si="343"/>
        <v>0</v>
      </c>
      <c r="AN2687">
        <f t="shared" si="344"/>
        <v>1</v>
      </c>
      <c r="AO2687">
        <v>12</v>
      </c>
      <c r="AP2687" s="5">
        <v>1.0791812460476247</v>
      </c>
      <c r="AR2687" s="5">
        <v>46.4</v>
      </c>
      <c r="AV2687">
        <v>0</v>
      </c>
      <c r="AW2687">
        <v>85277</v>
      </c>
      <c r="AX2687">
        <v>85277000000</v>
      </c>
      <c r="CG2687" s="13"/>
    </row>
    <row r="2688" spans="1:85" x14ac:dyDescent="0.3">
      <c r="A2688">
        <v>2019</v>
      </c>
      <c r="B2688" t="s">
        <v>251</v>
      </c>
      <c r="C2688">
        <v>0</v>
      </c>
      <c r="D2688">
        <v>3</v>
      </c>
      <c r="E2688">
        <v>4</v>
      </c>
      <c r="L2688">
        <v>1</v>
      </c>
      <c r="M2688">
        <v>0</v>
      </c>
      <c r="N2688">
        <v>0</v>
      </c>
      <c r="O2688">
        <v>11</v>
      </c>
      <c r="P2688">
        <v>5</v>
      </c>
      <c r="Q2688" s="5">
        <v>45.454545454545453</v>
      </c>
      <c r="R2688">
        <v>3</v>
      </c>
      <c r="S2688" s="5">
        <v>27.27272727272727</v>
      </c>
      <c r="T2688">
        <v>3</v>
      </c>
      <c r="U2688" s="5">
        <v>27.27272727272727</v>
      </c>
      <c r="V2688">
        <v>40.35</v>
      </c>
      <c r="W2688">
        <v>4</v>
      </c>
      <c r="X2688">
        <v>4.55</v>
      </c>
      <c r="Y2688">
        <v>2.33</v>
      </c>
      <c r="Z2688" s="11">
        <v>4.08</v>
      </c>
      <c r="AA2688">
        <v>8.02</v>
      </c>
      <c r="AB2688" s="9">
        <v>8020000</v>
      </c>
      <c r="AC2688" s="5">
        <v>4.08</v>
      </c>
      <c r="AD2688">
        <v>15.1</v>
      </c>
      <c r="AE2688">
        <v>8.02</v>
      </c>
      <c r="AF2688">
        <v>10.99</v>
      </c>
      <c r="AG2688" s="5">
        <v>28.509777779195382</v>
      </c>
      <c r="AH2688" s="5"/>
      <c r="AI2688" s="5">
        <v>1.718416480516257</v>
      </c>
      <c r="AJ2688">
        <v>52710</v>
      </c>
      <c r="AK2688">
        <v>52710000000</v>
      </c>
      <c r="AL2688">
        <f t="shared" si="342"/>
        <v>0</v>
      </c>
      <c r="AM2688">
        <f t="shared" si="343"/>
        <v>1</v>
      </c>
      <c r="AN2688">
        <f t="shared" si="344"/>
        <v>0</v>
      </c>
      <c r="AO2688">
        <v>45</v>
      </c>
      <c r="AP2688" s="5">
        <v>1.6532125137753435</v>
      </c>
      <c r="AQ2688">
        <v>119722000</v>
      </c>
      <c r="AR2688" s="5">
        <v>1.8</v>
      </c>
      <c r="AT2688">
        <v>16583342000</v>
      </c>
      <c r="AU2688">
        <v>16703064000</v>
      </c>
      <c r="AW2688">
        <v>80580</v>
      </c>
      <c r="AX2688">
        <v>80580000000</v>
      </c>
      <c r="CG2688" s="13"/>
    </row>
    <row r="2689" spans="1:85" x14ac:dyDescent="0.3">
      <c r="A2689">
        <v>2019</v>
      </c>
      <c r="B2689" t="s">
        <v>252</v>
      </c>
      <c r="C2689">
        <v>1</v>
      </c>
      <c r="M2689">
        <v>0</v>
      </c>
      <c r="N2689">
        <v>0</v>
      </c>
      <c r="Q2689" s="5"/>
      <c r="S2689" s="5"/>
      <c r="U2689" s="5"/>
      <c r="V2689">
        <v>41.1</v>
      </c>
      <c r="Y2689">
        <v>4.1900000000000004</v>
      </c>
      <c r="Z2689" s="11">
        <v>3.75</v>
      </c>
      <c r="AA2689">
        <v>3.87</v>
      </c>
      <c r="AB2689" s="9">
        <v>3870000</v>
      </c>
      <c r="AC2689" s="5">
        <v>3.75</v>
      </c>
      <c r="AD2689">
        <v>13.36</v>
      </c>
      <c r="AE2689">
        <v>3.87</v>
      </c>
      <c r="AF2689">
        <v>4.92</v>
      </c>
      <c r="AG2689" s="5">
        <v>22.492836676217763</v>
      </c>
      <c r="AH2689" s="5"/>
      <c r="AI2689" s="5"/>
      <c r="AJ2689">
        <v>34374.53</v>
      </c>
      <c r="AK2689">
        <v>34374530000</v>
      </c>
      <c r="AL2689">
        <f t="shared" si="342"/>
        <v>0</v>
      </c>
      <c r="AM2689">
        <f t="shared" si="343"/>
        <v>1</v>
      </c>
      <c r="AN2689">
        <f t="shared" si="344"/>
        <v>0</v>
      </c>
      <c r="AO2689">
        <v>24</v>
      </c>
      <c r="AP2689" s="5">
        <v>1.3802112417116059</v>
      </c>
      <c r="AR2689" s="5">
        <v>100</v>
      </c>
      <c r="AV2689">
        <v>0</v>
      </c>
      <c r="AW2689">
        <v>140220</v>
      </c>
      <c r="AX2689">
        <v>140220000000</v>
      </c>
      <c r="CG2689" s="13"/>
    </row>
    <row r="2690" spans="1:85" x14ac:dyDescent="0.3">
      <c r="A2690">
        <v>2019</v>
      </c>
      <c r="B2690" t="s">
        <v>253</v>
      </c>
      <c r="C2690">
        <v>0</v>
      </c>
      <c r="M2690">
        <v>0</v>
      </c>
      <c r="N2690">
        <v>0</v>
      </c>
      <c r="Q2690" s="5"/>
      <c r="S2690" s="5"/>
      <c r="U2690" s="5"/>
      <c r="V2690">
        <v>54.03</v>
      </c>
      <c r="Y2690">
        <v>0.74</v>
      </c>
      <c r="Z2690" s="11">
        <v>4.37</v>
      </c>
      <c r="AA2690">
        <v>4.9400000000000004</v>
      </c>
      <c r="AB2690" s="9">
        <v>4940000</v>
      </c>
      <c r="AC2690" s="5">
        <v>4.37</v>
      </c>
      <c r="AD2690">
        <v>16.16</v>
      </c>
      <c r="AE2690">
        <v>4.9400000000000004</v>
      </c>
      <c r="AF2690">
        <v>8.27</v>
      </c>
      <c r="AG2690" s="5">
        <v>-6.352465250639912</v>
      </c>
      <c r="AH2690" s="5"/>
      <c r="AI2690" s="5">
        <v>2.6000849209355144E-3</v>
      </c>
      <c r="AJ2690">
        <v>196628.37</v>
      </c>
      <c r="AK2690">
        <v>196628370000</v>
      </c>
      <c r="AL2690">
        <f t="shared" si="342"/>
        <v>0</v>
      </c>
      <c r="AM2690">
        <f t="shared" si="343"/>
        <v>0</v>
      </c>
      <c r="AN2690">
        <f t="shared" si="344"/>
        <v>1</v>
      </c>
      <c r="AO2690">
        <v>71</v>
      </c>
      <c r="AP2690" s="5">
        <v>1.851258348719075</v>
      </c>
      <c r="AV2690">
        <v>0</v>
      </c>
      <c r="AW2690">
        <v>1757634.9</v>
      </c>
      <c r="AX2690">
        <v>1757634900000</v>
      </c>
      <c r="CG2690" s="13"/>
    </row>
    <row r="2691" spans="1:85" x14ac:dyDescent="0.3">
      <c r="A2691">
        <v>2019</v>
      </c>
      <c r="B2691" t="s">
        <v>254</v>
      </c>
      <c r="C2691">
        <v>0</v>
      </c>
      <c r="D2691">
        <v>5</v>
      </c>
      <c r="E2691">
        <v>6</v>
      </c>
      <c r="L2691">
        <v>1</v>
      </c>
      <c r="M2691">
        <v>0</v>
      </c>
      <c r="N2691">
        <v>1</v>
      </c>
      <c r="O2691">
        <v>14</v>
      </c>
      <c r="P2691">
        <v>5</v>
      </c>
      <c r="Q2691" s="5">
        <v>35.714285714285715</v>
      </c>
      <c r="R2691">
        <v>3</v>
      </c>
      <c r="S2691" s="5">
        <v>21.428571428571427</v>
      </c>
      <c r="T2691">
        <v>6</v>
      </c>
      <c r="U2691" s="5">
        <v>42.857142857142854</v>
      </c>
      <c r="V2691">
        <v>50.09</v>
      </c>
      <c r="W2691">
        <v>8</v>
      </c>
      <c r="Y2691">
        <v>7.66</v>
      </c>
      <c r="Z2691" s="11">
        <v>2.46</v>
      </c>
      <c r="AA2691">
        <v>7.18</v>
      </c>
      <c r="AB2691" s="9">
        <v>7180000</v>
      </c>
      <c r="AC2691" s="5">
        <v>2.46</v>
      </c>
      <c r="AD2691">
        <v>12.43</v>
      </c>
      <c r="AE2691">
        <v>7.18</v>
      </c>
      <c r="AF2691">
        <v>11.96</v>
      </c>
      <c r="AG2691" s="5">
        <v>10.401724042659012</v>
      </c>
      <c r="AH2691" s="5">
        <v>1.6126610408720981</v>
      </c>
      <c r="AI2691" s="5">
        <v>1.3729141015245703</v>
      </c>
      <c r="AJ2691">
        <v>31873.45</v>
      </c>
      <c r="AK2691">
        <v>31873450000</v>
      </c>
      <c r="AL2691">
        <f t="shared" si="342"/>
        <v>0</v>
      </c>
      <c r="AM2691">
        <f t="shared" si="343"/>
        <v>1</v>
      </c>
      <c r="AN2691">
        <f t="shared" si="344"/>
        <v>0</v>
      </c>
      <c r="AO2691">
        <v>62</v>
      </c>
      <c r="AP2691" s="5">
        <v>1.7923916894982537</v>
      </c>
      <c r="AS2691">
        <v>36242499</v>
      </c>
      <c r="AT2691">
        <v>66015219</v>
      </c>
      <c r="AU2691">
        <v>66015219</v>
      </c>
      <c r="AV2691">
        <v>0</v>
      </c>
      <c r="AW2691">
        <v>19979.400000000001</v>
      </c>
      <c r="AX2691">
        <v>19979400000</v>
      </c>
      <c r="CG2691" s="13"/>
    </row>
    <row r="2692" spans="1:85" x14ac:dyDescent="0.3">
      <c r="A2692">
        <v>2019</v>
      </c>
      <c r="B2692" t="s">
        <v>255</v>
      </c>
      <c r="C2692">
        <v>0</v>
      </c>
      <c r="D2692">
        <v>6</v>
      </c>
      <c r="E2692">
        <v>4</v>
      </c>
      <c r="F2692">
        <v>4.3</v>
      </c>
      <c r="G2692">
        <v>4300000</v>
      </c>
      <c r="H2692">
        <v>3.7</v>
      </c>
      <c r="I2692">
        <v>3700000</v>
      </c>
      <c r="J2692">
        <v>0.59999999999999964</v>
      </c>
      <c r="K2692">
        <v>599999.99999999965</v>
      </c>
      <c r="L2692">
        <v>1</v>
      </c>
      <c r="M2692">
        <v>0</v>
      </c>
      <c r="N2692">
        <v>0</v>
      </c>
      <c r="O2692">
        <v>10</v>
      </c>
      <c r="P2692">
        <v>5</v>
      </c>
      <c r="Q2692" s="5">
        <v>50</v>
      </c>
      <c r="R2692">
        <v>2</v>
      </c>
      <c r="S2692" s="5">
        <v>20</v>
      </c>
      <c r="T2692">
        <v>3</v>
      </c>
      <c r="U2692" s="5">
        <v>30</v>
      </c>
      <c r="V2692">
        <v>42.75</v>
      </c>
      <c r="W2692">
        <v>6</v>
      </c>
      <c r="X2692">
        <v>1.96</v>
      </c>
      <c r="Y2692">
        <v>9.94</v>
      </c>
      <c r="Z2692" s="11">
        <v>3.96</v>
      </c>
      <c r="AA2692">
        <v>6.46</v>
      </c>
      <c r="AB2692" s="9">
        <v>6460000</v>
      </c>
      <c r="AC2692" s="5">
        <v>3.96</v>
      </c>
      <c r="AD2692">
        <v>11.91</v>
      </c>
      <c r="AE2692">
        <v>6.46</v>
      </c>
      <c r="AF2692">
        <v>8.92</v>
      </c>
      <c r="AG2692" s="5">
        <v>12.495884275643427</v>
      </c>
      <c r="AH2692" s="5">
        <v>7.0166733215225791E-2</v>
      </c>
      <c r="AI2692" s="5">
        <v>0.82901413801525059</v>
      </c>
      <c r="AJ2692">
        <v>173360.95</v>
      </c>
      <c r="AK2692">
        <v>173360950000</v>
      </c>
      <c r="AL2692">
        <f t="shared" si="342"/>
        <v>0</v>
      </c>
      <c r="AM2692">
        <f t="shared" si="343"/>
        <v>0</v>
      </c>
      <c r="AN2692">
        <f t="shared" si="344"/>
        <v>1</v>
      </c>
      <c r="AO2692">
        <v>22</v>
      </c>
      <c r="AP2692" s="5">
        <v>1.3424226808222062</v>
      </c>
      <c r="AV2692">
        <v>0</v>
      </c>
      <c r="AW2692">
        <v>51591.4</v>
      </c>
      <c r="AX2692">
        <v>51591400000</v>
      </c>
      <c r="CG2692" s="13"/>
    </row>
    <row r="2693" spans="1:85" x14ac:dyDescent="0.3">
      <c r="A2693">
        <v>2019</v>
      </c>
      <c r="B2693" t="s">
        <v>256</v>
      </c>
      <c r="C2693">
        <v>0</v>
      </c>
      <c r="D2693">
        <v>3</v>
      </c>
      <c r="E2693">
        <v>4</v>
      </c>
      <c r="F2693">
        <v>8.3000000000000007</v>
      </c>
      <c r="G2693">
        <v>8300000.0000000009</v>
      </c>
      <c r="H2693">
        <v>6.6</v>
      </c>
      <c r="I2693">
        <v>6600000</v>
      </c>
      <c r="J2693">
        <v>1.7000000000000011</v>
      </c>
      <c r="K2693">
        <v>1700000.0000000012</v>
      </c>
      <c r="L2693">
        <v>1</v>
      </c>
      <c r="M2693">
        <v>0</v>
      </c>
      <c r="N2693">
        <v>0</v>
      </c>
      <c r="O2693">
        <v>13</v>
      </c>
      <c r="P2693">
        <v>8</v>
      </c>
      <c r="Q2693" s="5">
        <v>61.53846153846154</v>
      </c>
      <c r="R2693">
        <v>3</v>
      </c>
      <c r="S2693" s="5">
        <v>23.076923076923077</v>
      </c>
      <c r="T2693">
        <v>2</v>
      </c>
      <c r="U2693" s="5">
        <v>15.384615384615385</v>
      </c>
      <c r="W2693">
        <v>4</v>
      </c>
      <c r="Z2693" s="11"/>
      <c r="AG2693" s="5"/>
      <c r="AH2693" s="5"/>
      <c r="AI2693" s="5"/>
      <c r="AO2693">
        <v>38</v>
      </c>
      <c r="AP2693" s="5">
        <v>1.5797835966168099</v>
      </c>
      <c r="AQ2693">
        <v>33837000</v>
      </c>
      <c r="AT2693">
        <v>36733000</v>
      </c>
      <c r="AU2693">
        <v>70570000</v>
      </c>
      <c r="CG2693" s="13"/>
    </row>
    <row r="2694" spans="1:85" x14ac:dyDescent="0.3">
      <c r="A2694">
        <v>2019</v>
      </c>
      <c r="B2694" t="s">
        <v>257</v>
      </c>
      <c r="C2694">
        <v>0</v>
      </c>
      <c r="D2694">
        <v>3</v>
      </c>
      <c r="E2694">
        <v>4</v>
      </c>
      <c r="F2694">
        <v>8.9</v>
      </c>
      <c r="G2694">
        <v>8900000</v>
      </c>
      <c r="H2694">
        <v>8.5</v>
      </c>
      <c r="I2694">
        <v>8500000</v>
      </c>
      <c r="J2694">
        <v>0.40000000000000036</v>
      </c>
      <c r="K2694">
        <v>400000.00000000035</v>
      </c>
      <c r="L2694">
        <v>1</v>
      </c>
      <c r="M2694">
        <v>0</v>
      </c>
      <c r="N2694">
        <v>0</v>
      </c>
      <c r="O2694">
        <v>13</v>
      </c>
      <c r="P2694">
        <v>6</v>
      </c>
      <c r="Q2694" s="5">
        <v>46.153846153846153</v>
      </c>
      <c r="R2694">
        <v>1</v>
      </c>
      <c r="S2694" s="5">
        <v>7.6923076923076925</v>
      </c>
      <c r="T2694">
        <v>6</v>
      </c>
      <c r="U2694" s="5">
        <v>46.153846153846153</v>
      </c>
      <c r="V2694">
        <v>44.28</v>
      </c>
      <c r="W2694">
        <v>4</v>
      </c>
      <c r="Y2694">
        <v>2.65</v>
      </c>
      <c r="Z2694" s="11">
        <v>3.65</v>
      </c>
      <c r="AA2694">
        <v>2.78</v>
      </c>
      <c r="AB2694" s="9">
        <v>2780000</v>
      </c>
      <c r="AC2694" s="5">
        <v>3.65</v>
      </c>
      <c r="AD2694">
        <v>9.36</v>
      </c>
      <c r="AE2694">
        <v>2.78</v>
      </c>
      <c r="AF2694">
        <v>4.13</v>
      </c>
      <c r="AG2694" s="5">
        <v>11.599897121430542</v>
      </c>
      <c r="AH2694" s="5">
        <v>8.0358794436139018E-3</v>
      </c>
      <c r="AI2694" s="5">
        <v>3.7971804676578595</v>
      </c>
      <c r="AJ2694">
        <v>49810.559999999998</v>
      </c>
      <c r="AK2694">
        <v>49810560000</v>
      </c>
      <c r="AL2694">
        <f>IF(AJ2694&lt;29957,1,0)</f>
        <v>0</v>
      </c>
      <c r="AM2694">
        <f>IF(AND(AJ2694&gt;29957,AJ2694&lt;96525),1,0)</f>
        <v>1</v>
      </c>
      <c r="AN2694">
        <f>IF(AJ2694&gt;96525,1,0)</f>
        <v>0</v>
      </c>
      <c r="AO2694">
        <v>94</v>
      </c>
      <c r="AP2694" s="5">
        <v>1.9731278535996983</v>
      </c>
      <c r="AQ2694">
        <v>57034000</v>
      </c>
      <c r="AT2694">
        <v>121896200</v>
      </c>
      <c r="AU2694">
        <v>178930200</v>
      </c>
      <c r="AV2694">
        <v>0</v>
      </c>
      <c r="AW2694">
        <v>65954.2</v>
      </c>
      <c r="AX2694">
        <v>65954200000</v>
      </c>
      <c r="CG2694" s="13"/>
    </row>
    <row r="2695" spans="1:85" x14ac:dyDescent="0.3">
      <c r="A2695">
        <v>2019</v>
      </c>
      <c r="B2695" t="s">
        <v>258</v>
      </c>
      <c r="C2695">
        <v>1</v>
      </c>
      <c r="D2695">
        <v>4</v>
      </c>
      <c r="E2695">
        <v>4</v>
      </c>
      <c r="F2695">
        <v>88.4</v>
      </c>
      <c r="G2695">
        <v>88400000</v>
      </c>
      <c r="H2695">
        <v>88.4</v>
      </c>
      <c r="I2695">
        <v>88400000</v>
      </c>
      <c r="J2695">
        <v>0</v>
      </c>
      <c r="L2695">
        <v>1</v>
      </c>
      <c r="M2695">
        <v>0</v>
      </c>
      <c r="N2695">
        <v>0</v>
      </c>
      <c r="O2695">
        <v>12</v>
      </c>
      <c r="P2695">
        <v>5</v>
      </c>
      <c r="Q2695" s="5">
        <v>41.666666666666671</v>
      </c>
      <c r="R2695">
        <v>3</v>
      </c>
      <c r="S2695" s="5">
        <v>25</v>
      </c>
      <c r="T2695">
        <v>4</v>
      </c>
      <c r="U2695" s="5">
        <v>33.333333333333329</v>
      </c>
      <c r="V2695">
        <v>0</v>
      </c>
      <c r="W2695">
        <v>6</v>
      </c>
      <c r="Y2695">
        <v>1.18</v>
      </c>
      <c r="Z2695" s="11">
        <v>2.39</v>
      </c>
      <c r="AA2695">
        <v>4.63</v>
      </c>
      <c r="AB2695" s="9">
        <v>4630000</v>
      </c>
      <c r="AC2695" s="5">
        <v>2.39</v>
      </c>
      <c r="AD2695">
        <v>13.55</v>
      </c>
      <c r="AE2695">
        <v>4.63</v>
      </c>
      <c r="AF2695">
        <v>10.11</v>
      </c>
      <c r="AG2695" s="5">
        <v>11.85880779509348</v>
      </c>
      <c r="AH2695" s="5"/>
      <c r="AI2695" s="5"/>
      <c r="AJ2695">
        <v>39900.29</v>
      </c>
      <c r="AK2695">
        <v>39900290000</v>
      </c>
      <c r="AL2695">
        <f>IF(AJ2695&lt;29957,1,0)</f>
        <v>0</v>
      </c>
      <c r="AM2695">
        <f>IF(AND(AJ2695&gt;29957,AJ2695&lt;96525),1,0)</f>
        <v>1</v>
      </c>
      <c r="AN2695">
        <f>IF(AJ2695&gt;96525,1,0)</f>
        <v>0</v>
      </c>
      <c r="AO2695">
        <v>58</v>
      </c>
      <c r="AP2695" s="5">
        <v>1.7634279935629371</v>
      </c>
      <c r="AQ2695">
        <v>15129000</v>
      </c>
      <c r="AT2695">
        <v>18425000</v>
      </c>
      <c r="AU2695">
        <v>33554000</v>
      </c>
      <c r="AV2695">
        <v>0</v>
      </c>
      <c r="AW2695">
        <v>465361.5</v>
      </c>
      <c r="AX2695">
        <v>465361500000</v>
      </c>
      <c r="CG2695" s="13"/>
    </row>
    <row r="2696" spans="1:85" x14ac:dyDescent="0.3">
      <c r="A2696">
        <v>2019</v>
      </c>
      <c r="B2696" t="s">
        <v>259</v>
      </c>
      <c r="C2696">
        <v>0</v>
      </c>
      <c r="D2696">
        <v>5</v>
      </c>
      <c r="M2696">
        <v>0</v>
      </c>
      <c r="N2696">
        <v>0</v>
      </c>
      <c r="Q2696" s="5"/>
      <c r="S2696" s="5"/>
      <c r="U2696" s="5"/>
      <c r="V2696">
        <v>71.02</v>
      </c>
      <c r="Y2696">
        <v>7.66</v>
      </c>
      <c r="Z2696" s="11">
        <v>10.83</v>
      </c>
      <c r="AA2696">
        <v>12.17</v>
      </c>
      <c r="AB2696" s="9">
        <v>12170000</v>
      </c>
      <c r="AC2696" s="5">
        <v>10.83</v>
      </c>
      <c r="AD2696">
        <v>18.93</v>
      </c>
      <c r="AE2696">
        <v>12.17</v>
      </c>
      <c r="AF2696">
        <v>16.57</v>
      </c>
      <c r="AG2696" s="5">
        <v>17.628825241074217</v>
      </c>
      <c r="AH2696" s="5"/>
      <c r="AI2696" s="5">
        <v>3.3489232487522251</v>
      </c>
      <c r="AJ2696">
        <v>95612.21</v>
      </c>
      <c r="AK2696">
        <v>95612210000</v>
      </c>
      <c r="AL2696">
        <f>IF(AJ2696&lt;29957,1,0)</f>
        <v>0</v>
      </c>
      <c r="AM2696">
        <f>IF(AND(AJ2696&gt;29957,AJ2696&lt;96525),1,0)</f>
        <v>1</v>
      </c>
      <c r="AN2696">
        <f>IF(AJ2696&gt;96525,1,0)</f>
        <v>0</v>
      </c>
      <c r="AO2696">
        <v>35</v>
      </c>
      <c r="AP2696" s="5">
        <v>1.5440680443502754</v>
      </c>
      <c r="AR2696" s="5">
        <v>46.8</v>
      </c>
      <c r="AV2696">
        <v>0</v>
      </c>
      <c r="AW2696">
        <v>22920.799999999999</v>
      </c>
      <c r="AX2696">
        <v>22920800000</v>
      </c>
      <c r="CG2696" s="13"/>
    </row>
    <row r="2697" spans="1:85" x14ac:dyDescent="0.3">
      <c r="A2697">
        <v>2019</v>
      </c>
      <c r="B2697" t="s">
        <v>260</v>
      </c>
      <c r="C2697">
        <v>1</v>
      </c>
      <c r="M2697">
        <v>0</v>
      </c>
      <c r="N2697">
        <v>0</v>
      </c>
      <c r="Q2697" s="5"/>
      <c r="S2697" s="5"/>
      <c r="U2697" s="5"/>
      <c r="Z2697" s="11"/>
      <c r="AC2697" s="5">
        <v>0.54</v>
      </c>
      <c r="AG2697" s="5"/>
      <c r="AH2697" s="5"/>
      <c r="AI2697" s="5"/>
      <c r="AJ2697">
        <v>51678.97</v>
      </c>
      <c r="AK2697">
        <v>51678970000</v>
      </c>
      <c r="AL2697">
        <f>IF(AJ2697&lt;29957,1,0)</f>
        <v>0</v>
      </c>
      <c r="AM2697">
        <f>IF(AND(AJ2697&gt;29957,AJ2697&lt;96525),1,0)</f>
        <v>1</v>
      </c>
      <c r="AN2697">
        <f>IF(AJ2697&gt;96525,1,0)</f>
        <v>0</v>
      </c>
      <c r="AO2697">
        <v>15</v>
      </c>
      <c r="AP2697" s="5">
        <v>1.1760912590556811</v>
      </c>
      <c r="AR2697" s="5">
        <v>6.4</v>
      </c>
      <c r="CG2697" s="13"/>
    </row>
    <row r="2698" spans="1:85" x14ac:dyDescent="0.3">
      <c r="A2698">
        <v>2019</v>
      </c>
      <c r="B2698" t="s">
        <v>261</v>
      </c>
      <c r="C2698">
        <v>0</v>
      </c>
      <c r="E2698">
        <v>13</v>
      </c>
      <c r="F2698">
        <v>410</v>
      </c>
      <c r="G2698">
        <v>410000000</v>
      </c>
      <c r="H2698">
        <v>290</v>
      </c>
      <c r="I2698">
        <v>290000000</v>
      </c>
      <c r="J2698">
        <v>120</v>
      </c>
      <c r="K2698">
        <v>120000000</v>
      </c>
      <c r="L2698">
        <v>1</v>
      </c>
      <c r="M2698">
        <v>0</v>
      </c>
      <c r="N2698">
        <v>0</v>
      </c>
      <c r="O2698">
        <v>19</v>
      </c>
      <c r="P2698">
        <v>9</v>
      </c>
      <c r="Q2698" s="5">
        <v>47.368421052631575</v>
      </c>
      <c r="R2698">
        <v>5</v>
      </c>
      <c r="S2698" s="5">
        <v>26.315789473684209</v>
      </c>
      <c r="T2698">
        <v>5</v>
      </c>
      <c r="U2698" s="5">
        <v>26.315789473684209</v>
      </c>
      <c r="V2698">
        <v>47.27</v>
      </c>
      <c r="W2698">
        <v>7</v>
      </c>
      <c r="Y2698">
        <v>6.31</v>
      </c>
      <c r="Z2698" s="11">
        <v>2.5299999999999998</v>
      </c>
      <c r="AA2698">
        <v>4.38</v>
      </c>
      <c r="AB2698" s="9">
        <v>4380000</v>
      </c>
      <c r="AC2698" s="5">
        <v>2.5299999999999998</v>
      </c>
      <c r="AD2698">
        <v>11.5</v>
      </c>
      <c r="AE2698">
        <v>4.38</v>
      </c>
      <c r="AF2698">
        <v>6.64</v>
      </c>
      <c r="AG2698" s="5">
        <v>44.593493386823795</v>
      </c>
      <c r="AH2698" s="5">
        <v>0.17517409029092385</v>
      </c>
      <c r="AI2698" s="5"/>
      <c r="AJ2698">
        <v>8641224.3499999996</v>
      </c>
      <c r="AK2698">
        <v>8641224350000</v>
      </c>
      <c r="AL2698">
        <f>IF(AJ2698&lt;29957,1,0)</f>
        <v>0</v>
      </c>
      <c r="AM2698">
        <f>IF(AND(AJ2698&gt;29957,AJ2698&lt;96525),1,0)</f>
        <v>0</v>
      </c>
      <c r="AN2698">
        <f>IF(AJ2698&gt;96525,1,0)</f>
        <v>1</v>
      </c>
      <c r="AO2698">
        <v>46</v>
      </c>
      <c r="AP2698" s="5">
        <v>1.6627578316815739</v>
      </c>
      <c r="AQ2698">
        <v>295300000</v>
      </c>
      <c r="AT2698">
        <v>575500000</v>
      </c>
      <c r="AU2698">
        <v>870800000</v>
      </c>
      <c r="AV2698">
        <v>0</v>
      </c>
      <c r="AW2698">
        <v>6228090</v>
      </c>
      <c r="AX2698">
        <v>6228090000000</v>
      </c>
      <c r="CG2698" s="13"/>
    </row>
    <row r="2699" spans="1:85" x14ac:dyDescent="0.3">
      <c r="A2699">
        <v>2019</v>
      </c>
      <c r="B2699" t="s">
        <v>262</v>
      </c>
      <c r="C2699">
        <v>0</v>
      </c>
      <c r="D2699">
        <v>4</v>
      </c>
      <c r="E2699">
        <v>4</v>
      </c>
      <c r="M2699">
        <v>0</v>
      </c>
      <c r="N2699">
        <v>0</v>
      </c>
      <c r="Q2699" s="5"/>
      <c r="S2699" s="5"/>
      <c r="U2699" s="5"/>
      <c r="V2699">
        <v>40.98</v>
      </c>
      <c r="X2699">
        <v>98.34</v>
      </c>
      <c r="Z2699" s="11"/>
      <c r="AG2699" s="5"/>
      <c r="AH2699" s="5"/>
      <c r="AI2699" s="5"/>
      <c r="AO2699">
        <v>90</v>
      </c>
      <c r="AP2699" s="5">
        <v>1.9542425094393248</v>
      </c>
      <c r="AV2699">
        <v>0</v>
      </c>
      <c r="CG2699" s="13"/>
    </row>
    <row r="2700" spans="1:85" x14ac:dyDescent="0.3">
      <c r="A2700">
        <v>2019</v>
      </c>
      <c r="B2700" t="s">
        <v>263</v>
      </c>
      <c r="C2700">
        <v>0</v>
      </c>
      <c r="D2700">
        <v>7</v>
      </c>
      <c r="M2700">
        <v>0</v>
      </c>
      <c r="N2700">
        <v>0</v>
      </c>
      <c r="Q2700" s="5"/>
      <c r="S2700" s="5"/>
      <c r="U2700" s="5"/>
      <c r="Z2700" s="11"/>
      <c r="AG2700" s="5"/>
      <c r="AH2700" s="5"/>
      <c r="AI2700" s="5"/>
      <c r="AO2700">
        <v>22</v>
      </c>
      <c r="AP2700" s="5">
        <v>1.3424226808222062</v>
      </c>
      <c r="CG2700" s="13"/>
    </row>
    <row r="2701" spans="1:85" x14ac:dyDescent="0.3">
      <c r="A2701">
        <v>2019</v>
      </c>
      <c r="B2701" t="s">
        <v>264</v>
      </c>
      <c r="C2701">
        <v>0</v>
      </c>
      <c r="D2701">
        <v>7</v>
      </c>
      <c r="E2701">
        <v>4</v>
      </c>
      <c r="F2701">
        <v>2.7</v>
      </c>
      <c r="G2701">
        <v>2700000</v>
      </c>
      <c r="H2701">
        <v>2.5</v>
      </c>
      <c r="I2701">
        <v>2500000</v>
      </c>
      <c r="J2701">
        <v>0.20000000000000018</v>
      </c>
      <c r="K2701">
        <v>200000.00000000017</v>
      </c>
      <c r="L2701">
        <v>1</v>
      </c>
      <c r="M2701">
        <v>0</v>
      </c>
      <c r="N2701">
        <v>0</v>
      </c>
      <c r="O2701">
        <v>17</v>
      </c>
      <c r="P2701">
        <v>7</v>
      </c>
      <c r="Q2701" s="5">
        <v>41.17647058823529</v>
      </c>
      <c r="R2701">
        <v>7</v>
      </c>
      <c r="S2701" s="5">
        <v>41.17647058823529</v>
      </c>
      <c r="T2701">
        <v>3</v>
      </c>
      <c r="U2701" s="5">
        <v>17.647058823529413</v>
      </c>
      <c r="W2701">
        <v>4</v>
      </c>
      <c r="Z2701" s="11"/>
      <c r="AG2701" s="5"/>
      <c r="AH2701" s="5"/>
      <c r="AI2701" s="5"/>
      <c r="AO2701">
        <v>34</v>
      </c>
      <c r="AP2701" s="5">
        <v>1.5314789170422551</v>
      </c>
      <c r="AQ2701">
        <v>35278554</v>
      </c>
      <c r="AT2701">
        <v>25548599</v>
      </c>
      <c r="AU2701">
        <v>60827153</v>
      </c>
      <c r="CG2701" s="13"/>
    </row>
    <row r="2702" spans="1:85" x14ac:dyDescent="0.3">
      <c r="A2702">
        <v>2019</v>
      </c>
      <c r="B2702" t="s">
        <v>265</v>
      </c>
      <c r="C2702">
        <v>0</v>
      </c>
      <c r="M2702">
        <v>0</v>
      </c>
      <c r="N2702">
        <v>0</v>
      </c>
      <c r="Q2702" s="5"/>
      <c r="S2702" s="5"/>
      <c r="U2702" s="5"/>
      <c r="V2702">
        <v>56.91</v>
      </c>
      <c r="X2702">
        <v>6.79</v>
      </c>
      <c r="Y2702">
        <v>7.49</v>
      </c>
      <c r="Z2702" s="11">
        <v>3.36</v>
      </c>
      <c r="AA2702">
        <v>5.3</v>
      </c>
      <c r="AB2702" s="9">
        <v>5300000</v>
      </c>
      <c r="AC2702" s="5">
        <v>3.36</v>
      </c>
      <c r="AD2702">
        <v>9.15</v>
      </c>
      <c r="AE2702">
        <v>5.3</v>
      </c>
      <c r="AF2702">
        <v>7.06</v>
      </c>
      <c r="AG2702" s="5">
        <v>0.44509959701735408</v>
      </c>
      <c r="AH2702" s="5">
        <v>1.2693451246474041</v>
      </c>
      <c r="AI2702" s="5"/>
      <c r="AJ2702">
        <v>22177.599999999999</v>
      </c>
      <c r="AK2702">
        <v>22177600000</v>
      </c>
      <c r="AL2702">
        <f>IF(AJ2702&lt;29957,1,0)</f>
        <v>1</v>
      </c>
      <c r="AM2702">
        <f>IF(AND(AJ2702&gt;29957,AJ2702&lt;96525),1,0)</f>
        <v>0</v>
      </c>
      <c r="AN2702">
        <f>IF(AJ2702&gt;96525,1,0)</f>
        <v>0</v>
      </c>
      <c r="AO2702">
        <v>64</v>
      </c>
      <c r="AP2702" s="5">
        <v>1.8061799739838869</v>
      </c>
      <c r="AV2702">
        <v>10.6</v>
      </c>
      <c r="AW2702">
        <v>10493.6</v>
      </c>
      <c r="AX2702">
        <v>10493600000</v>
      </c>
      <c r="CG2702" s="13"/>
    </row>
    <row r="2703" spans="1:85" x14ac:dyDescent="0.3">
      <c r="A2703">
        <v>2019</v>
      </c>
      <c r="B2703" t="s">
        <v>266</v>
      </c>
      <c r="C2703">
        <v>0</v>
      </c>
      <c r="D2703">
        <v>3</v>
      </c>
      <c r="E2703">
        <v>4</v>
      </c>
      <c r="L2703">
        <v>0</v>
      </c>
      <c r="M2703">
        <v>0</v>
      </c>
      <c r="N2703">
        <v>0</v>
      </c>
      <c r="O2703">
        <v>13</v>
      </c>
      <c r="P2703">
        <v>5</v>
      </c>
      <c r="Q2703" s="5">
        <v>38.461538461538467</v>
      </c>
      <c r="R2703">
        <v>3</v>
      </c>
      <c r="S2703" s="5">
        <v>23.076923076923077</v>
      </c>
      <c r="T2703">
        <v>5</v>
      </c>
      <c r="U2703" s="5">
        <v>38.461538461538467</v>
      </c>
      <c r="V2703">
        <v>52.58</v>
      </c>
      <c r="W2703">
        <v>6</v>
      </c>
      <c r="Y2703">
        <v>10.68</v>
      </c>
      <c r="Z2703" s="11">
        <v>5.97</v>
      </c>
      <c r="AA2703">
        <v>13.91</v>
      </c>
      <c r="AB2703" s="9">
        <v>13910000</v>
      </c>
      <c r="AC2703" s="5">
        <v>5.97</v>
      </c>
      <c r="AD2703">
        <v>18.87</v>
      </c>
      <c r="AE2703">
        <v>13.91</v>
      </c>
      <c r="AF2703">
        <v>17.98</v>
      </c>
      <c r="AG2703" s="5">
        <v>8.1385044114559069</v>
      </c>
      <c r="AH2703" s="5"/>
      <c r="AI2703" s="5">
        <v>0.40218536071616645</v>
      </c>
      <c r="AJ2703">
        <v>101085.8</v>
      </c>
      <c r="AK2703">
        <v>101085800000</v>
      </c>
      <c r="AL2703">
        <f>IF(AJ2703&lt;29957,1,0)</f>
        <v>0</v>
      </c>
      <c r="AM2703">
        <f>IF(AND(AJ2703&gt;29957,AJ2703&lt;96525),1,0)</f>
        <v>0</v>
      </c>
      <c r="AN2703">
        <f>IF(AJ2703&gt;96525,1,0)</f>
        <v>1</v>
      </c>
      <c r="AO2703">
        <v>58</v>
      </c>
      <c r="AP2703" s="5">
        <v>1.7634279935629371</v>
      </c>
      <c r="AQ2703">
        <v>21449079</v>
      </c>
      <c r="AT2703">
        <v>45990295</v>
      </c>
      <c r="AU2703">
        <v>67439374</v>
      </c>
      <c r="AV2703">
        <v>52.58</v>
      </c>
      <c r="AW2703">
        <v>30384</v>
      </c>
      <c r="AX2703">
        <v>30384000000</v>
      </c>
      <c r="CG2703" s="13"/>
    </row>
    <row r="2704" spans="1:85" x14ac:dyDescent="0.3">
      <c r="A2704">
        <v>2019</v>
      </c>
      <c r="B2704" t="s">
        <v>267</v>
      </c>
      <c r="C2704">
        <v>0</v>
      </c>
      <c r="D2704">
        <v>3</v>
      </c>
      <c r="E2704">
        <v>4</v>
      </c>
      <c r="F2704">
        <v>17.7</v>
      </c>
      <c r="G2704">
        <v>17700000</v>
      </c>
      <c r="H2704">
        <v>14.8</v>
      </c>
      <c r="I2704">
        <v>14800000</v>
      </c>
      <c r="J2704">
        <v>2.8999999999999986</v>
      </c>
      <c r="K2704">
        <v>2899999.9999999986</v>
      </c>
      <c r="L2704">
        <v>1</v>
      </c>
      <c r="M2704">
        <v>0</v>
      </c>
      <c r="N2704">
        <v>1</v>
      </c>
      <c r="O2704">
        <v>20</v>
      </c>
      <c r="P2704">
        <v>9</v>
      </c>
      <c r="Q2704" s="5">
        <v>45</v>
      </c>
      <c r="R2704">
        <v>8</v>
      </c>
      <c r="S2704" s="5">
        <v>40</v>
      </c>
      <c r="T2704">
        <v>3</v>
      </c>
      <c r="U2704" s="5">
        <v>15</v>
      </c>
      <c r="V2704">
        <v>52.33</v>
      </c>
      <c r="W2704">
        <v>4</v>
      </c>
      <c r="Y2704">
        <v>8.15</v>
      </c>
      <c r="Z2704" s="11">
        <v>3.63</v>
      </c>
      <c r="AA2704">
        <v>6.64</v>
      </c>
      <c r="AB2704" s="9">
        <v>6640000</v>
      </c>
      <c r="AC2704" s="5">
        <v>3.63</v>
      </c>
      <c r="AD2704">
        <v>16.36</v>
      </c>
      <c r="AE2704">
        <v>6.64</v>
      </c>
      <c r="AF2704">
        <v>8.64</v>
      </c>
      <c r="AG2704" s="5">
        <v>35.341317407416518</v>
      </c>
      <c r="AH2704" s="5">
        <v>1.3045705474411746</v>
      </c>
      <c r="AI2704" s="5"/>
      <c r="AJ2704">
        <v>138125.64000000001</v>
      </c>
      <c r="AK2704">
        <v>138125640000</v>
      </c>
      <c r="AL2704">
        <f>IF(AJ2704&lt;29957,1,0)</f>
        <v>0</v>
      </c>
      <c r="AM2704">
        <f>IF(AND(AJ2704&gt;29957,AJ2704&lt;96525),1,0)</f>
        <v>0</v>
      </c>
      <c r="AN2704">
        <f>IF(AJ2704&gt;96525,1,0)</f>
        <v>1</v>
      </c>
      <c r="AO2704">
        <v>49</v>
      </c>
      <c r="AP2704" s="5">
        <v>1.6901960800285134</v>
      </c>
      <c r="AQ2704">
        <v>145300000</v>
      </c>
      <c r="AS2704">
        <f>59200000+58400000+59000000+17500000</f>
        <v>194100000</v>
      </c>
      <c r="AT2704">
        <v>259800000</v>
      </c>
      <c r="AU2704">
        <v>405100000</v>
      </c>
      <c r="AV2704">
        <v>0</v>
      </c>
      <c r="AW2704">
        <v>76914.2</v>
      </c>
      <c r="AX2704">
        <v>76914200000</v>
      </c>
      <c r="CG2704" s="13"/>
    </row>
    <row r="2705" spans="1:85" x14ac:dyDescent="0.3">
      <c r="A2705">
        <v>2019</v>
      </c>
      <c r="B2705" t="s">
        <v>268</v>
      </c>
      <c r="C2705">
        <v>0</v>
      </c>
      <c r="D2705">
        <v>6</v>
      </c>
      <c r="E2705">
        <v>5</v>
      </c>
      <c r="F2705">
        <v>14.2</v>
      </c>
      <c r="G2705">
        <v>14200000</v>
      </c>
      <c r="H2705">
        <v>14.2</v>
      </c>
      <c r="I2705">
        <v>14200000</v>
      </c>
      <c r="J2705">
        <v>0</v>
      </c>
      <c r="L2705">
        <v>1</v>
      </c>
      <c r="M2705">
        <v>0</v>
      </c>
      <c r="N2705">
        <v>0</v>
      </c>
      <c r="O2705">
        <v>11</v>
      </c>
      <c r="P2705">
        <v>5</v>
      </c>
      <c r="Q2705" s="5">
        <v>45.454545454545453</v>
      </c>
      <c r="R2705">
        <v>5</v>
      </c>
      <c r="S2705" s="5">
        <v>45.454545454545453</v>
      </c>
      <c r="T2705">
        <v>1</v>
      </c>
      <c r="U2705" s="5">
        <v>9.0909090909090917</v>
      </c>
      <c r="V2705">
        <v>46.55</v>
      </c>
      <c r="W2705">
        <v>5</v>
      </c>
      <c r="X2705">
        <v>49.18</v>
      </c>
      <c r="Y2705">
        <v>-2.19</v>
      </c>
      <c r="Z2705" s="11">
        <v>2.11</v>
      </c>
      <c r="AC2705" s="5">
        <v>2.11</v>
      </c>
      <c r="AD2705">
        <v>-11.51</v>
      </c>
      <c r="AE2705">
        <v>-0.75</v>
      </c>
      <c r="AF2705">
        <v>-1.03</v>
      </c>
      <c r="AG2705" s="5">
        <v>5.3331430386311611</v>
      </c>
      <c r="AH2705" s="5"/>
      <c r="AI2705" s="5"/>
      <c r="AJ2705">
        <v>42626.77</v>
      </c>
      <c r="AK2705">
        <v>42626770000</v>
      </c>
      <c r="AL2705">
        <f>IF(AJ2705&lt;29957,1,0)</f>
        <v>0</v>
      </c>
      <c r="AM2705">
        <f>IF(AND(AJ2705&gt;29957,AJ2705&lt;96525),1,0)</f>
        <v>1</v>
      </c>
      <c r="AN2705">
        <f>IF(AJ2705&gt;96525,1,0)</f>
        <v>0</v>
      </c>
      <c r="AO2705">
        <v>31</v>
      </c>
      <c r="AP2705" s="5">
        <v>1.4913616938342726</v>
      </c>
      <c r="AQ2705">
        <v>65400000</v>
      </c>
      <c r="AT2705">
        <v>2297000</v>
      </c>
      <c r="AU2705">
        <v>67697000</v>
      </c>
      <c r="AV2705">
        <v>0</v>
      </c>
      <c r="AW2705">
        <v>52400.5</v>
      </c>
      <c r="AX2705">
        <v>52400500000</v>
      </c>
      <c r="CG2705" s="13"/>
    </row>
    <row r="2706" spans="1:85" x14ac:dyDescent="0.3">
      <c r="A2706">
        <v>2019</v>
      </c>
      <c r="B2706" t="s">
        <v>269</v>
      </c>
      <c r="C2706">
        <v>0</v>
      </c>
      <c r="D2706">
        <v>4</v>
      </c>
      <c r="M2706">
        <v>0</v>
      </c>
      <c r="N2706">
        <v>0</v>
      </c>
      <c r="Q2706" s="5"/>
      <c r="S2706" s="5"/>
      <c r="U2706" s="5"/>
      <c r="Z2706" s="11"/>
      <c r="AG2706" s="5"/>
      <c r="AH2706" s="5"/>
      <c r="AI2706" s="5"/>
      <c r="AO2706">
        <v>12</v>
      </c>
      <c r="AP2706" s="5">
        <v>1.0791812460476247</v>
      </c>
      <c r="AR2706" s="5">
        <v>81</v>
      </c>
      <c r="CG2706" s="13"/>
    </row>
    <row r="2707" spans="1:85" x14ac:dyDescent="0.3">
      <c r="A2707">
        <v>2019</v>
      </c>
      <c r="B2707" t="s">
        <v>270</v>
      </c>
      <c r="C2707">
        <v>0</v>
      </c>
      <c r="D2707">
        <v>4</v>
      </c>
      <c r="M2707">
        <v>0</v>
      </c>
      <c r="N2707">
        <v>0</v>
      </c>
      <c r="O2707">
        <v>13</v>
      </c>
      <c r="P2707">
        <v>4</v>
      </c>
      <c r="Q2707" s="5">
        <v>30.76923076923077</v>
      </c>
      <c r="R2707">
        <v>3</v>
      </c>
      <c r="S2707" s="5">
        <v>23.076923076923077</v>
      </c>
      <c r="T2707">
        <v>6</v>
      </c>
      <c r="U2707" s="5">
        <v>46.153846153846153</v>
      </c>
      <c r="V2707">
        <v>60.4</v>
      </c>
      <c r="W2707">
        <v>4</v>
      </c>
      <c r="Y2707">
        <v>13.35</v>
      </c>
      <c r="Z2707" s="11">
        <v>6.07</v>
      </c>
      <c r="AA2707">
        <v>8.32</v>
      </c>
      <c r="AB2707" s="9">
        <v>8320000</v>
      </c>
      <c r="AC2707" s="5">
        <v>6.07</v>
      </c>
      <c r="AD2707">
        <v>17.989999999999998</v>
      </c>
      <c r="AE2707">
        <v>8.32</v>
      </c>
      <c r="AF2707">
        <v>17.989999999999998</v>
      </c>
      <c r="AG2707" s="5">
        <v>11.214128035320089</v>
      </c>
      <c r="AH2707" s="5">
        <v>0.36089357248547405</v>
      </c>
      <c r="AI2707" s="5">
        <v>2.5587354289220108</v>
      </c>
      <c r="AJ2707">
        <v>134679.62</v>
      </c>
      <c r="AK2707">
        <v>134679620000</v>
      </c>
      <c r="AL2707">
        <f>IF(AJ2707&lt;29957,1,0)</f>
        <v>0</v>
      </c>
      <c r="AM2707">
        <f>IF(AND(AJ2707&gt;29957,AJ2707&lt;96525),1,0)</f>
        <v>0</v>
      </c>
      <c r="AN2707">
        <f>IF(AJ2707&gt;96525,1,0)</f>
        <v>1</v>
      </c>
      <c r="AO2707">
        <v>63</v>
      </c>
      <c r="AP2707" s="5">
        <v>1.7993405494535815</v>
      </c>
      <c r="AQ2707">
        <v>24700000</v>
      </c>
      <c r="AT2707">
        <v>53730000</v>
      </c>
      <c r="AU2707">
        <v>78430000</v>
      </c>
      <c r="AV2707">
        <v>60.4</v>
      </c>
      <c r="AW2707">
        <v>27709</v>
      </c>
      <c r="AX2707">
        <v>27709000000</v>
      </c>
      <c r="CG2707" s="13"/>
    </row>
    <row r="2708" spans="1:85" x14ac:dyDescent="0.3">
      <c r="A2708">
        <v>2019</v>
      </c>
      <c r="B2708" t="s">
        <v>271</v>
      </c>
      <c r="C2708">
        <v>0</v>
      </c>
      <c r="M2708">
        <v>0</v>
      </c>
      <c r="N2708">
        <v>1</v>
      </c>
      <c r="O2708">
        <v>14</v>
      </c>
      <c r="P2708">
        <v>4</v>
      </c>
      <c r="Q2708" s="5">
        <v>28.571428571428569</v>
      </c>
      <c r="R2708">
        <v>1</v>
      </c>
      <c r="S2708" s="5">
        <v>7.1428571428571423</v>
      </c>
      <c r="T2708">
        <v>9</v>
      </c>
      <c r="U2708" s="5">
        <v>64.285714285714292</v>
      </c>
      <c r="V2708">
        <v>74.13</v>
      </c>
      <c r="W2708">
        <v>4</v>
      </c>
      <c r="Y2708">
        <v>9.57</v>
      </c>
      <c r="Z2708" s="11">
        <v>6.36</v>
      </c>
      <c r="AA2708">
        <v>12.68</v>
      </c>
      <c r="AB2708" s="9">
        <v>12680000</v>
      </c>
      <c r="AC2708" s="5">
        <v>6.36</v>
      </c>
      <c r="AD2708">
        <v>17.66</v>
      </c>
      <c r="AE2708">
        <v>12.68</v>
      </c>
      <c r="AF2708">
        <v>17.23</v>
      </c>
      <c r="AG2708" s="5">
        <v>11.265839766809359</v>
      </c>
      <c r="AH2708" s="5">
        <v>1.2195522973752113</v>
      </c>
      <c r="AI2708" s="5">
        <v>0.17296903876128739</v>
      </c>
      <c r="AJ2708">
        <v>172054.39</v>
      </c>
      <c r="AK2708">
        <v>172054390000</v>
      </c>
      <c r="AL2708">
        <f>IF(AJ2708&lt;29957,1,0)</f>
        <v>0</v>
      </c>
      <c r="AM2708">
        <f>IF(AND(AJ2708&gt;29957,AJ2708&lt;96525),1,0)</f>
        <v>0</v>
      </c>
      <c r="AN2708">
        <f>IF(AJ2708&gt;96525,1,0)</f>
        <v>1</v>
      </c>
      <c r="AO2708">
        <v>57</v>
      </c>
      <c r="AP2708" s="5">
        <v>1.7558748556724912</v>
      </c>
      <c r="AQ2708">
        <v>34471022</v>
      </c>
      <c r="AR2708" s="5">
        <v>12.8</v>
      </c>
      <c r="AS2708">
        <v>34510622</v>
      </c>
      <c r="AT2708">
        <v>18767099</v>
      </c>
      <c r="AU2708">
        <v>53238121</v>
      </c>
      <c r="AV2708">
        <v>74.13</v>
      </c>
      <c r="AW2708">
        <v>45615.1</v>
      </c>
      <c r="AX2708">
        <v>45615100000</v>
      </c>
      <c r="CG2708" s="13"/>
    </row>
    <row r="2709" spans="1:85" x14ac:dyDescent="0.3">
      <c r="A2709">
        <v>2019</v>
      </c>
      <c r="B2709" t="s">
        <v>272</v>
      </c>
      <c r="C2709">
        <v>1</v>
      </c>
      <c r="M2709">
        <v>0</v>
      </c>
      <c r="N2709">
        <v>0</v>
      </c>
      <c r="Q2709" s="5"/>
      <c r="S2709" s="5"/>
      <c r="U2709" s="5"/>
      <c r="V2709">
        <v>74.34</v>
      </c>
      <c r="Y2709">
        <v>3.18</v>
      </c>
      <c r="Z2709" s="11">
        <v>9.0500000000000007</v>
      </c>
      <c r="AA2709">
        <v>6.46</v>
      </c>
      <c r="AB2709" s="9">
        <v>6460000</v>
      </c>
      <c r="AC2709" s="5">
        <v>9.0500000000000007</v>
      </c>
      <c r="AD2709">
        <v>20</v>
      </c>
      <c r="AE2709">
        <v>6.46</v>
      </c>
      <c r="AF2709">
        <v>11.96</v>
      </c>
      <c r="AG2709" s="5">
        <v>21.598112929382278</v>
      </c>
      <c r="AH2709" s="5"/>
      <c r="AI2709" s="5"/>
      <c r="AJ2709">
        <v>62205.8</v>
      </c>
      <c r="AK2709">
        <v>62205800000</v>
      </c>
      <c r="AL2709">
        <f>IF(AJ2709&lt;29957,1,0)</f>
        <v>0</v>
      </c>
      <c r="AM2709">
        <f>IF(AND(AJ2709&gt;29957,AJ2709&lt;96525),1,0)</f>
        <v>1</v>
      </c>
      <c r="AN2709">
        <f>IF(AJ2709&gt;96525,1,0)</f>
        <v>0</v>
      </c>
      <c r="AO2709">
        <v>34</v>
      </c>
      <c r="AP2709" s="5">
        <v>1.5314789170422551</v>
      </c>
      <c r="AV2709">
        <v>0</v>
      </c>
      <c r="AW2709">
        <v>70932.800000000003</v>
      </c>
      <c r="AX2709">
        <v>70932800000</v>
      </c>
      <c r="CG2709" s="13"/>
    </row>
    <row r="2710" spans="1:85" x14ac:dyDescent="0.3">
      <c r="A2710">
        <v>2019</v>
      </c>
      <c r="B2710" t="s">
        <v>273</v>
      </c>
      <c r="C2710">
        <v>1</v>
      </c>
      <c r="D2710">
        <v>5</v>
      </c>
      <c r="E2710">
        <v>4</v>
      </c>
      <c r="M2710">
        <v>0</v>
      </c>
      <c r="N2710">
        <v>0</v>
      </c>
      <c r="Q2710" s="5"/>
      <c r="S2710" s="5"/>
      <c r="U2710" s="5"/>
      <c r="Z2710" s="11"/>
      <c r="AG2710" s="5"/>
      <c r="AH2710" s="5"/>
      <c r="AI2710" s="5"/>
      <c r="AO2710">
        <v>24</v>
      </c>
      <c r="AP2710" s="5">
        <v>1.3802112417116059</v>
      </c>
      <c r="AR2710" s="5">
        <v>30.9</v>
      </c>
      <c r="CG2710" s="13"/>
    </row>
    <row r="2711" spans="1:85" x14ac:dyDescent="0.3">
      <c r="A2711">
        <v>2019</v>
      </c>
      <c r="B2711" t="s">
        <v>274</v>
      </c>
      <c r="C2711">
        <v>0</v>
      </c>
      <c r="D2711">
        <v>5</v>
      </c>
      <c r="E2711">
        <v>4</v>
      </c>
      <c r="F2711">
        <v>1.8</v>
      </c>
      <c r="G2711">
        <v>1800000</v>
      </c>
      <c r="H2711">
        <v>1.8</v>
      </c>
      <c r="I2711">
        <v>1800000</v>
      </c>
      <c r="J2711">
        <v>0</v>
      </c>
      <c r="L2711">
        <v>0</v>
      </c>
      <c r="M2711">
        <v>0</v>
      </c>
      <c r="N2711">
        <v>0</v>
      </c>
      <c r="O2711">
        <v>15</v>
      </c>
      <c r="P2711">
        <v>8</v>
      </c>
      <c r="Q2711" s="5">
        <v>53.333333333333336</v>
      </c>
      <c r="R2711">
        <v>2</v>
      </c>
      <c r="S2711" s="5">
        <v>13.333333333333334</v>
      </c>
      <c r="T2711">
        <v>5</v>
      </c>
      <c r="U2711" s="5">
        <v>33.333333333333329</v>
      </c>
      <c r="V2711">
        <v>53.8</v>
      </c>
      <c r="W2711">
        <v>4</v>
      </c>
      <c r="X2711">
        <v>11.91</v>
      </c>
      <c r="Y2711">
        <v>14.74</v>
      </c>
      <c r="Z2711" s="11">
        <v>2.2000000000000002</v>
      </c>
      <c r="AA2711">
        <v>7.25</v>
      </c>
      <c r="AB2711" s="9">
        <v>7250000</v>
      </c>
      <c r="AC2711" s="5">
        <v>2.2000000000000002</v>
      </c>
      <c r="AD2711">
        <v>10.220000000000001</v>
      </c>
      <c r="AE2711">
        <v>7.25</v>
      </c>
      <c r="AF2711">
        <v>8.74</v>
      </c>
      <c r="AG2711" s="5">
        <v>-7.3464385880688283</v>
      </c>
      <c r="AH2711" s="5">
        <v>2.8497797897435202</v>
      </c>
      <c r="AI2711" s="5"/>
      <c r="AJ2711">
        <v>27804.75</v>
      </c>
      <c r="AK2711">
        <v>27804750000</v>
      </c>
      <c r="AL2711">
        <f>IF(AJ2711&lt;29957,1,0)</f>
        <v>1</v>
      </c>
      <c r="AM2711">
        <f>IF(AND(AJ2711&gt;29957,AJ2711&lt;96525),1,0)</f>
        <v>0</v>
      </c>
      <c r="AN2711">
        <f>IF(AJ2711&gt;96525,1,0)</f>
        <v>0</v>
      </c>
      <c r="AO2711">
        <v>21</v>
      </c>
      <c r="AP2711" s="5">
        <v>1.3222192947339191</v>
      </c>
      <c r="AQ2711">
        <v>15510000</v>
      </c>
      <c r="AT2711">
        <v>64155000</v>
      </c>
      <c r="AU2711">
        <v>79665000</v>
      </c>
      <c r="AV2711">
        <v>0</v>
      </c>
      <c r="AW2711">
        <v>7333.9</v>
      </c>
      <c r="AX2711">
        <v>7333900000</v>
      </c>
      <c r="CG2711" s="13"/>
    </row>
    <row r="2712" spans="1:85" x14ac:dyDescent="0.3">
      <c r="A2712">
        <v>2019</v>
      </c>
      <c r="B2712" t="s">
        <v>275</v>
      </c>
      <c r="C2712">
        <v>1</v>
      </c>
      <c r="D2712">
        <v>5</v>
      </c>
      <c r="E2712">
        <v>5</v>
      </c>
      <c r="F2712">
        <v>7.5</v>
      </c>
      <c r="G2712">
        <v>7500000</v>
      </c>
      <c r="H2712">
        <v>6.7</v>
      </c>
      <c r="I2712">
        <v>6700000</v>
      </c>
      <c r="J2712">
        <v>0.79999999999999982</v>
      </c>
      <c r="K2712">
        <v>799999.99999999977</v>
      </c>
      <c r="L2712">
        <v>1</v>
      </c>
      <c r="M2712">
        <v>0</v>
      </c>
      <c r="N2712">
        <v>1</v>
      </c>
      <c r="O2712">
        <v>16</v>
      </c>
      <c r="P2712">
        <v>7</v>
      </c>
      <c r="Q2712" s="5">
        <v>43.75</v>
      </c>
      <c r="R2712">
        <v>2</v>
      </c>
      <c r="S2712" s="5">
        <v>12.5</v>
      </c>
      <c r="T2712">
        <v>7</v>
      </c>
      <c r="U2712" s="5">
        <v>43.75</v>
      </c>
      <c r="V2712">
        <v>63.68</v>
      </c>
      <c r="W2712">
        <v>5</v>
      </c>
      <c r="X2712">
        <v>12.63</v>
      </c>
      <c r="Y2712">
        <v>1.2</v>
      </c>
      <c r="Z2712" s="11">
        <v>4.0599999999999996</v>
      </c>
      <c r="AA2712">
        <v>2.79</v>
      </c>
      <c r="AB2712" s="9">
        <v>2790000</v>
      </c>
      <c r="AC2712" s="5">
        <v>4.0599999999999996</v>
      </c>
      <c r="AD2712">
        <v>6.59</v>
      </c>
      <c r="AE2712">
        <v>2.79</v>
      </c>
      <c r="AF2712">
        <v>5.92</v>
      </c>
      <c r="AG2712" s="5">
        <v>-0.42890644904377861</v>
      </c>
      <c r="AH2712" s="5"/>
      <c r="AI2712" s="5">
        <v>1.4570686567043896</v>
      </c>
      <c r="AJ2712">
        <v>41500.449999999997</v>
      </c>
      <c r="AK2712">
        <v>41500450000</v>
      </c>
      <c r="AL2712">
        <f>IF(AJ2712&lt;29957,1,0)</f>
        <v>0</v>
      </c>
      <c r="AM2712">
        <f>IF(AND(AJ2712&gt;29957,AJ2712&lt;96525),1,0)</f>
        <v>1</v>
      </c>
      <c r="AN2712">
        <f>IF(AJ2712&gt;96525,1,0)</f>
        <v>0</v>
      </c>
      <c r="AO2712">
        <v>22</v>
      </c>
      <c r="AP2712" s="5">
        <v>1.3424226808222062</v>
      </c>
      <c r="AQ2712">
        <v>110029000</v>
      </c>
      <c r="AS2712">
        <v>61608000</v>
      </c>
      <c r="AT2712">
        <v>27410000</v>
      </c>
      <c r="AU2712">
        <v>137439000</v>
      </c>
      <c r="AV2712">
        <v>0</v>
      </c>
      <c r="AW2712">
        <v>49633.9</v>
      </c>
      <c r="AX2712">
        <v>49633900000</v>
      </c>
      <c r="CG2712" s="13"/>
    </row>
    <row r="2713" spans="1:85" x14ac:dyDescent="0.3">
      <c r="A2713">
        <v>2019</v>
      </c>
      <c r="B2713" t="s">
        <v>276</v>
      </c>
      <c r="C2713">
        <v>0</v>
      </c>
      <c r="D2713">
        <v>8</v>
      </c>
      <c r="E2713">
        <v>4</v>
      </c>
      <c r="F2713">
        <v>8.3000000000000007</v>
      </c>
      <c r="G2713">
        <v>8300000.0000000009</v>
      </c>
      <c r="H2713">
        <v>6.3</v>
      </c>
      <c r="I2713">
        <v>6300000</v>
      </c>
      <c r="J2713">
        <v>2.0000000000000009</v>
      </c>
      <c r="K2713">
        <v>2000000.0000000009</v>
      </c>
      <c r="L2713">
        <v>1</v>
      </c>
      <c r="M2713">
        <v>0</v>
      </c>
      <c r="N2713">
        <v>0</v>
      </c>
      <c r="O2713">
        <v>14</v>
      </c>
      <c r="P2713">
        <v>7</v>
      </c>
      <c r="Q2713" s="5">
        <v>50</v>
      </c>
      <c r="R2713">
        <v>3</v>
      </c>
      <c r="S2713" s="5">
        <v>21.428571428571427</v>
      </c>
      <c r="T2713">
        <v>4</v>
      </c>
      <c r="U2713" s="5">
        <v>28.571428571428569</v>
      </c>
      <c r="V2713">
        <v>64.790000000000006</v>
      </c>
      <c r="W2713">
        <v>4</v>
      </c>
      <c r="Y2713">
        <v>7.53</v>
      </c>
      <c r="Z2713" s="11">
        <v>6.83</v>
      </c>
      <c r="AA2713">
        <v>6.57</v>
      </c>
      <c r="AB2713" s="9">
        <v>6570000</v>
      </c>
      <c r="AC2713" s="5">
        <v>6.83</v>
      </c>
      <c r="AD2713">
        <v>10.81</v>
      </c>
      <c r="AE2713">
        <v>6.57</v>
      </c>
      <c r="AF2713">
        <v>8.11</v>
      </c>
      <c r="AG2713" s="5">
        <v>23.81659720591411</v>
      </c>
      <c r="AH2713" s="5">
        <v>0.15051327616977225</v>
      </c>
      <c r="AI2713" s="5">
        <v>0.73306668515075313</v>
      </c>
      <c r="AJ2713">
        <v>650329.12</v>
      </c>
      <c r="AK2713">
        <v>650329120000</v>
      </c>
      <c r="AL2713">
        <f>IF(AJ2713&lt;29957,1,0)</f>
        <v>0</v>
      </c>
      <c r="AM2713">
        <f>IF(AND(AJ2713&gt;29957,AJ2713&lt;96525),1,0)</f>
        <v>0</v>
      </c>
      <c r="AN2713">
        <f>IF(AJ2713&gt;96525,1,0)</f>
        <v>1</v>
      </c>
      <c r="AO2713">
        <v>40</v>
      </c>
      <c r="AP2713" s="5">
        <v>1.6020599913279623</v>
      </c>
      <c r="AQ2713">
        <v>403613000</v>
      </c>
      <c r="AR2713" s="5">
        <v>1</v>
      </c>
      <c r="AT2713">
        <v>372218000</v>
      </c>
      <c r="AU2713">
        <v>775831000</v>
      </c>
      <c r="AV2713">
        <v>0</v>
      </c>
      <c r="AW2713">
        <v>131284.1</v>
      </c>
      <c r="AX2713">
        <v>131284100000</v>
      </c>
      <c r="CG2713" s="13"/>
    </row>
    <row r="2714" spans="1:85" x14ac:dyDescent="0.3">
      <c r="A2714">
        <v>2019</v>
      </c>
      <c r="B2714" t="s">
        <v>277</v>
      </c>
      <c r="C2714">
        <v>0</v>
      </c>
      <c r="M2714">
        <v>0</v>
      </c>
      <c r="N2714">
        <v>0</v>
      </c>
      <c r="Q2714" s="5"/>
      <c r="S2714" s="5"/>
      <c r="U2714" s="5"/>
      <c r="V2714">
        <v>58.34</v>
      </c>
      <c r="Y2714">
        <v>-9.07</v>
      </c>
      <c r="Z2714" s="11"/>
      <c r="AE2714">
        <v>-4.3499999999999996</v>
      </c>
      <c r="AG2714" s="5">
        <v>-27.62473610217932</v>
      </c>
      <c r="AH2714" s="5"/>
      <c r="AI2714" s="5">
        <v>0.24650037812893422</v>
      </c>
      <c r="AJ2714">
        <v>19455.72</v>
      </c>
      <c r="AK2714">
        <v>19455720000</v>
      </c>
      <c r="AL2714">
        <f>IF(AJ2714&lt;29957,1,0)</f>
        <v>1</v>
      </c>
      <c r="AM2714">
        <f>IF(AND(AJ2714&gt;29957,AJ2714&lt;96525),1,0)</f>
        <v>0</v>
      </c>
      <c r="AN2714">
        <f>IF(AJ2714&gt;96525,1,0)</f>
        <v>0</v>
      </c>
      <c r="AO2714">
        <v>24</v>
      </c>
      <c r="AP2714" s="5">
        <v>1.3802112417116059</v>
      </c>
      <c r="AV2714">
        <v>58.34</v>
      </c>
      <c r="AW2714">
        <v>45354.9</v>
      </c>
      <c r="AX2714">
        <v>45354900000</v>
      </c>
      <c r="CG2714" s="13"/>
    </row>
    <row r="2715" spans="1:85" x14ac:dyDescent="0.3">
      <c r="A2715">
        <v>2019</v>
      </c>
      <c r="B2715" t="s">
        <v>278</v>
      </c>
      <c r="C2715">
        <v>0</v>
      </c>
      <c r="M2715">
        <v>0</v>
      </c>
      <c r="N2715">
        <v>1</v>
      </c>
      <c r="O2715">
        <v>12</v>
      </c>
      <c r="P2715">
        <v>5</v>
      </c>
      <c r="Q2715" s="5">
        <v>41.666666666666671</v>
      </c>
      <c r="R2715">
        <v>2</v>
      </c>
      <c r="S2715" s="5">
        <v>16.666666666666664</v>
      </c>
      <c r="T2715">
        <v>5</v>
      </c>
      <c r="U2715" s="5">
        <v>41.666666666666671</v>
      </c>
      <c r="V2715">
        <v>75</v>
      </c>
      <c r="W2715">
        <v>6</v>
      </c>
      <c r="Y2715">
        <v>6.39</v>
      </c>
      <c r="Z2715" s="11">
        <v>4.71</v>
      </c>
      <c r="AA2715">
        <v>4.2699999999999996</v>
      </c>
      <c r="AB2715" s="9">
        <v>4270000</v>
      </c>
      <c r="AC2715" s="5">
        <v>4.71</v>
      </c>
      <c r="AD2715">
        <v>10.45</v>
      </c>
      <c r="AE2715">
        <v>4.2699999999999996</v>
      </c>
      <c r="AF2715">
        <v>10.43</v>
      </c>
      <c r="AG2715" s="5">
        <v>0</v>
      </c>
      <c r="AH2715" s="5">
        <v>0.11645409173730492</v>
      </c>
      <c r="AI2715" s="5">
        <v>0.18854471995563654</v>
      </c>
      <c r="AJ2715">
        <v>401988.54</v>
      </c>
      <c r="AK2715">
        <v>401988540000</v>
      </c>
      <c r="AL2715">
        <f>IF(AJ2715&lt;29957,1,0)</f>
        <v>0</v>
      </c>
      <c r="AM2715">
        <f>IF(AND(AJ2715&gt;29957,AJ2715&lt;96525),1,0)</f>
        <v>0</v>
      </c>
      <c r="AN2715">
        <f>IF(AJ2715&gt;96525,1,0)</f>
        <v>1</v>
      </c>
      <c r="AO2715">
        <v>62</v>
      </c>
      <c r="AP2715" s="5">
        <v>1.7923916894982537</v>
      </c>
      <c r="AQ2715">
        <v>65610000</v>
      </c>
      <c r="AS2715">
        <v>141390000</v>
      </c>
      <c r="AT2715">
        <v>172240000</v>
      </c>
      <c r="AU2715">
        <v>237850000</v>
      </c>
      <c r="AV2715">
        <v>75</v>
      </c>
      <c r="AW2715">
        <v>126230</v>
      </c>
      <c r="AX2715">
        <v>126230000000</v>
      </c>
      <c r="CG2715" s="13"/>
    </row>
    <row r="2716" spans="1:85" x14ac:dyDescent="0.3">
      <c r="A2716">
        <v>2019</v>
      </c>
      <c r="B2716" t="s">
        <v>279</v>
      </c>
      <c r="C2716">
        <v>1</v>
      </c>
      <c r="M2716">
        <v>0</v>
      </c>
      <c r="N2716">
        <v>0</v>
      </c>
      <c r="Q2716" s="5"/>
      <c r="S2716" s="5"/>
      <c r="U2716" s="5"/>
      <c r="Z2716" s="11"/>
      <c r="AG2716" s="5"/>
      <c r="AH2716" s="5"/>
      <c r="AI2716" s="5"/>
      <c r="AO2716">
        <v>4</v>
      </c>
      <c r="AP2716" s="5">
        <v>0.60205999132796229</v>
      </c>
      <c r="AR2716" s="5">
        <v>39.799999999999997</v>
      </c>
      <c r="CG2716" s="13"/>
    </row>
    <row r="2717" spans="1:85" x14ac:dyDescent="0.3">
      <c r="A2717">
        <v>2019</v>
      </c>
      <c r="B2717" t="s">
        <v>280</v>
      </c>
      <c r="C2717">
        <v>0</v>
      </c>
      <c r="D2717">
        <v>4</v>
      </c>
      <c r="E2717">
        <v>5</v>
      </c>
      <c r="F2717">
        <v>7.9</v>
      </c>
      <c r="G2717">
        <v>7900000</v>
      </c>
      <c r="H2717">
        <v>7.8</v>
      </c>
      <c r="I2717">
        <v>7800000</v>
      </c>
      <c r="J2717">
        <v>0.10000000000000053</v>
      </c>
      <c r="K2717">
        <v>100000.00000000054</v>
      </c>
      <c r="L2717">
        <v>1</v>
      </c>
      <c r="M2717">
        <v>0</v>
      </c>
      <c r="N2717">
        <v>0</v>
      </c>
      <c r="O2717">
        <v>9</v>
      </c>
      <c r="P2717">
        <v>4</v>
      </c>
      <c r="Q2717" s="5">
        <v>44.444444444444443</v>
      </c>
      <c r="R2717">
        <v>3</v>
      </c>
      <c r="S2717" s="5">
        <v>33.333333333333329</v>
      </c>
      <c r="T2717">
        <v>2</v>
      </c>
      <c r="U2717" s="5">
        <v>22.222222222222221</v>
      </c>
      <c r="V2717">
        <v>55.97</v>
      </c>
      <c r="W2717">
        <v>5</v>
      </c>
      <c r="X2717">
        <v>18.84</v>
      </c>
      <c r="Y2717">
        <v>8.43</v>
      </c>
      <c r="Z2717" s="11">
        <v>1.76</v>
      </c>
      <c r="AA2717">
        <v>2.95</v>
      </c>
      <c r="AB2717" s="9">
        <v>2950000</v>
      </c>
      <c r="AC2717" s="5">
        <v>1.76</v>
      </c>
      <c r="AD2717">
        <v>11.85</v>
      </c>
      <c r="AE2717">
        <v>2.95</v>
      </c>
      <c r="AF2717">
        <v>5.96</v>
      </c>
      <c r="AG2717" s="5">
        <v>23.504041966121395</v>
      </c>
      <c r="AH2717" s="5"/>
      <c r="AI2717" s="5">
        <v>2.4270279221514963</v>
      </c>
      <c r="AJ2717">
        <v>48997.37</v>
      </c>
      <c r="AK2717">
        <v>48997370000</v>
      </c>
      <c r="AL2717">
        <f t="shared" ref="AL2717:AL2734" si="345">IF(AJ2717&lt;29957,1,0)</f>
        <v>0</v>
      </c>
      <c r="AM2717">
        <f t="shared" ref="AM2717:AM2734" si="346">IF(AND(AJ2717&gt;29957,AJ2717&lt;96525),1,0)</f>
        <v>1</v>
      </c>
      <c r="AN2717">
        <f t="shared" ref="AN2717:AN2734" si="347">IF(AJ2717&gt;96525,1,0)</f>
        <v>0</v>
      </c>
      <c r="AO2717">
        <v>24</v>
      </c>
      <c r="AP2717" s="5">
        <v>1.3802112417116059</v>
      </c>
      <c r="AQ2717">
        <v>59980000</v>
      </c>
      <c r="AT2717">
        <v>147550000</v>
      </c>
      <c r="AU2717">
        <v>207530000</v>
      </c>
      <c r="AV2717">
        <v>55.92</v>
      </c>
      <c r="AW2717">
        <v>34420.699999999997</v>
      </c>
      <c r="AX2717">
        <v>34420700000</v>
      </c>
      <c r="CG2717" s="13"/>
    </row>
    <row r="2718" spans="1:85" x14ac:dyDescent="0.3">
      <c r="A2718">
        <v>2019</v>
      </c>
      <c r="B2718" t="s">
        <v>281</v>
      </c>
      <c r="C2718">
        <v>0</v>
      </c>
      <c r="D2718">
        <v>5</v>
      </c>
      <c r="E2718">
        <v>5</v>
      </c>
      <c r="J2718">
        <v>0</v>
      </c>
      <c r="L2718">
        <v>1</v>
      </c>
      <c r="M2718">
        <v>0</v>
      </c>
      <c r="N2718">
        <v>1</v>
      </c>
      <c r="O2718">
        <v>15</v>
      </c>
      <c r="P2718">
        <v>5</v>
      </c>
      <c r="Q2718" s="5">
        <v>33.333333333333329</v>
      </c>
      <c r="R2718">
        <v>6</v>
      </c>
      <c r="S2718" s="5">
        <v>40</v>
      </c>
      <c r="T2718">
        <v>4</v>
      </c>
      <c r="U2718" s="5">
        <v>26.666666666666668</v>
      </c>
      <c r="V2718">
        <v>73.150000000000006</v>
      </c>
      <c r="W2718">
        <v>5</v>
      </c>
      <c r="Y2718">
        <v>11.23</v>
      </c>
      <c r="Z2718" s="11">
        <v>11</v>
      </c>
      <c r="AA2718">
        <v>12.68</v>
      </c>
      <c r="AB2718" s="9">
        <v>12680000</v>
      </c>
      <c r="AC2718" s="5">
        <v>11</v>
      </c>
      <c r="AD2718">
        <v>23.01</v>
      </c>
      <c r="AE2718">
        <v>12.68</v>
      </c>
      <c r="AF2718">
        <v>15.72</v>
      </c>
      <c r="AG2718" s="5">
        <v>26.139269371294461</v>
      </c>
      <c r="AH2718" s="5">
        <v>0.5801175672436697</v>
      </c>
      <c r="AI2718" s="5">
        <v>0.69020990668557058</v>
      </c>
      <c r="AJ2718">
        <v>98145.51</v>
      </c>
      <c r="AK2718">
        <v>98145510000</v>
      </c>
      <c r="AL2718">
        <f t="shared" si="345"/>
        <v>0</v>
      </c>
      <c r="AM2718">
        <f t="shared" si="346"/>
        <v>0</v>
      </c>
      <c r="AN2718">
        <f t="shared" si="347"/>
        <v>1</v>
      </c>
      <c r="AO2718">
        <v>24</v>
      </c>
      <c r="AP2718" s="5">
        <v>1.3802112417116059</v>
      </c>
      <c r="AQ2718">
        <v>44000000</v>
      </c>
      <c r="AS2718">
        <v>27600000</v>
      </c>
      <c r="AT2718">
        <v>52975000</v>
      </c>
      <c r="AU2718">
        <v>96975000</v>
      </c>
      <c r="AV2718">
        <v>0</v>
      </c>
      <c r="AW2718">
        <v>24615.7</v>
      </c>
      <c r="AX2718">
        <v>24615700000</v>
      </c>
      <c r="CG2718" s="13"/>
    </row>
    <row r="2719" spans="1:85" x14ac:dyDescent="0.3">
      <c r="A2719">
        <v>2019</v>
      </c>
      <c r="B2719" t="s">
        <v>282</v>
      </c>
      <c r="C2719">
        <v>1</v>
      </c>
      <c r="D2719">
        <v>6</v>
      </c>
      <c r="E2719">
        <v>4</v>
      </c>
      <c r="F2719">
        <v>11.2</v>
      </c>
      <c r="G2719">
        <v>11200000</v>
      </c>
      <c r="H2719">
        <v>10.6</v>
      </c>
      <c r="I2719">
        <v>10600000</v>
      </c>
      <c r="J2719">
        <v>0.59999999999999964</v>
      </c>
      <c r="K2719">
        <v>599999.99999999965</v>
      </c>
      <c r="L2719">
        <v>1</v>
      </c>
      <c r="M2719">
        <v>1</v>
      </c>
      <c r="N2719">
        <v>1</v>
      </c>
      <c r="O2719">
        <v>9</v>
      </c>
      <c r="P2719">
        <v>4</v>
      </c>
      <c r="Q2719" s="5">
        <v>44.444444444444443</v>
      </c>
      <c r="R2719">
        <v>1</v>
      </c>
      <c r="S2719" s="5">
        <v>11.111111111111111</v>
      </c>
      <c r="T2719">
        <v>4</v>
      </c>
      <c r="U2719" s="5">
        <v>44.444444444444443</v>
      </c>
      <c r="V2719">
        <v>28.17</v>
      </c>
      <c r="W2719">
        <v>5</v>
      </c>
      <c r="Y2719">
        <v>8.0399999999999991</v>
      </c>
      <c r="Z2719" s="11">
        <v>5.74</v>
      </c>
      <c r="AA2719">
        <v>17.149999999999999</v>
      </c>
      <c r="AB2719" s="9">
        <v>17150000</v>
      </c>
      <c r="AC2719" s="5">
        <v>5.74</v>
      </c>
      <c r="AD2719">
        <v>33.74</v>
      </c>
      <c r="AE2719">
        <v>17.149999999999999</v>
      </c>
      <c r="AF2719">
        <v>32.61</v>
      </c>
      <c r="AG2719" s="5">
        <v>20.621005161463792</v>
      </c>
      <c r="AH2719" s="5"/>
      <c r="AI2719" s="5"/>
      <c r="AJ2719">
        <v>35512.300000000003</v>
      </c>
      <c r="AK2719">
        <v>35512300000</v>
      </c>
      <c r="AL2719">
        <f t="shared" si="345"/>
        <v>0</v>
      </c>
      <c r="AM2719">
        <f t="shared" si="346"/>
        <v>1</v>
      </c>
      <c r="AN2719">
        <f t="shared" si="347"/>
        <v>0</v>
      </c>
      <c r="AO2719">
        <v>25</v>
      </c>
      <c r="AP2719" s="5">
        <v>1.3979400086720375</v>
      </c>
      <c r="AQ2719">
        <v>33319735</v>
      </c>
      <c r="AS2719">
        <v>48864440</v>
      </c>
      <c r="AT2719">
        <v>69417009</v>
      </c>
      <c r="AU2719">
        <v>102736744</v>
      </c>
      <c r="AV2719">
        <v>0</v>
      </c>
      <c r="AW2719">
        <v>29609.200000000001</v>
      </c>
      <c r="AX2719">
        <v>29609200000</v>
      </c>
      <c r="CG2719" s="13"/>
    </row>
    <row r="2720" spans="1:85" x14ac:dyDescent="0.3">
      <c r="A2720">
        <v>2019</v>
      </c>
      <c r="B2720" t="s">
        <v>283</v>
      </c>
      <c r="C2720">
        <v>0</v>
      </c>
      <c r="M2720">
        <v>0</v>
      </c>
      <c r="N2720">
        <v>0</v>
      </c>
      <c r="Q2720" s="5"/>
      <c r="S2720" s="5"/>
      <c r="U2720" s="5"/>
      <c r="V2720">
        <v>67.989999999999995</v>
      </c>
      <c r="X2720">
        <v>0.15</v>
      </c>
      <c r="Y2720">
        <v>16.61</v>
      </c>
      <c r="Z2720" s="11">
        <v>4.0199999999999996</v>
      </c>
      <c r="AA2720">
        <v>11.68</v>
      </c>
      <c r="AB2720" s="9">
        <v>11680000</v>
      </c>
      <c r="AC2720" s="5">
        <v>4.0199999999999996</v>
      </c>
      <c r="AD2720">
        <v>18.32</v>
      </c>
      <c r="AE2720">
        <v>11.68</v>
      </c>
      <c r="AF2720">
        <v>15.9</v>
      </c>
      <c r="AG2720" s="5">
        <v>12.395725273308738</v>
      </c>
      <c r="AH2720" s="5">
        <v>2.3483793451844572E-2</v>
      </c>
      <c r="AI2720" s="5">
        <v>1.0813467682477267</v>
      </c>
      <c r="AJ2720">
        <v>41273.089999999997</v>
      </c>
      <c r="AK2720">
        <v>41273090000</v>
      </c>
      <c r="AL2720">
        <f t="shared" si="345"/>
        <v>0</v>
      </c>
      <c r="AM2720">
        <f t="shared" si="346"/>
        <v>1</v>
      </c>
      <c r="AN2720">
        <f t="shared" si="347"/>
        <v>0</v>
      </c>
      <c r="AO2720">
        <v>18</v>
      </c>
      <c r="AP2720" s="5">
        <v>1.2552725051033058</v>
      </c>
      <c r="AW2720">
        <v>18310.5</v>
      </c>
      <c r="AX2720">
        <v>18310500000</v>
      </c>
      <c r="CG2720" s="13"/>
    </row>
    <row r="2721" spans="1:85" x14ac:dyDescent="0.3">
      <c r="A2721">
        <v>2019</v>
      </c>
      <c r="B2721" t="s">
        <v>284</v>
      </c>
      <c r="C2721">
        <v>0</v>
      </c>
      <c r="D2721">
        <v>6</v>
      </c>
      <c r="E2721">
        <v>4</v>
      </c>
      <c r="F2721">
        <v>15.3</v>
      </c>
      <c r="G2721">
        <v>15300000</v>
      </c>
      <c r="H2721">
        <v>15.3</v>
      </c>
      <c r="I2721">
        <v>15300000</v>
      </c>
      <c r="J2721">
        <v>0</v>
      </c>
      <c r="L2721">
        <v>0</v>
      </c>
      <c r="M2721">
        <v>1</v>
      </c>
      <c r="N2721">
        <v>1</v>
      </c>
      <c r="O2721">
        <v>11</v>
      </c>
      <c r="P2721">
        <v>5</v>
      </c>
      <c r="Q2721" s="5">
        <v>45.454545454545453</v>
      </c>
      <c r="R2721">
        <v>2</v>
      </c>
      <c r="S2721" s="5">
        <v>18.181818181818183</v>
      </c>
      <c r="T2721">
        <v>4</v>
      </c>
      <c r="U2721" s="5">
        <v>36.363636363636367</v>
      </c>
      <c r="V2721">
        <v>53.82</v>
      </c>
      <c r="W2721">
        <v>6</v>
      </c>
      <c r="X2721">
        <v>96.67</v>
      </c>
      <c r="Y2721">
        <v>11.39</v>
      </c>
      <c r="Z2721" s="11">
        <v>6.23</v>
      </c>
      <c r="AA2721">
        <v>10.64</v>
      </c>
      <c r="AB2721" s="9">
        <v>10640000</v>
      </c>
      <c r="AC2721" s="5">
        <v>6.23</v>
      </c>
      <c r="AD2721">
        <v>37.979999999999997</v>
      </c>
      <c r="AE2721">
        <v>10.64</v>
      </c>
      <c r="AF2721">
        <v>18.47</v>
      </c>
      <c r="AG2721" s="5">
        <v>58.646473706174348</v>
      </c>
      <c r="AH2721" s="5">
        <v>0.68666730792258601</v>
      </c>
      <c r="AI2721" s="5"/>
      <c r="AJ2721">
        <v>87935.24</v>
      </c>
      <c r="AK2721">
        <v>87935240000</v>
      </c>
      <c r="AL2721">
        <f t="shared" si="345"/>
        <v>0</v>
      </c>
      <c r="AM2721">
        <f t="shared" si="346"/>
        <v>1</v>
      </c>
      <c r="AN2721">
        <f t="shared" si="347"/>
        <v>0</v>
      </c>
      <c r="AO2721">
        <v>19</v>
      </c>
      <c r="AP2721" s="5">
        <v>1.2787536009528289</v>
      </c>
      <c r="AQ2721">
        <v>210585000</v>
      </c>
      <c r="AS2721">
        <v>123953000</v>
      </c>
      <c r="AT2721">
        <v>109635000</v>
      </c>
      <c r="AU2721">
        <v>320220000</v>
      </c>
      <c r="AV2721">
        <v>52.03</v>
      </c>
      <c r="AW2721">
        <v>50941.7</v>
      </c>
      <c r="AX2721">
        <v>50941700000</v>
      </c>
      <c r="CG2721" s="13"/>
    </row>
    <row r="2722" spans="1:85" x14ac:dyDescent="0.3">
      <c r="A2722">
        <v>2019</v>
      </c>
      <c r="B2722" t="s">
        <v>285</v>
      </c>
      <c r="C2722">
        <v>0</v>
      </c>
      <c r="D2722">
        <v>5</v>
      </c>
      <c r="E2722">
        <v>7</v>
      </c>
      <c r="L2722">
        <v>1</v>
      </c>
      <c r="M2722">
        <v>0</v>
      </c>
      <c r="N2722">
        <v>1</v>
      </c>
      <c r="O2722">
        <v>9</v>
      </c>
      <c r="P2722">
        <v>4</v>
      </c>
      <c r="Q2722" s="5">
        <v>44.444444444444443</v>
      </c>
      <c r="R2722">
        <v>3</v>
      </c>
      <c r="S2722" s="5">
        <v>33.333333333333329</v>
      </c>
      <c r="T2722">
        <v>2</v>
      </c>
      <c r="U2722" s="5">
        <v>22.222222222222221</v>
      </c>
      <c r="V2722">
        <v>31.24</v>
      </c>
      <c r="W2722">
        <v>9</v>
      </c>
      <c r="X2722">
        <v>16.309999999999999</v>
      </c>
      <c r="Y2722">
        <v>3.01</v>
      </c>
      <c r="Z2722" s="11">
        <v>1.33</v>
      </c>
      <c r="AA2722">
        <v>1.22</v>
      </c>
      <c r="AB2722" s="9">
        <v>1220000</v>
      </c>
      <c r="AC2722" s="5">
        <v>1.33</v>
      </c>
      <c r="AD2722">
        <v>3.4</v>
      </c>
      <c r="AE2722">
        <v>1.22</v>
      </c>
      <c r="AF2722">
        <v>1.65</v>
      </c>
      <c r="AG2722" s="5">
        <v>5.781822256146663</v>
      </c>
      <c r="AH2722" s="5">
        <v>4.2559952336030982</v>
      </c>
      <c r="AI2722" s="5"/>
      <c r="AJ2722">
        <v>42303.17</v>
      </c>
      <c r="AK2722">
        <v>42303170000</v>
      </c>
      <c r="AL2722">
        <f t="shared" si="345"/>
        <v>0</v>
      </c>
      <c r="AM2722">
        <f t="shared" si="346"/>
        <v>1</v>
      </c>
      <c r="AN2722">
        <f t="shared" si="347"/>
        <v>0</v>
      </c>
      <c r="AO2722">
        <v>6</v>
      </c>
      <c r="AP2722" s="5">
        <v>0.77815125038364352</v>
      </c>
      <c r="AQ2722">
        <v>62112988</v>
      </c>
      <c r="AR2722" s="5">
        <v>9</v>
      </c>
      <c r="AS2722">
        <v>50000000</v>
      </c>
      <c r="AT2722">
        <v>44839762</v>
      </c>
      <c r="AU2722">
        <v>106952750</v>
      </c>
      <c r="AV2722">
        <v>0</v>
      </c>
      <c r="AW2722">
        <v>30211.5</v>
      </c>
      <c r="AX2722">
        <v>30211500000</v>
      </c>
      <c r="CG2722" s="13"/>
    </row>
    <row r="2723" spans="1:85" x14ac:dyDescent="0.3">
      <c r="A2723">
        <v>2019</v>
      </c>
      <c r="B2723" t="s">
        <v>286</v>
      </c>
      <c r="C2723">
        <v>0</v>
      </c>
      <c r="D2723">
        <v>4</v>
      </c>
      <c r="E2723">
        <v>5</v>
      </c>
      <c r="L2723">
        <v>1</v>
      </c>
      <c r="M2723">
        <v>0</v>
      </c>
      <c r="N2723">
        <v>0</v>
      </c>
      <c r="O2723">
        <v>17</v>
      </c>
      <c r="P2723">
        <v>8</v>
      </c>
      <c r="Q2723" s="5">
        <v>47.058823529411761</v>
      </c>
      <c r="R2723">
        <v>2</v>
      </c>
      <c r="S2723" s="5">
        <v>11.76470588235294</v>
      </c>
      <c r="T2723">
        <v>7</v>
      </c>
      <c r="U2723" s="5">
        <v>41.17647058823529</v>
      </c>
      <c r="V2723">
        <v>52.89</v>
      </c>
      <c r="W2723">
        <v>7</v>
      </c>
      <c r="Y2723">
        <v>5.79</v>
      </c>
      <c r="Z2723" s="11">
        <v>4.0199999999999996</v>
      </c>
      <c r="AA2723">
        <v>5.6</v>
      </c>
      <c r="AB2723" s="9">
        <v>5600000</v>
      </c>
      <c r="AC2723" s="5">
        <v>4.0199999999999996</v>
      </c>
      <c r="AD2723">
        <v>17.02</v>
      </c>
      <c r="AE2723">
        <v>5.6</v>
      </c>
      <c r="AF2723">
        <v>9.5</v>
      </c>
      <c r="AG2723" s="5">
        <v>9.2133584821923904</v>
      </c>
      <c r="AH2723" s="5">
        <v>0.96240458920020844</v>
      </c>
      <c r="AI2723" s="5">
        <v>0.29664546802933944</v>
      </c>
      <c r="AJ2723">
        <v>23807.25</v>
      </c>
      <c r="AK2723">
        <v>23807250000</v>
      </c>
      <c r="AL2723">
        <f t="shared" si="345"/>
        <v>1</v>
      </c>
      <c r="AM2723">
        <f t="shared" si="346"/>
        <v>0</v>
      </c>
      <c r="AN2723">
        <f t="shared" si="347"/>
        <v>0</v>
      </c>
      <c r="AO2723">
        <v>68</v>
      </c>
      <c r="AP2723" s="5">
        <v>1.8325089127062362</v>
      </c>
      <c r="AQ2723">
        <v>35862749</v>
      </c>
      <c r="AT2723">
        <v>43847751</v>
      </c>
      <c r="AU2723">
        <v>79710500</v>
      </c>
      <c r="AV2723">
        <v>0</v>
      </c>
      <c r="AW2723">
        <v>14765.1</v>
      </c>
      <c r="AX2723">
        <v>14765100000</v>
      </c>
      <c r="CG2723" s="13"/>
    </row>
    <row r="2724" spans="1:85" x14ac:dyDescent="0.3">
      <c r="A2724">
        <v>2019</v>
      </c>
      <c r="B2724" t="s">
        <v>287</v>
      </c>
      <c r="C2724">
        <v>1</v>
      </c>
      <c r="D2724">
        <v>4</v>
      </c>
      <c r="E2724">
        <v>4</v>
      </c>
      <c r="F2724">
        <v>2.2999999999999998</v>
      </c>
      <c r="G2724">
        <v>2300000</v>
      </c>
      <c r="H2724">
        <v>2.1</v>
      </c>
      <c r="I2724">
        <v>2100000</v>
      </c>
      <c r="J2724">
        <v>0.19999999999999973</v>
      </c>
      <c r="K2724">
        <v>199999.99999999974</v>
      </c>
      <c r="L2724">
        <v>1</v>
      </c>
      <c r="M2724">
        <v>0</v>
      </c>
      <c r="N2724">
        <v>0</v>
      </c>
      <c r="O2724">
        <v>9</v>
      </c>
      <c r="P2724">
        <v>3</v>
      </c>
      <c r="Q2724" s="5">
        <v>33.333333333333329</v>
      </c>
      <c r="R2724">
        <v>1</v>
      </c>
      <c r="S2724" s="5">
        <v>11.111111111111111</v>
      </c>
      <c r="T2724">
        <v>5</v>
      </c>
      <c r="U2724" s="5">
        <v>55.555555555555557</v>
      </c>
      <c r="V2724">
        <v>68.459999999999994</v>
      </c>
      <c r="W2724">
        <v>5</v>
      </c>
      <c r="X2724">
        <v>3.05</v>
      </c>
      <c r="Y2724">
        <v>-72.989999999999995</v>
      </c>
      <c r="Z2724" s="11">
        <v>15.47</v>
      </c>
      <c r="AC2724" s="5">
        <v>15.47</v>
      </c>
      <c r="AD2724">
        <v>-59.6</v>
      </c>
      <c r="AE2724">
        <v>-38.61</v>
      </c>
      <c r="AF2724">
        <v>-59.12</v>
      </c>
      <c r="AG2724" s="5">
        <v>133.66981855353947</v>
      </c>
      <c r="AH2724" s="5">
        <v>182.73090173347185</v>
      </c>
      <c r="AI2724" s="5"/>
      <c r="AJ2724">
        <v>50077.279999999999</v>
      </c>
      <c r="AK2724">
        <v>50077280000</v>
      </c>
      <c r="AL2724">
        <f t="shared" si="345"/>
        <v>0</v>
      </c>
      <c r="AM2724">
        <f t="shared" si="346"/>
        <v>1</v>
      </c>
      <c r="AN2724">
        <f t="shared" si="347"/>
        <v>0</v>
      </c>
      <c r="AO2724">
        <v>13</v>
      </c>
      <c r="AP2724" s="5">
        <v>1.1139433523068367</v>
      </c>
      <c r="AR2724" s="5">
        <v>28.6</v>
      </c>
      <c r="AT2724">
        <v>19171000</v>
      </c>
      <c r="AU2724">
        <v>19171000</v>
      </c>
      <c r="AV2724">
        <v>0</v>
      </c>
      <c r="AW2724">
        <v>1828.7</v>
      </c>
      <c r="AX2724">
        <v>1828700000</v>
      </c>
      <c r="CG2724" s="13"/>
    </row>
    <row r="2725" spans="1:85" x14ac:dyDescent="0.3">
      <c r="A2725">
        <v>2019</v>
      </c>
      <c r="B2725" t="s">
        <v>288</v>
      </c>
      <c r="C2725">
        <v>0</v>
      </c>
      <c r="D2725">
        <v>6</v>
      </c>
      <c r="E2725">
        <v>4</v>
      </c>
      <c r="L2725">
        <v>1</v>
      </c>
      <c r="M2725">
        <v>0</v>
      </c>
      <c r="N2725">
        <v>0</v>
      </c>
      <c r="O2725">
        <v>14</v>
      </c>
      <c r="P2725">
        <v>6</v>
      </c>
      <c r="Q2725" s="5">
        <v>42.857142857142854</v>
      </c>
      <c r="R2725">
        <v>4</v>
      </c>
      <c r="S2725" s="5">
        <v>28.571428571428569</v>
      </c>
      <c r="T2725">
        <v>4</v>
      </c>
      <c r="U2725" s="5">
        <v>28.571428571428569</v>
      </c>
      <c r="V2725">
        <v>54.38</v>
      </c>
      <c r="W2725">
        <v>5</v>
      </c>
      <c r="X2725">
        <v>10.97</v>
      </c>
      <c r="Y2725">
        <v>14.75</v>
      </c>
      <c r="Z2725" s="11">
        <v>5.21</v>
      </c>
      <c r="AA2725">
        <v>6.77</v>
      </c>
      <c r="AB2725" s="9">
        <v>6770000</v>
      </c>
      <c r="AC2725" s="5">
        <v>5.21</v>
      </c>
      <c r="AD2725">
        <v>10.24</v>
      </c>
      <c r="AE2725">
        <v>6.77</v>
      </c>
      <c r="AF2725">
        <v>8.25</v>
      </c>
      <c r="AG2725" s="5">
        <v>9.6690796472123637</v>
      </c>
      <c r="AH2725" s="5">
        <v>6.5772290688582631</v>
      </c>
      <c r="AI2725" s="5"/>
      <c r="AJ2725">
        <v>1148921.55</v>
      </c>
      <c r="AK2725">
        <v>1148921550000</v>
      </c>
      <c r="AL2725">
        <f t="shared" si="345"/>
        <v>0</v>
      </c>
      <c r="AM2725">
        <f t="shared" si="346"/>
        <v>0</v>
      </c>
      <c r="AN2725">
        <f t="shared" si="347"/>
        <v>1</v>
      </c>
      <c r="AO2725">
        <v>26</v>
      </c>
      <c r="AP2725" s="5">
        <v>1.414973347970818</v>
      </c>
      <c r="AQ2725">
        <v>11855402</v>
      </c>
      <c r="AT2725">
        <v>53333181</v>
      </c>
      <c r="AU2725">
        <v>65188583</v>
      </c>
      <c r="AV2725">
        <v>0</v>
      </c>
      <c r="AW2725">
        <v>290832.2</v>
      </c>
      <c r="AX2725">
        <v>290832200000</v>
      </c>
      <c r="CG2725" s="13"/>
    </row>
    <row r="2726" spans="1:85" x14ac:dyDescent="0.3">
      <c r="A2726">
        <v>2019</v>
      </c>
      <c r="B2726" t="s">
        <v>289</v>
      </c>
      <c r="C2726">
        <v>1</v>
      </c>
      <c r="M2726">
        <v>1</v>
      </c>
      <c r="N2726">
        <v>0</v>
      </c>
      <c r="Q2726" s="5"/>
      <c r="S2726" s="5"/>
      <c r="U2726" s="5"/>
      <c r="V2726">
        <v>75</v>
      </c>
      <c r="X2726">
        <v>3.75</v>
      </c>
      <c r="Y2726">
        <v>35.01</v>
      </c>
      <c r="Z2726" s="11">
        <v>4.3</v>
      </c>
      <c r="AA2726">
        <v>23.91</v>
      </c>
      <c r="AB2726" s="9">
        <v>23910000</v>
      </c>
      <c r="AC2726" s="5">
        <v>4.3</v>
      </c>
      <c r="AD2726">
        <v>27.45</v>
      </c>
      <c r="AE2726">
        <v>23.91</v>
      </c>
      <c r="AF2726">
        <v>27.45</v>
      </c>
      <c r="AG2726" s="5">
        <v>27.588866509939187</v>
      </c>
      <c r="AH2726" s="5"/>
      <c r="AI2726" s="5">
        <v>0.72726024829799985</v>
      </c>
      <c r="AJ2726">
        <v>247524.55</v>
      </c>
      <c r="AK2726">
        <v>247524550000</v>
      </c>
      <c r="AL2726">
        <f t="shared" si="345"/>
        <v>0</v>
      </c>
      <c r="AM2726">
        <f t="shared" si="346"/>
        <v>0</v>
      </c>
      <c r="AN2726">
        <f t="shared" si="347"/>
        <v>1</v>
      </c>
      <c r="AO2726">
        <v>34</v>
      </c>
      <c r="AP2726" s="5">
        <v>1.5314789170422551</v>
      </c>
      <c r="AW2726">
        <v>37881.9</v>
      </c>
      <c r="AX2726">
        <v>37881900000</v>
      </c>
      <c r="CG2726" s="13"/>
    </row>
    <row r="2727" spans="1:85" x14ac:dyDescent="0.3">
      <c r="A2727">
        <v>2019</v>
      </c>
      <c r="B2727" t="s">
        <v>290</v>
      </c>
      <c r="C2727">
        <v>0</v>
      </c>
      <c r="D2727">
        <v>5</v>
      </c>
      <c r="E2727">
        <v>4</v>
      </c>
      <c r="F2727">
        <v>11.4</v>
      </c>
      <c r="G2727">
        <v>11400000</v>
      </c>
      <c r="H2727">
        <v>9.1</v>
      </c>
      <c r="I2727">
        <v>9100000</v>
      </c>
      <c r="J2727">
        <v>2.3000000000000007</v>
      </c>
      <c r="K2727">
        <v>2300000.0000000009</v>
      </c>
      <c r="L2727">
        <v>1</v>
      </c>
      <c r="M2727">
        <v>0</v>
      </c>
      <c r="N2727">
        <v>0</v>
      </c>
      <c r="O2727">
        <v>13</v>
      </c>
      <c r="P2727">
        <v>6</v>
      </c>
      <c r="Q2727" s="5">
        <v>46.153846153846153</v>
      </c>
      <c r="R2727">
        <v>3</v>
      </c>
      <c r="S2727" s="5">
        <v>23.076923076923077</v>
      </c>
      <c r="T2727">
        <v>4</v>
      </c>
      <c r="U2727" s="5">
        <v>30.76923076923077</v>
      </c>
      <c r="V2727">
        <v>49.53</v>
      </c>
      <c r="W2727">
        <v>5</v>
      </c>
      <c r="Y2727">
        <v>10.029999999999999</v>
      </c>
      <c r="Z2727" s="11">
        <v>6.21</v>
      </c>
      <c r="AA2727">
        <v>13.89</v>
      </c>
      <c r="AB2727" s="9">
        <v>13890000</v>
      </c>
      <c r="AC2727" s="5">
        <v>6.21</v>
      </c>
      <c r="AD2727">
        <v>27.68</v>
      </c>
      <c r="AE2727">
        <v>13.89</v>
      </c>
      <c r="AF2727">
        <v>18.329999999999998</v>
      </c>
      <c r="AG2727" s="5">
        <v>16.525927459868232</v>
      </c>
      <c r="AH2727" s="5">
        <v>0.29772482941705608</v>
      </c>
      <c r="AI2727" s="5"/>
      <c r="AJ2727">
        <v>119027.22</v>
      </c>
      <c r="AK2727">
        <v>119027220000</v>
      </c>
      <c r="AL2727">
        <f t="shared" si="345"/>
        <v>0</v>
      </c>
      <c r="AM2727">
        <f t="shared" si="346"/>
        <v>0</v>
      </c>
      <c r="AN2727">
        <f t="shared" si="347"/>
        <v>1</v>
      </c>
      <c r="AO2727">
        <v>57</v>
      </c>
      <c r="AP2727" s="5">
        <v>1.7558748556724912</v>
      </c>
      <c r="AQ2727">
        <v>28943000</v>
      </c>
      <c r="AT2727">
        <v>432902000</v>
      </c>
      <c r="AU2727">
        <v>461845000</v>
      </c>
      <c r="AV2727">
        <v>0</v>
      </c>
      <c r="AW2727">
        <v>45579</v>
      </c>
      <c r="AX2727">
        <v>45579000000</v>
      </c>
      <c r="CG2727" s="13"/>
    </row>
    <row r="2728" spans="1:85" x14ac:dyDescent="0.3">
      <c r="A2728">
        <v>2019</v>
      </c>
      <c r="B2728" t="s">
        <v>291</v>
      </c>
      <c r="C2728">
        <v>0</v>
      </c>
      <c r="D2728">
        <v>3</v>
      </c>
      <c r="E2728">
        <v>7</v>
      </c>
      <c r="L2728">
        <v>1</v>
      </c>
      <c r="M2728">
        <v>0</v>
      </c>
      <c r="N2728">
        <v>0</v>
      </c>
      <c r="O2728">
        <v>14</v>
      </c>
      <c r="P2728">
        <v>8</v>
      </c>
      <c r="Q2728" s="5">
        <v>57.142857142857139</v>
      </c>
      <c r="R2728">
        <v>4</v>
      </c>
      <c r="S2728" s="5">
        <v>28.571428571428569</v>
      </c>
      <c r="T2728">
        <v>2</v>
      </c>
      <c r="U2728" s="5">
        <v>14.285714285714285</v>
      </c>
      <c r="V2728">
        <v>49.7</v>
      </c>
      <c r="W2728">
        <v>5</v>
      </c>
      <c r="Y2728">
        <v>6.41</v>
      </c>
      <c r="Z2728" s="11">
        <v>6.82</v>
      </c>
      <c r="AA2728">
        <v>11.62</v>
      </c>
      <c r="AB2728" s="9">
        <v>11620000</v>
      </c>
      <c r="AC2728" s="5">
        <v>6.82</v>
      </c>
      <c r="AD2728">
        <v>17.8</v>
      </c>
      <c r="AE2728">
        <v>11.62</v>
      </c>
      <c r="AF2728">
        <v>16.16</v>
      </c>
      <c r="AG2728" s="5">
        <v>9.8970264047420713</v>
      </c>
      <c r="AH2728" s="5"/>
      <c r="AI2728" s="5">
        <v>1.3815188862261782</v>
      </c>
      <c r="AJ2728">
        <v>141933.47</v>
      </c>
      <c r="AK2728">
        <v>141933470000</v>
      </c>
      <c r="AL2728">
        <f t="shared" si="345"/>
        <v>0</v>
      </c>
      <c r="AM2728">
        <f t="shared" si="346"/>
        <v>0</v>
      </c>
      <c r="AN2728">
        <f t="shared" si="347"/>
        <v>1</v>
      </c>
      <c r="AO2728">
        <v>77</v>
      </c>
      <c r="AP2728" s="5">
        <v>1.8864907251724818</v>
      </c>
      <c r="AQ2728">
        <v>74900000</v>
      </c>
      <c r="AT2728">
        <v>217200000</v>
      </c>
      <c r="AU2728">
        <v>292100000</v>
      </c>
      <c r="AV2728">
        <v>0</v>
      </c>
      <c r="AW2728">
        <v>56083.199999999997</v>
      </c>
      <c r="AX2728">
        <v>56083200000</v>
      </c>
      <c r="CG2728" s="13"/>
    </row>
    <row r="2729" spans="1:85" x14ac:dyDescent="0.3">
      <c r="A2729">
        <v>2019</v>
      </c>
      <c r="B2729" t="s">
        <v>292</v>
      </c>
      <c r="C2729">
        <v>0</v>
      </c>
      <c r="D2729">
        <v>4</v>
      </c>
      <c r="E2729">
        <v>4</v>
      </c>
      <c r="F2729">
        <v>2.6</v>
      </c>
      <c r="G2729">
        <v>2600000</v>
      </c>
      <c r="H2729">
        <v>2.1</v>
      </c>
      <c r="I2729">
        <v>2100000</v>
      </c>
      <c r="J2729">
        <v>0.5</v>
      </c>
      <c r="K2729">
        <v>500000</v>
      </c>
      <c r="L2729">
        <v>1</v>
      </c>
      <c r="M2729">
        <v>0</v>
      </c>
      <c r="N2729">
        <v>1</v>
      </c>
      <c r="O2729">
        <v>10</v>
      </c>
      <c r="P2729">
        <v>5</v>
      </c>
      <c r="Q2729" s="5">
        <v>50</v>
      </c>
      <c r="R2729">
        <v>2</v>
      </c>
      <c r="S2729" s="5">
        <v>20</v>
      </c>
      <c r="T2729">
        <v>3</v>
      </c>
      <c r="U2729" s="5">
        <v>30</v>
      </c>
      <c r="V2729">
        <v>60</v>
      </c>
      <c r="W2729">
        <v>6</v>
      </c>
      <c r="Y2729">
        <v>12.6</v>
      </c>
      <c r="Z2729" s="11">
        <v>3.5</v>
      </c>
      <c r="AA2729">
        <v>7.67</v>
      </c>
      <c r="AB2729" s="9">
        <v>7670000</v>
      </c>
      <c r="AC2729" s="5">
        <v>3.5</v>
      </c>
      <c r="AD2729">
        <v>10.84</v>
      </c>
      <c r="AE2729">
        <v>7.67</v>
      </c>
      <c r="AF2729">
        <v>10.37</v>
      </c>
      <c r="AG2729" s="5">
        <v>6.1158558039855357</v>
      </c>
      <c r="AH2729" s="5">
        <v>18.063300678221552</v>
      </c>
      <c r="AI2729" s="5"/>
      <c r="AJ2729">
        <v>33208</v>
      </c>
      <c r="AK2729">
        <v>33208000000</v>
      </c>
      <c r="AL2729">
        <f t="shared" si="345"/>
        <v>0</v>
      </c>
      <c r="AM2729">
        <f t="shared" si="346"/>
        <v>1</v>
      </c>
      <c r="AN2729">
        <f t="shared" si="347"/>
        <v>0</v>
      </c>
      <c r="AO2729">
        <v>30</v>
      </c>
      <c r="AP2729" s="5">
        <v>1.4771212547196624</v>
      </c>
      <c r="AS2729">
        <v>58314000</v>
      </c>
      <c r="AT2729">
        <v>94560000</v>
      </c>
      <c r="AU2729">
        <v>94560000</v>
      </c>
      <c r="AV2729">
        <v>0</v>
      </c>
      <c r="AW2729">
        <v>6635</v>
      </c>
      <c r="AX2729">
        <v>6635000000</v>
      </c>
      <c r="CG2729" s="13"/>
    </row>
    <row r="2730" spans="1:85" x14ac:dyDescent="0.3">
      <c r="A2730">
        <v>2019</v>
      </c>
      <c r="B2730" t="s">
        <v>293</v>
      </c>
      <c r="C2730">
        <v>0</v>
      </c>
      <c r="D2730">
        <v>4</v>
      </c>
      <c r="E2730">
        <v>4</v>
      </c>
      <c r="F2730">
        <v>31.1</v>
      </c>
      <c r="G2730">
        <v>31100000</v>
      </c>
      <c r="H2730">
        <v>31.1</v>
      </c>
      <c r="I2730">
        <v>31100000</v>
      </c>
      <c r="J2730">
        <v>0</v>
      </c>
      <c r="L2730">
        <v>1</v>
      </c>
      <c r="M2730">
        <v>1</v>
      </c>
      <c r="N2730">
        <v>0</v>
      </c>
      <c r="O2730">
        <v>14</v>
      </c>
      <c r="P2730">
        <v>6</v>
      </c>
      <c r="Q2730" s="5">
        <v>42.857142857142854</v>
      </c>
      <c r="R2730">
        <v>3</v>
      </c>
      <c r="S2730" s="5">
        <v>21.428571428571427</v>
      </c>
      <c r="T2730">
        <v>5</v>
      </c>
      <c r="U2730" s="5">
        <v>35.714285714285715</v>
      </c>
      <c r="V2730">
        <v>19.82</v>
      </c>
      <c r="W2730">
        <v>4</v>
      </c>
      <c r="X2730">
        <v>76.34</v>
      </c>
      <c r="Y2730">
        <v>-31.09</v>
      </c>
      <c r="Z2730" s="11"/>
      <c r="AE2730">
        <v>-16.03</v>
      </c>
      <c r="AF2730">
        <v>-40.369999999999997</v>
      </c>
      <c r="AG2730" s="5">
        <v>-37.585194820154932</v>
      </c>
      <c r="AH2730" s="5">
        <v>0.54483759648566288</v>
      </c>
      <c r="AI2730" s="5">
        <v>0.18225336678490064</v>
      </c>
      <c r="AJ2730">
        <v>32716.61</v>
      </c>
      <c r="AK2730">
        <v>32716610000</v>
      </c>
      <c r="AL2730">
        <f t="shared" si="345"/>
        <v>0</v>
      </c>
      <c r="AM2730">
        <f t="shared" si="346"/>
        <v>1</v>
      </c>
      <c r="AN2730">
        <f t="shared" si="347"/>
        <v>0</v>
      </c>
      <c r="AO2730">
        <v>24</v>
      </c>
      <c r="AP2730" s="5">
        <v>1.3802112417116059</v>
      </c>
      <c r="AQ2730">
        <v>91612196</v>
      </c>
      <c r="AT2730">
        <v>22887224</v>
      </c>
      <c r="AU2730">
        <v>114499420</v>
      </c>
      <c r="AW2730">
        <v>52015.5</v>
      </c>
      <c r="AX2730">
        <v>52015500000</v>
      </c>
      <c r="CG2730" s="13"/>
    </row>
    <row r="2731" spans="1:85" x14ac:dyDescent="0.3">
      <c r="A2731">
        <v>2019</v>
      </c>
      <c r="B2731" t="s">
        <v>294</v>
      </c>
      <c r="C2731">
        <v>0</v>
      </c>
      <c r="D2731">
        <v>3</v>
      </c>
      <c r="E2731">
        <v>4</v>
      </c>
      <c r="L2731">
        <v>1</v>
      </c>
      <c r="M2731">
        <v>0</v>
      </c>
      <c r="N2731">
        <v>0</v>
      </c>
      <c r="O2731">
        <v>11</v>
      </c>
      <c r="P2731">
        <v>5</v>
      </c>
      <c r="Q2731" s="5">
        <v>45.454545454545453</v>
      </c>
      <c r="R2731">
        <v>3</v>
      </c>
      <c r="S2731" s="5">
        <v>27.27272727272727</v>
      </c>
      <c r="T2731">
        <v>3</v>
      </c>
      <c r="U2731" s="5">
        <v>27.27272727272727</v>
      </c>
      <c r="V2731">
        <v>64.89</v>
      </c>
      <c r="W2731">
        <v>6</v>
      </c>
      <c r="X2731">
        <v>29.56</v>
      </c>
      <c r="Y2731">
        <v>2.19</v>
      </c>
      <c r="Z2731" s="11">
        <v>2.63</v>
      </c>
      <c r="AA2731">
        <v>0.68</v>
      </c>
      <c r="AB2731" s="9">
        <v>680000</v>
      </c>
      <c r="AC2731" s="5">
        <v>2.63</v>
      </c>
      <c r="AD2731">
        <v>1.94</v>
      </c>
      <c r="AE2731">
        <v>0.68</v>
      </c>
      <c r="AF2731">
        <v>0.99</v>
      </c>
      <c r="AG2731" s="5">
        <v>157.18076667916586</v>
      </c>
      <c r="AH2731" s="5"/>
      <c r="AI2731" s="5">
        <v>1.1215540252573967E-3</v>
      </c>
      <c r="AJ2731">
        <v>26257.63</v>
      </c>
      <c r="AK2731">
        <v>26257630000</v>
      </c>
      <c r="AL2731">
        <f t="shared" si="345"/>
        <v>1</v>
      </c>
      <c r="AM2731">
        <f t="shared" si="346"/>
        <v>0</v>
      </c>
      <c r="AN2731">
        <f t="shared" si="347"/>
        <v>0</v>
      </c>
      <c r="AO2731">
        <v>110</v>
      </c>
      <c r="AP2731" s="5">
        <v>2.0413926851582249</v>
      </c>
      <c r="AQ2731">
        <v>28372000</v>
      </c>
      <c r="AR2731" s="5">
        <v>93</v>
      </c>
      <c r="AT2731">
        <v>9506000</v>
      </c>
      <c r="AU2731">
        <v>37878000</v>
      </c>
      <c r="AV2731">
        <v>0</v>
      </c>
      <c r="AW2731">
        <v>8916.2000000000007</v>
      </c>
      <c r="AX2731">
        <v>8916200000</v>
      </c>
      <c r="CG2731" s="13"/>
    </row>
    <row r="2732" spans="1:85" x14ac:dyDescent="0.3">
      <c r="A2732">
        <v>2019</v>
      </c>
      <c r="B2732" t="s">
        <v>295</v>
      </c>
      <c r="C2732">
        <v>1</v>
      </c>
      <c r="D2732">
        <v>5</v>
      </c>
      <c r="E2732">
        <v>4</v>
      </c>
      <c r="L2732">
        <v>1</v>
      </c>
      <c r="M2732">
        <v>0</v>
      </c>
      <c r="N2732">
        <v>0</v>
      </c>
      <c r="O2732">
        <v>11</v>
      </c>
      <c r="P2732">
        <v>6</v>
      </c>
      <c r="Q2732" s="5">
        <v>54.54545454545454</v>
      </c>
      <c r="R2732">
        <v>2</v>
      </c>
      <c r="S2732" s="5">
        <v>18.181818181818183</v>
      </c>
      <c r="T2732">
        <v>3</v>
      </c>
      <c r="U2732" s="5">
        <v>27.27272727272727</v>
      </c>
      <c r="V2732">
        <v>75</v>
      </c>
      <c r="W2732">
        <v>4</v>
      </c>
      <c r="Y2732">
        <v>10.25</v>
      </c>
      <c r="Z2732" s="11">
        <v>14.08</v>
      </c>
      <c r="AA2732">
        <v>9.35</v>
      </c>
      <c r="AB2732" s="9">
        <v>9350000</v>
      </c>
      <c r="AC2732" s="5">
        <v>14.08</v>
      </c>
      <c r="AD2732">
        <v>14.12</v>
      </c>
      <c r="AE2732">
        <v>9.35</v>
      </c>
      <c r="AF2732">
        <v>12.1</v>
      </c>
      <c r="AG2732" s="5">
        <v>5.6824303163169478</v>
      </c>
      <c r="AH2732" s="5">
        <v>0.90326098552648737</v>
      </c>
      <c r="AI2732" s="5">
        <v>3.8761987174168158</v>
      </c>
      <c r="AJ2732">
        <v>96526.67</v>
      </c>
      <c r="AK2732">
        <v>96526670000</v>
      </c>
      <c r="AL2732">
        <f t="shared" si="345"/>
        <v>0</v>
      </c>
      <c r="AM2732">
        <f t="shared" si="346"/>
        <v>0</v>
      </c>
      <c r="AN2732">
        <f t="shared" si="347"/>
        <v>1</v>
      </c>
      <c r="AO2732">
        <v>31</v>
      </c>
      <c r="AP2732" s="5">
        <v>1.4913616938342726</v>
      </c>
      <c r="AQ2732">
        <v>3572000</v>
      </c>
      <c r="AT2732">
        <v>39386000</v>
      </c>
      <c r="AU2732">
        <v>42958000</v>
      </c>
      <c r="AV2732">
        <v>0</v>
      </c>
      <c r="AW2732">
        <v>8436.1</v>
      </c>
      <c r="AX2732">
        <v>8436100000</v>
      </c>
      <c r="CG2732" s="13"/>
    </row>
    <row r="2733" spans="1:85" x14ac:dyDescent="0.3">
      <c r="A2733">
        <v>2019</v>
      </c>
      <c r="B2733" t="s">
        <v>296</v>
      </c>
      <c r="C2733">
        <v>0</v>
      </c>
      <c r="M2733">
        <v>0</v>
      </c>
      <c r="N2733">
        <v>0</v>
      </c>
      <c r="Q2733" s="5"/>
      <c r="S2733" s="5"/>
      <c r="U2733" s="5"/>
      <c r="V2733">
        <v>71.05</v>
      </c>
      <c r="Y2733">
        <v>17.39</v>
      </c>
      <c r="Z2733" s="11">
        <v>6.1</v>
      </c>
      <c r="AA2733">
        <v>9.4700000000000006</v>
      </c>
      <c r="AB2733" s="9">
        <v>9470000</v>
      </c>
      <c r="AC2733" s="5">
        <v>6.1</v>
      </c>
      <c r="AD2733">
        <v>17.920000000000002</v>
      </c>
      <c r="AE2733">
        <v>9.4700000000000006</v>
      </c>
      <c r="AF2733">
        <v>12.43</v>
      </c>
      <c r="AG2733" s="5">
        <v>28.283325135268079</v>
      </c>
      <c r="AH2733" s="5"/>
      <c r="AI2733" s="5"/>
      <c r="AJ2733">
        <v>119060</v>
      </c>
      <c r="AK2733">
        <v>119060000000</v>
      </c>
      <c r="AL2733">
        <f t="shared" si="345"/>
        <v>0</v>
      </c>
      <c r="AM2733">
        <f t="shared" si="346"/>
        <v>0</v>
      </c>
      <c r="AN2733">
        <f t="shared" si="347"/>
        <v>1</v>
      </c>
      <c r="AO2733">
        <v>26</v>
      </c>
      <c r="AP2733" s="5">
        <v>1.414973347970818</v>
      </c>
      <c r="AV2733">
        <v>0</v>
      </c>
      <c r="AW2733">
        <v>18256</v>
      </c>
      <c r="AX2733">
        <v>18256000000</v>
      </c>
      <c r="CG2733" s="13"/>
    </row>
    <row r="2734" spans="1:85" x14ac:dyDescent="0.3">
      <c r="A2734">
        <v>2019</v>
      </c>
      <c r="B2734" t="s">
        <v>297</v>
      </c>
      <c r="C2734">
        <v>0</v>
      </c>
      <c r="D2734">
        <v>4</v>
      </c>
      <c r="E2734">
        <v>4</v>
      </c>
      <c r="F2734">
        <v>22.1</v>
      </c>
      <c r="G2734">
        <v>22100000</v>
      </c>
      <c r="H2734">
        <v>16.899999999999999</v>
      </c>
      <c r="I2734">
        <v>16900000</v>
      </c>
      <c r="J2734">
        <v>5.2000000000000028</v>
      </c>
      <c r="K2734">
        <v>5200000.0000000028</v>
      </c>
      <c r="L2734">
        <v>1</v>
      </c>
      <c r="M2734">
        <v>0</v>
      </c>
      <c r="N2734">
        <v>1</v>
      </c>
      <c r="O2734">
        <v>15</v>
      </c>
      <c r="P2734">
        <v>7</v>
      </c>
      <c r="Q2734" s="5">
        <v>46.666666666666664</v>
      </c>
      <c r="R2734">
        <v>3</v>
      </c>
      <c r="S2734" s="5">
        <v>20</v>
      </c>
      <c r="T2734">
        <v>5</v>
      </c>
      <c r="U2734" s="5">
        <v>33.333333333333329</v>
      </c>
      <c r="V2734">
        <v>57.4</v>
      </c>
      <c r="W2734">
        <v>5</v>
      </c>
      <c r="Y2734">
        <v>3.55</v>
      </c>
      <c r="Z2734" s="11">
        <v>6.55</v>
      </c>
      <c r="AA2734">
        <v>4.7</v>
      </c>
      <c r="AB2734" s="9">
        <v>4700000</v>
      </c>
      <c r="AC2734" s="5">
        <v>6.55</v>
      </c>
      <c r="AD2734">
        <v>23.46</v>
      </c>
      <c r="AE2734">
        <v>4.7</v>
      </c>
      <c r="AF2734">
        <v>6.42</v>
      </c>
      <c r="AG2734" s="5">
        <v>16.586812386701659</v>
      </c>
      <c r="AH2734" s="5">
        <v>1.1276549215533942</v>
      </c>
      <c r="AI2734" s="5">
        <v>2.133722015149822</v>
      </c>
      <c r="AJ2734">
        <v>223718.52</v>
      </c>
      <c r="AK2734">
        <v>223718520000</v>
      </c>
      <c r="AL2734">
        <f t="shared" si="345"/>
        <v>0</v>
      </c>
      <c r="AM2734">
        <f t="shared" si="346"/>
        <v>0</v>
      </c>
      <c r="AN2734">
        <f t="shared" si="347"/>
        <v>1</v>
      </c>
      <c r="AO2734">
        <v>27</v>
      </c>
      <c r="AP2734" s="5">
        <v>1.4313637641589871</v>
      </c>
      <c r="AQ2734">
        <v>62476000</v>
      </c>
      <c r="AR2734" s="5">
        <v>13.1</v>
      </c>
      <c r="AS2734">
        <v>83008000</v>
      </c>
      <c r="AT2734">
        <v>463710000</v>
      </c>
      <c r="AU2734">
        <v>526186000</v>
      </c>
      <c r="AW2734">
        <v>187025.3</v>
      </c>
      <c r="AX2734">
        <v>187025300000</v>
      </c>
      <c r="CG2734" s="13"/>
    </row>
    <row r="2735" spans="1:85" x14ac:dyDescent="0.3">
      <c r="A2735">
        <v>2019</v>
      </c>
      <c r="B2735" t="s">
        <v>298</v>
      </c>
      <c r="C2735">
        <v>0</v>
      </c>
      <c r="M2735">
        <v>0</v>
      </c>
      <c r="N2735">
        <v>0</v>
      </c>
      <c r="Q2735" s="5"/>
      <c r="S2735" s="5"/>
      <c r="U2735" s="5"/>
      <c r="Z2735" s="11"/>
      <c r="AG2735" s="5"/>
      <c r="AH2735" s="5"/>
      <c r="AI2735" s="5"/>
      <c r="AO2735">
        <v>37</v>
      </c>
      <c r="AP2735" s="5">
        <v>1.5682017240669948</v>
      </c>
      <c r="CG2735" s="13"/>
    </row>
    <row r="2736" spans="1:85" x14ac:dyDescent="0.3">
      <c r="A2736">
        <v>2019</v>
      </c>
      <c r="B2736" t="s">
        <v>299</v>
      </c>
      <c r="C2736">
        <v>1</v>
      </c>
      <c r="D2736">
        <v>3</v>
      </c>
      <c r="E2736">
        <v>4</v>
      </c>
      <c r="F2736">
        <v>6.6</v>
      </c>
      <c r="G2736">
        <v>6600000</v>
      </c>
      <c r="H2736">
        <v>4.8</v>
      </c>
      <c r="I2736">
        <v>4800000</v>
      </c>
      <c r="J2736">
        <v>1.7999999999999998</v>
      </c>
      <c r="K2736">
        <v>1799999.9999999998</v>
      </c>
      <c r="L2736">
        <v>1</v>
      </c>
      <c r="M2736">
        <v>0</v>
      </c>
      <c r="N2736">
        <v>0</v>
      </c>
      <c r="O2736">
        <v>10</v>
      </c>
      <c r="P2736">
        <v>4</v>
      </c>
      <c r="Q2736" s="5">
        <v>40</v>
      </c>
      <c r="R2736">
        <v>3</v>
      </c>
      <c r="S2736" s="5">
        <v>30</v>
      </c>
      <c r="T2736">
        <v>3</v>
      </c>
      <c r="U2736" s="5">
        <v>30</v>
      </c>
      <c r="V2736">
        <v>57.52</v>
      </c>
      <c r="W2736">
        <v>4</v>
      </c>
      <c r="Y2736">
        <v>16.75</v>
      </c>
      <c r="Z2736" s="11">
        <v>2.35</v>
      </c>
      <c r="AA2736">
        <v>13.74</v>
      </c>
      <c r="AB2736" s="9">
        <v>13740000</v>
      </c>
      <c r="AC2736" s="5">
        <v>2.35</v>
      </c>
      <c r="AD2736">
        <v>18.079999999999998</v>
      </c>
      <c r="AE2736">
        <v>13.74</v>
      </c>
      <c r="AF2736">
        <v>17.95</v>
      </c>
      <c r="AG2736" s="5"/>
      <c r="AH2736" s="5"/>
      <c r="AI2736" s="5">
        <v>16.943293699897779</v>
      </c>
      <c r="AJ2736">
        <v>18957.32</v>
      </c>
      <c r="AK2736">
        <v>18957320000</v>
      </c>
      <c r="AL2736">
        <f>IF(AJ2736&lt;29957,1,0)</f>
        <v>1</v>
      </c>
      <c r="AM2736">
        <f>IF(AND(AJ2736&gt;29957,AJ2736&lt;96525),1,0)</f>
        <v>0</v>
      </c>
      <c r="AN2736">
        <f>IF(AJ2736&gt;96525,1,0)</f>
        <v>0</v>
      </c>
      <c r="AO2736">
        <v>20</v>
      </c>
      <c r="AP2736" s="5">
        <v>1.301029995663981</v>
      </c>
      <c r="AQ2736">
        <v>45861027</v>
      </c>
      <c r="AT2736">
        <v>170550738</v>
      </c>
      <c r="AU2736">
        <v>216411765</v>
      </c>
      <c r="AV2736">
        <v>0</v>
      </c>
      <c r="AW2736">
        <v>7434.8</v>
      </c>
      <c r="AX2736">
        <v>7434800000</v>
      </c>
      <c r="CG2736" s="13"/>
    </row>
    <row r="2737" spans="1:85" x14ac:dyDescent="0.3">
      <c r="A2737">
        <v>2019</v>
      </c>
      <c r="B2737" t="s">
        <v>300</v>
      </c>
      <c r="C2737">
        <v>0</v>
      </c>
      <c r="D2737">
        <v>3</v>
      </c>
      <c r="E2737">
        <v>9</v>
      </c>
      <c r="F2737">
        <v>9.6</v>
      </c>
      <c r="G2737">
        <v>9600000</v>
      </c>
      <c r="H2737">
        <v>5.2</v>
      </c>
      <c r="I2737">
        <v>5200000</v>
      </c>
      <c r="J2737">
        <v>4.3999999999999995</v>
      </c>
      <c r="K2737">
        <v>4399999.9999999991</v>
      </c>
      <c r="L2737">
        <v>1</v>
      </c>
      <c r="M2737">
        <v>1</v>
      </c>
      <c r="N2737">
        <v>1</v>
      </c>
      <c r="O2737">
        <v>11</v>
      </c>
      <c r="P2737">
        <v>5</v>
      </c>
      <c r="Q2737" s="5">
        <v>45.454545454545453</v>
      </c>
      <c r="R2737">
        <v>3</v>
      </c>
      <c r="S2737" s="5">
        <v>27.27272727272727</v>
      </c>
      <c r="T2737">
        <v>3</v>
      </c>
      <c r="U2737" s="5">
        <v>27.27272727272727</v>
      </c>
      <c r="W2737">
        <v>7</v>
      </c>
      <c r="Z2737" s="11"/>
      <c r="AG2737" s="5"/>
      <c r="AH2737" s="5"/>
      <c r="AI2737" s="5"/>
      <c r="AO2737">
        <v>76</v>
      </c>
      <c r="AP2737" s="5">
        <v>1.8808135922807911</v>
      </c>
      <c r="AQ2737">
        <v>47006000</v>
      </c>
      <c r="AS2737">
        <f>35150000+20882000+18936000</f>
        <v>74968000</v>
      </c>
      <c r="AT2737">
        <v>43387000</v>
      </c>
      <c r="AU2737">
        <v>90393000</v>
      </c>
      <c r="CG2737" s="13"/>
    </row>
    <row r="2738" spans="1:85" x14ac:dyDescent="0.3">
      <c r="A2738">
        <v>2019</v>
      </c>
      <c r="B2738" t="s">
        <v>301</v>
      </c>
      <c r="C2738">
        <v>1</v>
      </c>
      <c r="D2738">
        <v>6</v>
      </c>
      <c r="E2738">
        <v>5</v>
      </c>
      <c r="L2738">
        <v>1</v>
      </c>
      <c r="M2738">
        <v>0</v>
      </c>
      <c r="N2738">
        <v>1</v>
      </c>
      <c r="O2738">
        <v>15</v>
      </c>
      <c r="P2738">
        <v>9</v>
      </c>
      <c r="Q2738" s="5">
        <v>60</v>
      </c>
      <c r="R2738">
        <v>2</v>
      </c>
      <c r="S2738" s="5">
        <v>13.333333333333334</v>
      </c>
      <c r="T2738">
        <v>4</v>
      </c>
      <c r="U2738" s="5">
        <v>26.666666666666668</v>
      </c>
      <c r="V2738">
        <v>72.05</v>
      </c>
      <c r="W2738">
        <v>6</v>
      </c>
      <c r="X2738">
        <v>2.94</v>
      </c>
      <c r="Y2738">
        <v>20.48</v>
      </c>
      <c r="Z2738" s="11">
        <v>9.15</v>
      </c>
      <c r="AA2738">
        <v>27.74</v>
      </c>
      <c r="AB2738" s="9">
        <v>27740000</v>
      </c>
      <c r="AC2738" s="5">
        <v>9.15</v>
      </c>
      <c r="AD2738">
        <v>35.33</v>
      </c>
      <c r="AE2738">
        <v>27.74</v>
      </c>
      <c r="AF2738">
        <v>35.270000000000003</v>
      </c>
      <c r="AG2738" s="5">
        <v>18.964424951267056</v>
      </c>
      <c r="AH2738" s="5">
        <v>0.20891792802572559</v>
      </c>
      <c r="AI2738" s="5"/>
      <c r="AJ2738">
        <v>7510960.8499999996</v>
      </c>
      <c r="AK2738">
        <v>7510960850000</v>
      </c>
      <c r="AL2738">
        <f>IF(AJ2738&lt;29957,1,0)</f>
        <v>0</v>
      </c>
      <c r="AM2738">
        <f>IF(AND(AJ2738&gt;29957,AJ2738&lt;96525),1,0)</f>
        <v>0</v>
      </c>
      <c r="AN2738">
        <f>IF(AJ2738&gt;96525,1,0)</f>
        <v>1</v>
      </c>
      <c r="AO2738">
        <v>24</v>
      </c>
      <c r="AP2738" s="5">
        <v>1.3802112417116059</v>
      </c>
      <c r="AQ2738">
        <v>42387000</v>
      </c>
      <c r="AS2738">
        <v>160285000</v>
      </c>
      <c r="AT2738">
        <v>413688000</v>
      </c>
      <c r="AU2738">
        <v>456075000</v>
      </c>
      <c r="AV2738">
        <v>0</v>
      </c>
      <c r="AW2738">
        <v>1464690</v>
      </c>
      <c r="AX2738">
        <v>1464690000000</v>
      </c>
      <c r="CG2738" s="13"/>
    </row>
    <row r="2739" spans="1:85" x14ac:dyDescent="0.3">
      <c r="A2739">
        <v>2019</v>
      </c>
      <c r="B2739" t="s">
        <v>302</v>
      </c>
      <c r="C2739">
        <v>1</v>
      </c>
      <c r="D2739">
        <v>3</v>
      </c>
      <c r="E2739">
        <v>6</v>
      </c>
      <c r="L2739">
        <v>1</v>
      </c>
      <c r="M2739">
        <v>0</v>
      </c>
      <c r="N2739">
        <v>1</v>
      </c>
      <c r="O2739">
        <v>11</v>
      </c>
      <c r="P2739">
        <v>4</v>
      </c>
      <c r="Q2739" s="5">
        <v>36.363636363636367</v>
      </c>
      <c r="R2739">
        <v>2</v>
      </c>
      <c r="S2739" s="5">
        <v>18.181818181818183</v>
      </c>
      <c r="T2739">
        <v>5</v>
      </c>
      <c r="U2739" s="5">
        <v>45.454545454545453</v>
      </c>
      <c r="V2739">
        <v>44.53</v>
      </c>
      <c r="W2739">
        <v>5</v>
      </c>
      <c r="Y2739">
        <v>17.670000000000002</v>
      </c>
      <c r="Z2739" s="11">
        <v>6.27</v>
      </c>
      <c r="AA2739">
        <v>27.64</v>
      </c>
      <c r="AB2739" s="9">
        <v>27640000</v>
      </c>
      <c r="AC2739" s="5">
        <v>6.27</v>
      </c>
      <c r="AD2739">
        <v>34.479999999999997</v>
      </c>
      <c r="AE2739">
        <v>27.64</v>
      </c>
      <c r="AF2739">
        <v>34.479999999999997</v>
      </c>
      <c r="AG2739" s="5">
        <v>15.008446187763058</v>
      </c>
      <c r="AH2739" s="5">
        <v>1.4028230725186088</v>
      </c>
      <c r="AI2739" s="5">
        <v>0.49042794194528122</v>
      </c>
      <c r="AJ2739">
        <v>59978.44</v>
      </c>
      <c r="AK2739">
        <v>59978440000</v>
      </c>
      <c r="AL2739">
        <f>IF(AJ2739&lt;29957,1,0)</f>
        <v>0</v>
      </c>
      <c r="AM2739">
        <f>IF(AND(AJ2739&gt;29957,AJ2739&lt;96525),1,0)</f>
        <v>1</v>
      </c>
      <c r="AN2739">
        <f>IF(AJ2739&gt;96525,1,0)</f>
        <v>0</v>
      </c>
      <c r="AO2739">
        <v>30</v>
      </c>
      <c r="AP2739" s="5">
        <v>1.4771212547196624</v>
      </c>
      <c r="AQ2739">
        <v>31390000</v>
      </c>
      <c r="AS2739">
        <v>72324000</v>
      </c>
      <c r="AT2739">
        <v>96468000</v>
      </c>
      <c r="AU2739">
        <v>127858000</v>
      </c>
      <c r="AV2739">
        <v>0</v>
      </c>
      <c r="AW2739">
        <v>16067.6</v>
      </c>
      <c r="AX2739">
        <v>16067600000</v>
      </c>
      <c r="CG2739" s="13"/>
    </row>
    <row r="2740" spans="1:85" x14ac:dyDescent="0.3">
      <c r="A2740">
        <v>2019</v>
      </c>
      <c r="B2740" t="s">
        <v>303</v>
      </c>
      <c r="C2740">
        <v>0</v>
      </c>
      <c r="D2740">
        <v>6</v>
      </c>
      <c r="E2740">
        <v>5</v>
      </c>
      <c r="L2740">
        <v>1</v>
      </c>
      <c r="M2740">
        <v>1</v>
      </c>
      <c r="N2740">
        <v>1</v>
      </c>
      <c r="O2740">
        <v>15</v>
      </c>
      <c r="P2740">
        <v>8</v>
      </c>
      <c r="Q2740" s="5">
        <v>53.333333333333336</v>
      </c>
      <c r="R2740">
        <v>2</v>
      </c>
      <c r="S2740" s="5">
        <v>13.333333333333334</v>
      </c>
      <c r="T2740">
        <v>5</v>
      </c>
      <c r="U2740" s="5">
        <v>33.333333333333329</v>
      </c>
      <c r="V2740">
        <v>34.450000000000003</v>
      </c>
      <c r="W2740">
        <v>7</v>
      </c>
      <c r="X2740">
        <v>3.99</v>
      </c>
      <c r="Y2740">
        <v>6.78</v>
      </c>
      <c r="Z2740" s="11">
        <v>2.83</v>
      </c>
      <c r="AA2740">
        <v>4.6500000000000004</v>
      </c>
      <c r="AB2740" s="9">
        <v>4650000</v>
      </c>
      <c r="AC2740" s="5">
        <v>2.83</v>
      </c>
      <c r="AD2740">
        <v>6.17</v>
      </c>
      <c r="AE2740">
        <v>4.6500000000000004</v>
      </c>
      <c r="AF2740">
        <v>5.43</v>
      </c>
      <c r="AG2740" s="5">
        <v>6.3995246025515931</v>
      </c>
      <c r="AH2740" s="5">
        <v>0.14038474798317588</v>
      </c>
      <c r="AI2740" s="5">
        <v>7.5504378404468042</v>
      </c>
      <c r="AJ2740">
        <v>128718.91</v>
      </c>
      <c r="AK2740">
        <v>128718910000</v>
      </c>
      <c r="AL2740">
        <f>IF(AJ2740&lt;29957,1,0)</f>
        <v>0</v>
      </c>
      <c r="AM2740">
        <f>IF(AND(AJ2740&gt;29957,AJ2740&lt;96525),1,0)</f>
        <v>0</v>
      </c>
      <c r="AN2740">
        <f>IF(AJ2740&gt;96525,1,0)</f>
        <v>1</v>
      </c>
      <c r="AO2740">
        <v>57</v>
      </c>
      <c r="AP2740" s="5">
        <v>1.7558748556724912</v>
      </c>
      <c r="AQ2740">
        <v>51712000</v>
      </c>
      <c r="AS2740">
        <v>38851000</v>
      </c>
      <c r="AT2740">
        <v>79793000</v>
      </c>
      <c r="AU2740">
        <v>131505000</v>
      </c>
      <c r="AV2740">
        <v>0</v>
      </c>
      <c r="AW2740">
        <v>72515</v>
      </c>
      <c r="AX2740">
        <v>72515000000</v>
      </c>
      <c r="CG2740" s="13"/>
    </row>
    <row r="2741" spans="1:85" x14ac:dyDescent="0.3">
      <c r="A2741">
        <v>2019</v>
      </c>
      <c r="B2741" t="s">
        <v>304</v>
      </c>
      <c r="C2741">
        <v>0</v>
      </c>
      <c r="D2741">
        <v>4</v>
      </c>
      <c r="E2741">
        <v>10</v>
      </c>
      <c r="L2741">
        <v>1</v>
      </c>
      <c r="M2741">
        <v>0</v>
      </c>
      <c r="N2741">
        <v>1</v>
      </c>
      <c r="O2741">
        <v>11</v>
      </c>
      <c r="P2741">
        <v>5</v>
      </c>
      <c r="Q2741" s="5">
        <v>45.454545454545453</v>
      </c>
      <c r="R2741">
        <v>2</v>
      </c>
      <c r="S2741" s="5">
        <v>18.181818181818183</v>
      </c>
      <c r="T2741">
        <v>4</v>
      </c>
      <c r="U2741" s="5">
        <v>36.363636363636367</v>
      </c>
      <c r="V2741">
        <v>38.369999999999997</v>
      </c>
      <c r="W2741">
        <v>7</v>
      </c>
      <c r="X2741">
        <v>4.67</v>
      </c>
      <c r="Y2741">
        <v>-0.32</v>
      </c>
      <c r="Z2741" s="11">
        <v>2.29</v>
      </c>
      <c r="AC2741" s="5">
        <v>2.29</v>
      </c>
      <c r="AD2741">
        <v>-1.26</v>
      </c>
      <c r="AE2741">
        <v>-0.3</v>
      </c>
      <c r="AF2741">
        <v>-0.56000000000000005</v>
      </c>
      <c r="AG2741" s="5">
        <v>2.5709779648463371</v>
      </c>
      <c r="AH2741" s="5">
        <v>0.89549519438855363</v>
      </c>
      <c r="AI2741" s="5"/>
      <c r="AJ2741">
        <v>503120.51</v>
      </c>
      <c r="AK2741">
        <v>503120510000</v>
      </c>
      <c r="AL2741">
        <f>IF(AJ2741&lt;29957,1,0)</f>
        <v>0</v>
      </c>
      <c r="AM2741">
        <f>IF(AND(AJ2741&gt;29957,AJ2741&lt;96525),1,0)</f>
        <v>0</v>
      </c>
      <c r="AN2741">
        <f>IF(AJ2741&gt;96525,1,0)</f>
        <v>1</v>
      </c>
      <c r="AO2741">
        <v>74</v>
      </c>
      <c r="AP2741" s="5">
        <v>1.8692317197309762</v>
      </c>
      <c r="AQ2741">
        <v>170916485</v>
      </c>
      <c r="AS2741">
        <v>262872089</v>
      </c>
      <c r="AT2741">
        <v>261643240</v>
      </c>
      <c r="AU2741">
        <v>432559725</v>
      </c>
      <c r="AV2741">
        <v>0</v>
      </c>
      <c r="AW2741">
        <v>3003332.7</v>
      </c>
      <c r="AX2741">
        <v>3003332700000</v>
      </c>
      <c r="CG2741" s="13"/>
    </row>
    <row r="2742" spans="1:85" x14ac:dyDescent="0.3">
      <c r="A2742">
        <v>2019</v>
      </c>
      <c r="B2742" t="s">
        <v>305</v>
      </c>
      <c r="C2742">
        <v>0</v>
      </c>
      <c r="D2742">
        <v>4</v>
      </c>
      <c r="E2742">
        <v>5</v>
      </c>
      <c r="F2742">
        <v>113.4</v>
      </c>
      <c r="G2742">
        <v>113400000</v>
      </c>
      <c r="H2742">
        <v>113.4</v>
      </c>
      <c r="I2742">
        <v>113400000</v>
      </c>
      <c r="J2742">
        <v>0</v>
      </c>
      <c r="L2742">
        <v>1</v>
      </c>
      <c r="M2742">
        <v>0</v>
      </c>
      <c r="N2742">
        <v>1</v>
      </c>
      <c r="O2742">
        <v>16</v>
      </c>
      <c r="P2742">
        <v>7</v>
      </c>
      <c r="Q2742" s="5">
        <v>43.75</v>
      </c>
      <c r="R2742">
        <v>3</v>
      </c>
      <c r="S2742" s="5">
        <v>18.75</v>
      </c>
      <c r="T2742">
        <v>6</v>
      </c>
      <c r="U2742" s="5">
        <v>37.5</v>
      </c>
      <c r="V2742">
        <v>33</v>
      </c>
      <c r="W2742">
        <v>7</v>
      </c>
      <c r="X2742">
        <v>4.34</v>
      </c>
      <c r="Y2742">
        <v>7.67</v>
      </c>
      <c r="Z2742" s="11">
        <v>1.36</v>
      </c>
      <c r="AA2742">
        <v>3.08</v>
      </c>
      <c r="AB2742" s="9">
        <v>3080000</v>
      </c>
      <c r="AC2742" s="5">
        <v>1.36</v>
      </c>
      <c r="AD2742">
        <v>14.59</v>
      </c>
      <c r="AE2742">
        <v>3.08</v>
      </c>
      <c r="AF2742">
        <v>4.0599999999999996</v>
      </c>
      <c r="AG2742" s="5">
        <v>10.407366457052035</v>
      </c>
      <c r="AH2742" s="5">
        <v>8.0740812603077531E-3</v>
      </c>
      <c r="AI2742" s="5"/>
      <c r="AJ2742">
        <v>199612.29</v>
      </c>
      <c r="AK2742">
        <v>199612290000</v>
      </c>
      <c r="AL2742">
        <f>IF(AJ2742&lt;29957,1,0)</f>
        <v>0</v>
      </c>
      <c r="AM2742">
        <f>IF(AND(AJ2742&gt;29957,AJ2742&lt;96525),1,0)</f>
        <v>0</v>
      </c>
      <c r="AN2742">
        <f>IF(AJ2742&gt;96525,1,0)</f>
        <v>1</v>
      </c>
      <c r="AO2742">
        <v>100</v>
      </c>
      <c r="AP2742" s="5">
        <v>2</v>
      </c>
      <c r="AQ2742">
        <v>42328641</v>
      </c>
      <c r="AS2742">
        <f>44455455+20171133</f>
        <v>64626588</v>
      </c>
      <c r="AT2742">
        <v>149491230</v>
      </c>
      <c r="AU2742">
        <v>191819871</v>
      </c>
      <c r="AV2742">
        <v>0</v>
      </c>
      <c r="AW2742">
        <v>319541</v>
      </c>
      <c r="AX2742">
        <v>319541000000</v>
      </c>
      <c r="CG2742" s="13"/>
    </row>
    <row r="2743" spans="1:85" x14ac:dyDescent="0.3">
      <c r="A2743">
        <v>2019</v>
      </c>
      <c r="B2743" t="s">
        <v>306</v>
      </c>
      <c r="C2743">
        <v>0</v>
      </c>
      <c r="M2743">
        <v>0</v>
      </c>
      <c r="N2743">
        <v>0</v>
      </c>
      <c r="Q2743" s="5"/>
      <c r="S2743" s="5"/>
      <c r="U2743" s="5"/>
      <c r="Z2743" s="11"/>
      <c r="AG2743" s="5"/>
      <c r="AH2743" s="5"/>
      <c r="AI2743" s="5"/>
      <c r="AO2743">
        <v>37</v>
      </c>
      <c r="AP2743" s="5">
        <v>1.5682017240669948</v>
      </c>
      <c r="CG2743" s="13"/>
    </row>
    <row r="2744" spans="1:85" x14ac:dyDescent="0.3">
      <c r="A2744">
        <v>2019</v>
      </c>
      <c r="B2744" t="s">
        <v>307</v>
      </c>
      <c r="C2744">
        <v>0</v>
      </c>
      <c r="D2744">
        <v>4</v>
      </c>
      <c r="E2744">
        <v>5</v>
      </c>
      <c r="L2744">
        <v>1</v>
      </c>
      <c r="M2744">
        <v>0</v>
      </c>
      <c r="N2744">
        <v>1</v>
      </c>
      <c r="O2744">
        <v>16</v>
      </c>
      <c r="P2744">
        <v>5</v>
      </c>
      <c r="Q2744" s="5">
        <v>31.25</v>
      </c>
      <c r="R2744">
        <v>2</v>
      </c>
      <c r="S2744" s="5">
        <v>12.5</v>
      </c>
      <c r="T2744">
        <v>9</v>
      </c>
      <c r="U2744" s="5">
        <v>56.25</v>
      </c>
      <c r="V2744">
        <v>33.119999999999997</v>
      </c>
      <c r="W2744">
        <v>7</v>
      </c>
      <c r="X2744">
        <v>3.51</v>
      </c>
      <c r="Y2744">
        <v>5.0599999999999996</v>
      </c>
      <c r="Z2744" s="11">
        <v>0.9</v>
      </c>
      <c r="AA2744">
        <v>3.6</v>
      </c>
      <c r="AB2744" s="9">
        <v>3600000</v>
      </c>
      <c r="AC2744" s="5">
        <v>0.9</v>
      </c>
      <c r="AD2744">
        <v>12.43</v>
      </c>
      <c r="AE2744">
        <v>3.6</v>
      </c>
      <c r="AF2744">
        <v>4.99</v>
      </c>
      <c r="AG2744" s="5">
        <v>27.040032087744319</v>
      </c>
      <c r="AH2744" s="5">
        <v>0.54367697795235459</v>
      </c>
      <c r="AI2744" s="5"/>
      <c r="AJ2744">
        <v>627349.85</v>
      </c>
      <c r="AK2744">
        <v>627349850000</v>
      </c>
      <c r="AL2744">
        <f>IF(AJ2744&lt;29957,1,0)</f>
        <v>0</v>
      </c>
      <c r="AM2744">
        <f>IF(AND(AJ2744&gt;29957,AJ2744&lt;96525),1,0)</f>
        <v>0</v>
      </c>
      <c r="AN2744">
        <f>IF(AJ2744&gt;96525,1,0)</f>
        <v>1</v>
      </c>
      <c r="AO2744">
        <v>112</v>
      </c>
      <c r="AP2744" s="5">
        <v>2.049218022670181</v>
      </c>
      <c r="AQ2744">
        <v>25500000</v>
      </c>
      <c r="AS2744">
        <v>112263000</v>
      </c>
      <c r="AT2744">
        <v>285469000</v>
      </c>
      <c r="AU2744">
        <v>310969000</v>
      </c>
      <c r="AV2744">
        <v>0</v>
      </c>
      <c r="AW2744">
        <v>1576689.9</v>
      </c>
      <c r="AX2744">
        <v>1576689900000</v>
      </c>
      <c r="CG2744" s="13"/>
    </row>
    <row r="2745" spans="1:85" x14ac:dyDescent="0.3">
      <c r="A2745">
        <v>2019</v>
      </c>
      <c r="B2745" t="s">
        <v>308</v>
      </c>
      <c r="C2745">
        <v>1</v>
      </c>
      <c r="M2745">
        <v>0</v>
      </c>
      <c r="N2745">
        <v>0</v>
      </c>
      <c r="Q2745" s="5"/>
      <c r="S2745" s="5"/>
      <c r="U2745" s="5"/>
      <c r="V2745">
        <v>40.770000000000003</v>
      </c>
      <c r="Y2745">
        <v>2.08</v>
      </c>
      <c r="Z2745" s="11">
        <v>10.3</v>
      </c>
      <c r="AA2745">
        <v>9.14</v>
      </c>
      <c r="AB2745" s="9">
        <v>9140000</v>
      </c>
      <c r="AC2745" s="5">
        <v>10.3</v>
      </c>
      <c r="AD2745">
        <v>18.93</v>
      </c>
      <c r="AE2745">
        <v>9.14</v>
      </c>
      <c r="AF2745">
        <v>18.309999999999999</v>
      </c>
      <c r="AG2745" s="5">
        <v>22.715609998344643</v>
      </c>
      <c r="AH2745" s="5"/>
      <c r="AI2745" s="5"/>
      <c r="AJ2745">
        <v>51735.68</v>
      </c>
      <c r="AK2745">
        <v>51735680000</v>
      </c>
      <c r="AL2745">
        <f>IF(AJ2745&lt;29957,1,0)</f>
        <v>0</v>
      </c>
      <c r="AM2745">
        <f>IF(AND(AJ2745&gt;29957,AJ2745&lt;96525),1,0)</f>
        <v>1</v>
      </c>
      <c r="AN2745">
        <f>IF(AJ2745&gt;96525,1,0)</f>
        <v>0</v>
      </c>
      <c r="AO2745">
        <v>33</v>
      </c>
      <c r="AP2745" s="5">
        <v>1.5185139398778873</v>
      </c>
      <c r="AV2745">
        <v>25.74</v>
      </c>
      <c r="AW2745">
        <v>44479.5</v>
      </c>
      <c r="AX2745">
        <v>44479500000</v>
      </c>
      <c r="CG2745" s="13"/>
    </row>
    <row r="2746" spans="1:85" x14ac:dyDescent="0.3">
      <c r="A2746">
        <v>2019</v>
      </c>
      <c r="B2746" t="s">
        <v>309</v>
      </c>
      <c r="C2746">
        <v>1</v>
      </c>
      <c r="D2746">
        <v>7</v>
      </c>
      <c r="E2746">
        <v>4</v>
      </c>
      <c r="L2746">
        <v>1</v>
      </c>
      <c r="M2746">
        <v>0</v>
      </c>
      <c r="N2746">
        <v>1</v>
      </c>
      <c r="O2746">
        <v>14</v>
      </c>
      <c r="P2746">
        <v>5</v>
      </c>
      <c r="Q2746" s="5">
        <v>35.714285714285715</v>
      </c>
      <c r="R2746">
        <v>1</v>
      </c>
      <c r="S2746" s="5">
        <v>7.1428571428571423</v>
      </c>
      <c r="T2746">
        <v>8</v>
      </c>
      <c r="U2746" s="5">
        <v>57.142857142857139</v>
      </c>
      <c r="V2746">
        <v>35.869999999999997</v>
      </c>
      <c r="W2746">
        <v>5</v>
      </c>
      <c r="Y2746">
        <v>12.31</v>
      </c>
      <c r="Z2746" s="11">
        <v>3.33</v>
      </c>
      <c r="AA2746">
        <v>13.2</v>
      </c>
      <c r="AB2746" s="9">
        <v>13200000</v>
      </c>
      <c r="AC2746" s="5">
        <v>3.33</v>
      </c>
      <c r="AD2746">
        <v>21.63</v>
      </c>
      <c r="AE2746">
        <v>13.2</v>
      </c>
      <c r="AF2746">
        <v>19.5</v>
      </c>
      <c r="AG2746" s="5">
        <v>12.89456425041721</v>
      </c>
      <c r="AH2746" s="5"/>
      <c r="AI2746" s="5">
        <v>0.4572736711023172</v>
      </c>
      <c r="AJ2746">
        <v>762990.94</v>
      </c>
      <c r="AK2746">
        <v>762990940000</v>
      </c>
      <c r="AL2746">
        <f>IF(AJ2746&lt;29957,1,0)</f>
        <v>0</v>
      </c>
      <c r="AM2746">
        <f>IF(AND(AJ2746&gt;29957,AJ2746&lt;96525),1,0)</f>
        <v>0</v>
      </c>
      <c r="AN2746">
        <f>IF(AJ2746&gt;96525,1,0)</f>
        <v>1</v>
      </c>
      <c r="AO2746">
        <v>14</v>
      </c>
      <c r="AP2746" s="5">
        <v>1.1461280356782377</v>
      </c>
      <c r="AQ2746">
        <v>27810000</v>
      </c>
      <c r="AR2746" s="5">
        <v>100</v>
      </c>
      <c r="AS2746">
        <v>223610000</v>
      </c>
      <c r="AT2746">
        <v>336800000</v>
      </c>
      <c r="AU2746">
        <v>364610000</v>
      </c>
      <c r="AV2746">
        <v>0.02</v>
      </c>
      <c r="AW2746">
        <v>347713</v>
      </c>
      <c r="AX2746">
        <v>347713000000</v>
      </c>
      <c r="CG2746" s="13"/>
    </row>
    <row r="2747" spans="1:85" x14ac:dyDescent="0.3">
      <c r="A2747">
        <v>2019</v>
      </c>
      <c r="B2747" t="s">
        <v>310</v>
      </c>
      <c r="C2747">
        <v>1</v>
      </c>
      <c r="M2747">
        <v>0</v>
      </c>
      <c r="N2747">
        <v>0</v>
      </c>
      <c r="Q2747" s="5"/>
      <c r="S2747" s="5"/>
      <c r="U2747" s="5"/>
      <c r="V2747">
        <v>58.75</v>
      </c>
      <c r="Z2747" s="11"/>
      <c r="AG2747" s="5">
        <v>-23.618622330727156</v>
      </c>
      <c r="AH2747" s="5"/>
      <c r="AI2747" s="5"/>
      <c r="AO2747">
        <v>21</v>
      </c>
      <c r="AP2747" s="5">
        <v>1.3222192947339191</v>
      </c>
      <c r="AR2747" s="5">
        <v>19.3</v>
      </c>
      <c r="AV2747">
        <v>0</v>
      </c>
      <c r="AW2747">
        <v>9886.5</v>
      </c>
      <c r="AX2747">
        <v>9886500000</v>
      </c>
      <c r="CG2747" s="13"/>
    </row>
    <row r="2748" spans="1:85" x14ac:dyDescent="0.3">
      <c r="A2748">
        <v>2019</v>
      </c>
      <c r="B2748" t="s">
        <v>311</v>
      </c>
      <c r="C2748">
        <v>0</v>
      </c>
      <c r="D2748">
        <v>5</v>
      </c>
      <c r="E2748">
        <v>4</v>
      </c>
      <c r="L2748">
        <v>1</v>
      </c>
      <c r="M2748">
        <v>0</v>
      </c>
      <c r="N2748">
        <v>1</v>
      </c>
      <c r="O2748">
        <v>13</v>
      </c>
      <c r="P2748">
        <v>8</v>
      </c>
      <c r="Q2748" s="5">
        <v>61.53846153846154</v>
      </c>
      <c r="R2748">
        <v>1</v>
      </c>
      <c r="S2748" s="5">
        <v>7.6923076923076925</v>
      </c>
      <c r="T2748">
        <v>4</v>
      </c>
      <c r="U2748" s="5">
        <v>30.76923076923077</v>
      </c>
      <c r="V2748">
        <v>61.99</v>
      </c>
      <c r="W2748">
        <v>6</v>
      </c>
      <c r="Y2748">
        <v>6.36</v>
      </c>
      <c r="Z2748" s="11">
        <v>4.24</v>
      </c>
      <c r="AA2748">
        <v>5.68</v>
      </c>
      <c r="AB2748" s="9">
        <v>5680000</v>
      </c>
      <c r="AC2748" s="5">
        <v>4.24</v>
      </c>
      <c r="AD2748">
        <v>13.54</v>
      </c>
      <c r="AE2748">
        <v>5.68</v>
      </c>
      <c r="AF2748">
        <v>12.4</v>
      </c>
      <c r="AG2748" s="5">
        <v>34.203154018067934</v>
      </c>
      <c r="AH2748" s="5">
        <v>0.52656268324146827</v>
      </c>
      <c r="AI2748" s="5">
        <v>0.2735847476084371</v>
      </c>
      <c r="AJ2748">
        <v>115760.35</v>
      </c>
      <c r="AK2748">
        <v>115760350000</v>
      </c>
      <c r="AL2748">
        <f>IF(AJ2748&lt;29957,1,0)</f>
        <v>0</v>
      </c>
      <c r="AM2748">
        <f>IF(AND(AJ2748&gt;29957,AJ2748&lt;96525),1,0)</f>
        <v>0</v>
      </c>
      <c r="AN2748">
        <f>IF(AJ2748&gt;96525,1,0)</f>
        <v>1</v>
      </c>
      <c r="AO2748">
        <v>39</v>
      </c>
      <c r="AP2748" s="5">
        <v>1.5910646070264991</v>
      </c>
      <c r="AQ2748">
        <v>36258505</v>
      </c>
      <c r="AS2748">
        <v>52258505</v>
      </c>
      <c r="AT2748">
        <v>42665223</v>
      </c>
      <c r="AU2748">
        <v>78923728</v>
      </c>
      <c r="AV2748">
        <v>0</v>
      </c>
      <c r="AW2748">
        <v>59689</v>
      </c>
      <c r="AX2748">
        <v>59689000000</v>
      </c>
      <c r="CG2748" s="13"/>
    </row>
    <row r="2749" spans="1:85" x14ac:dyDescent="0.3">
      <c r="A2749">
        <v>2019</v>
      </c>
      <c r="B2749" t="s">
        <v>312</v>
      </c>
      <c r="C2749">
        <v>1</v>
      </c>
      <c r="D2749">
        <v>10</v>
      </c>
      <c r="E2749">
        <v>9</v>
      </c>
      <c r="L2749">
        <v>0</v>
      </c>
      <c r="M2749">
        <v>0</v>
      </c>
      <c r="N2749">
        <v>1</v>
      </c>
      <c r="O2749">
        <v>11</v>
      </c>
      <c r="P2749">
        <v>4</v>
      </c>
      <c r="Q2749" s="5">
        <v>36.363636363636367</v>
      </c>
      <c r="R2749">
        <v>2</v>
      </c>
      <c r="S2749" s="5">
        <v>18.181818181818183</v>
      </c>
      <c r="T2749">
        <v>5</v>
      </c>
      <c r="U2749" s="5">
        <v>45.454545454545453</v>
      </c>
      <c r="W2749">
        <v>9</v>
      </c>
      <c r="Z2749" s="11"/>
      <c r="AG2749" s="5"/>
      <c r="AH2749" s="5"/>
      <c r="AI2749" s="5"/>
      <c r="AO2749">
        <v>41</v>
      </c>
      <c r="AP2749" s="5">
        <v>1.6127838567197355</v>
      </c>
      <c r="AQ2749">
        <v>38438912</v>
      </c>
      <c r="AS2749">
        <v>35214674</v>
      </c>
      <c r="AT2749">
        <v>96325213</v>
      </c>
      <c r="AU2749">
        <v>134764125</v>
      </c>
      <c r="CG2749" s="13"/>
    </row>
    <row r="2750" spans="1:85" x14ac:dyDescent="0.3">
      <c r="A2750">
        <v>2019</v>
      </c>
      <c r="B2750" t="s">
        <v>313</v>
      </c>
      <c r="C2750">
        <v>1</v>
      </c>
      <c r="M2750">
        <v>0</v>
      </c>
      <c r="N2750">
        <v>0</v>
      </c>
      <c r="Q2750" s="5"/>
      <c r="S2750" s="5"/>
      <c r="U2750" s="5"/>
      <c r="V2750">
        <v>65.709999999999994</v>
      </c>
      <c r="Y2750">
        <v>20.239999999999998</v>
      </c>
      <c r="Z2750" s="11">
        <v>6.06</v>
      </c>
      <c r="AA2750">
        <v>17.46</v>
      </c>
      <c r="AB2750" s="9">
        <v>17460000</v>
      </c>
      <c r="AC2750" s="5">
        <v>6.06</v>
      </c>
      <c r="AD2750">
        <v>18.98</v>
      </c>
      <c r="AE2750">
        <v>17.46</v>
      </c>
      <c r="AF2750">
        <v>18.920000000000002</v>
      </c>
      <c r="AG2750" s="5">
        <v>13.164677536840927</v>
      </c>
      <c r="AH2750" s="5"/>
      <c r="AI2750" s="5">
        <v>1.4012328868863415</v>
      </c>
      <c r="AJ2750">
        <v>28189.18</v>
      </c>
      <c r="AK2750">
        <v>28189180000</v>
      </c>
      <c r="AL2750">
        <f t="shared" ref="AL2750:AL2762" si="348">IF(AJ2750&lt;29957,1,0)</f>
        <v>1</v>
      </c>
      <c r="AM2750">
        <f t="shared" ref="AM2750:AM2762" si="349">IF(AND(AJ2750&gt;29957,AJ2750&lt;96525),1,0)</f>
        <v>0</v>
      </c>
      <c r="AN2750">
        <f t="shared" ref="AN2750:AN2762" si="350">IF(AJ2750&gt;96525,1,0)</f>
        <v>0</v>
      </c>
      <c r="AO2750">
        <v>19</v>
      </c>
      <c r="AP2750" s="5">
        <v>1.2787536009528289</v>
      </c>
      <c r="AV2750">
        <v>0</v>
      </c>
      <c r="AW2750">
        <v>4039.3</v>
      </c>
      <c r="AX2750">
        <v>4039300000</v>
      </c>
      <c r="CG2750" s="13"/>
    </row>
    <row r="2751" spans="1:85" x14ac:dyDescent="0.3">
      <c r="A2751">
        <v>2019</v>
      </c>
      <c r="B2751" t="s">
        <v>314</v>
      </c>
      <c r="C2751">
        <v>1</v>
      </c>
      <c r="D2751">
        <v>3</v>
      </c>
      <c r="E2751">
        <v>4</v>
      </c>
      <c r="L2751">
        <v>0</v>
      </c>
      <c r="M2751">
        <v>0</v>
      </c>
      <c r="N2751">
        <v>0</v>
      </c>
      <c r="O2751">
        <v>11</v>
      </c>
      <c r="P2751">
        <v>5</v>
      </c>
      <c r="Q2751" s="5">
        <v>45.454545454545453</v>
      </c>
      <c r="R2751">
        <v>4</v>
      </c>
      <c r="S2751" s="5">
        <v>36.363636363636367</v>
      </c>
      <c r="T2751">
        <v>2</v>
      </c>
      <c r="U2751" s="5">
        <v>18.181818181818183</v>
      </c>
      <c r="V2751">
        <v>51.18</v>
      </c>
      <c r="W2751">
        <v>4</v>
      </c>
      <c r="X2751">
        <v>16.72</v>
      </c>
      <c r="Y2751">
        <v>5.2</v>
      </c>
      <c r="Z2751" s="11">
        <v>1.75</v>
      </c>
      <c r="AA2751">
        <v>6.84</v>
      </c>
      <c r="AB2751" s="9">
        <v>6840000</v>
      </c>
      <c r="AC2751" s="5">
        <v>1.75</v>
      </c>
      <c r="AD2751">
        <v>12.92</v>
      </c>
      <c r="AE2751">
        <v>6.84</v>
      </c>
      <c r="AF2751">
        <v>8.6</v>
      </c>
      <c r="AG2751" s="5">
        <v>14.940438745407583</v>
      </c>
      <c r="AH2751" s="5">
        <v>4.7233350244038977E-2</v>
      </c>
      <c r="AI2751" s="5">
        <v>4.2984847841136001E-2</v>
      </c>
      <c r="AJ2751">
        <v>23202.66</v>
      </c>
      <c r="AK2751">
        <v>23202660000</v>
      </c>
      <c r="AL2751">
        <f t="shared" si="348"/>
        <v>1</v>
      </c>
      <c r="AM2751">
        <f t="shared" si="349"/>
        <v>0</v>
      </c>
      <c r="AN2751">
        <f t="shared" si="350"/>
        <v>0</v>
      </c>
      <c r="AO2751">
        <v>30</v>
      </c>
      <c r="AP2751" s="5">
        <v>1.4771212547196624</v>
      </c>
      <c r="AQ2751">
        <v>9563756</v>
      </c>
      <c r="AR2751" s="5">
        <v>10.7</v>
      </c>
      <c r="AT2751">
        <v>11286433</v>
      </c>
      <c r="AU2751">
        <v>20850189</v>
      </c>
      <c r="AW2751">
        <v>40014.1</v>
      </c>
      <c r="AX2751">
        <v>40014100000</v>
      </c>
      <c r="CG2751" s="13"/>
    </row>
    <row r="2752" spans="1:85" x14ac:dyDescent="0.3">
      <c r="A2752">
        <v>2019</v>
      </c>
      <c r="B2752" t="s">
        <v>315</v>
      </c>
      <c r="C2752">
        <v>0</v>
      </c>
      <c r="M2752">
        <v>0</v>
      </c>
      <c r="N2752">
        <v>0</v>
      </c>
      <c r="O2752">
        <v>6</v>
      </c>
      <c r="P2752">
        <v>3</v>
      </c>
      <c r="Q2752" s="5">
        <v>50</v>
      </c>
      <c r="R2752">
        <v>2</v>
      </c>
      <c r="S2752" s="5">
        <v>33.333333333333329</v>
      </c>
      <c r="T2752">
        <v>1</v>
      </c>
      <c r="U2752" s="5">
        <v>16.666666666666664</v>
      </c>
      <c r="V2752">
        <v>67.8</v>
      </c>
      <c r="W2752">
        <v>4</v>
      </c>
      <c r="Y2752">
        <v>8.84</v>
      </c>
      <c r="Z2752" s="11">
        <v>5.51</v>
      </c>
      <c r="AA2752">
        <v>8.09</v>
      </c>
      <c r="AB2752" s="9">
        <v>8090000</v>
      </c>
      <c r="AC2752" s="5">
        <v>5.51</v>
      </c>
      <c r="AD2752">
        <v>14.51</v>
      </c>
      <c r="AE2752">
        <v>8.09</v>
      </c>
      <c r="AF2752">
        <v>14.24</v>
      </c>
      <c r="AG2752" s="5">
        <v>32.967981082635653</v>
      </c>
      <c r="AH2752" s="5"/>
      <c r="AI2752" s="5"/>
      <c r="AJ2752">
        <v>44172.2</v>
      </c>
      <c r="AK2752">
        <v>44172200000</v>
      </c>
      <c r="AL2752">
        <f t="shared" si="348"/>
        <v>0</v>
      </c>
      <c r="AM2752">
        <f t="shared" si="349"/>
        <v>1</v>
      </c>
      <c r="AN2752">
        <f t="shared" si="350"/>
        <v>0</v>
      </c>
      <c r="AO2752">
        <v>32</v>
      </c>
      <c r="AP2752" s="5">
        <v>1.5051499783199058</v>
      </c>
      <c r="AQ2752">
        <v>20111593</v>
      </c>
      <c r="AT2752">
        <v>26738188</v>
      </c>
      <c r="AU2752">
        <v>46849781</v>
      </c>
      <c r="AV2752">
        <v>67.8</v>
      </c>
      <c r="AW2752">
        <v>16644.400000000001</v>
      </c>
      <c r="AX2752">
        <v>16644400000.000002</v>
      </c>
      <c r="CG2752" s="13"/>
    </row>
    <row r="2753" spans="1:85" x14ac:dyDescent="0.3">
      <c r="A2753">
        <v>2019</v>
      </c>
      <c r="B2753" t="s">
        <v>316</v>
      </c>
      <c r="C2753">
        <v>0</v>
      </c>
      <c r="D2753">
        <v>6</v>
      </c>
      <c r="E2753">
        <v>5</v>
      </c>
      <c r="L2753">
        <v>1</v>
      </c>
      <c r="M2753">
        <v>0</v>
      </c>
      <c r="N2753">
        <v>0</v>
      </c>
      <c r="O2753">
        <v>18</v>
      </c>
      <c r="P2753">
        <v>10</v>
      </c>
      <c r="Q2753" s="5">
        <v>55.555555555555557</v>
      </c>
      <c r="R2753">
        <v>3</v>
      </c>
      <c r="S2753" s="5">
        <v>16.666666666666664</v>
      </c>
      <c r="T2753">
        <v>5</v>
      </c>
      <c r="U2753" s="5">
        <v>27.777777777777779</v>
      </c>
      <c r="V2753">
        <v>52.91</v>
      </c>
      <c r="W2753">
        <v>5</v>
      </c>
      <c r="Y2753">
        <v>6.98</v>
      </c>
      <c r="Z2753" s="11">
        <v>16.16</v>
      </c>
      <c r="AA2753">
        <v>12.96</v>
      </c>
      <c r="AB2753" s="9">
        <v>12960000</v>
      </c>
      <c r="AC2753" s="5">
        <v>16.16</v>
      </c>
      <c r="AD2753">
        <v>24.94</v>
      </c>
      <c r="AE2753">
        <v>12.96</v>
      </c>
      <c r="AF2753">
        <v>18.260000000000002</v>
      </c>
      <c r="AG2753" s="5">
        <v>22.422513067940923</v>
      </c>
      <c r="AH2753" s="5">
        <v>0.11365865595605738</v>
      </c>
      <c r="AI2753" s="5">
        <v>3.0295492281525611</v>
      </c>
      <c r="AJ2753">
        <v>1013718.63</v>
      </c>
      <c r="AK2753">
        <v>1013718630000</v>
      </c>
      <c r="AL2753">
        <f t="shared" si="348"/>
        <v>0</v>
      </c>
      <c r="AM2753">
        <f t="shared" si="349"/>
        <v>0</v>
      </c>
      <c r="AN2753">
        <f t="shared" si="350"/>
        <v>1</v>
      </c>
      <c r="AO2753">
        <v>35</v>
      </c>
      <c r="AP2753" s="5">
        <v>1.5440680443502754</v>
      </c>
      <c r="AQ2753">
        <v>29700000</v>
      </c>
      <c r="AT2753">
        <v>134516249</v>
      </c>
      <c r="AU2753">
        <v>164216249</v>
      </c>
      <c r="AV2753">
        <v>0</v>
      </c>
      <c r="AW2753">
        <v>197785.2</v>
      </c>
      <c r="AX2753">
        <v>197785200000</v>
      </c>
      <c r="CG2753" s="13"/>
    </row>
    <row r="2754" spans="1:85" x14ac:dyDescent="0.3">
      <c r="A2754">
        <v>2019</v>
      </c>
      <c r="B2754" t="s">
        <v>317</v>
      </c>
      <c r="C2754">
        <v>0</v>
      </c>
      <c r="D2754">
        <v>5</v>
      </c>
      <c r="E2754">
        <v>5</v>
      </c>
      <c r="L2754">
        <v>1</v>
      </c>
      <c r="M2754">
        <v>0</v>
      </c>
      <c r="N2754">
        <v>0</v>
      </c>
      <c r="O2754">
        <v>13</v>
      </c>
      <c r="P2754">
        <v>6</v>
      </c>
      <c r="Q2754" s="5">
        <v>46.153846153846153</v>
      </c>
      <c r="R2754">
        <v>2</v>
      </c>
      <c r="S2754" s="5">
        <v>15.384615384615385</v>
      </c>
      <c r="T2754">
        <v>5</v>
      </c>
      <c r="U2754" s="5">
        <v>38.461538461538467</v>
      </c>
      <c r="V2754">
        <v>71.25</v>
      </c>
      <c r="W2754">
        <v>4</v>
      </c>
      <c r="Y2754">
        <v>10.17</v>
      </c>
      <c r="Z2754" s="11">
        <v>6.42</v>
      </c>
      <c r="AA2754">
        <v>5.27</v>
      </c>
      <c r="AB2754" s="9">
        <v>5270000</v>
      </c>
      <c r="AC2754" s="5">
        <v>6.42</v>
      </c>
      <c r="AD2754">
        <v>16.829999999999998</v>
      </c>
      <c r="AE2754">
        <v>5.27</v>
      </c>
      <c r="AF2754">
        <v>7.19</v>
      </c>
      <c r="AG2754" s="5">
        <v>26.749579047396761</v>
      </c>
      <c r="AH2754" s="5">
        <v>5.1997811338424436</v>
      </c>
      <c r="AI2754" s="5"/>
      <c r="AJ2754">
        <v>329942</v>
      </c>
      <c r="AK2754">
        <v>329942000000</v>
      </c>
      <c r="AL2754">
        <f t="shared" si="348"/>
        <v>0</v>
      </c>
      <c r="AM2754">
        <f t="shared" si="349"/>
        <v>0</v>
      </c>
      <c r="AN2754">
        <f t="shared" si="350"/>
        <v>1</v>
      </c>
      <c r="AO2754">
        <v>47</v>
      </c>
      <c r="AP2754" s="5">
        <v>1.6720978579357173</v>
      </c>
      <c r="AQ2754">
        <v>69640000</v>
      </c>
      <c r="AT2754">
        <v>258982000</v>
      </c>
      <c r="AU2754">
        <v>328622000</v>
      </c>
      <c r="AV2754">
        <v>0</v>
      </c>
      <c r="AW2754">
        <v>76028.2</v>
      </c>
      <c r="AX2754">
        <v>76028200000</v>
      </c>
      <c r="CG2754" s="13"/>
    </row>
    <row r="2755" spans="1:85" x14ac:dyDescent="0.3">
      <c r="A2755">
        <v>2019</v>
      </c>
      <c r="B2755" t="s">
        <v>318</v>
      </c>
      <c r="C2755">
        <v>0</v>
      </c>
      <c r="D2755">
        <v>5</v>
      </c>
      <c r="E2755">
        <v>4</v>
      </c>
      <c r="L2755">
        <v>1</v>
      </c>
      <c r="M2755">
        <v>0</v>
      </c>
      <c r="N2755">
        <v>0</v>
      </c>
      <c r="O2755">
        <v>15</v>
      </c>
      <c r="P2755">
        <v>6</v>
      </c>
      <c r="Q2755" s="5">
        <v>40</v>
      </c>
      <c r="R2755">
        <v>3</v>
      </c>
      <c r="S2755" s="5">
        <v>20</v>
      </c>
      <c r="T2755">
        <v>6</v>
      </c>
      <c r="U2755" s="5">
        <v>40</v>
      </c>
      <c r="V2755">
        <v>53.57</v>
      </c>
      <c r="W2755">
        <v>4</v>
      </c>
      <c r="Y2755">
        <v>6.45</v>
      </c>
      <c r="Z2755" s="11">
        <v>1.45</v>
      </c>
      <c r="AA2755">
        <v>3.55</v>
      </c>
      <c r="AB2755" s="9">
        <v>3550000</v>
      </c>
      <c r="AC2755" s="5">
        <v>1.45</v>
      </c>
      <c r="AD2755">
        <v>10.44</v>
      </c>
      <c r="AE2755">
        <v>3.55</v>
      </c>
      <c r="AF2755">
        <v>4.83</v>
      </c>
      <c r="AG2755" s="5">
        <v>14.094780618836959</v>
      </c>
      <c r="AH2755" s="5"/>
      <c r="AI2755" s="5"/>
      <c r="AJ2755">
        <v>123758.82</v>
      </c>
      <c r="AK2755">
        <v>123758820000</v>
      </c>
      <c r="AL2755">
        <f t="shared" si="348"/>
        <v>0</v>
      </c>
      <c r="AM2755">
        <f t="shared" si="349"/>
        <v>0</v>
      </c>
      <c r="AN2755">
        <f t="shared" si="350"/>
        <v>1</v>
      </c>
      <c r="AO2755">
        <v>15</v>
      </c>
      <c r="AP2755" s="5">
        <v>1.1760912590556811</v>
      </c>
      <c r="AQ2755">
        <v>161100000</v>
      </c>
      <c r="AT2755">
        <v>387000000</v>
      </c>
      <c r="AU2755">
        <v>548100000</v>
      </c>
      <c r="AV2755">
        <v>0</v>
      </c>
      <c r="AW2755">
        <v>130780.8</v>
      </c>
      <c r="AX2755">
        <v>130780800000</v>
      </c>
      <c r="CG2755" s="13"/>
    </row>
    <row r="2756" spans="1:85" x14ac:dyDescent="0.3">
      <c r="A2756">
        <v>2019</v>
      </c>
      <c r="B2756" t="s">
        <v>319</v>
      </c>
      <c r="C2756">
        <v>1</v>
      </c>
      <c r="D2756">
        <v>4</v>
      </c>
      <c r="E2756">
        <v>7</v>
      </c>
      <c r="F2756">
        <v>8.6999999999999993</v>
      </c>
      <c r="G2756">
        <v>8700000</v>
      </c>
      <c r="H2756">
        <v>4.8</v>
      </c>
      <c r="I2756">
        <v>4800000</v>
      </c>
      <c r="J2756">
        <v>3.8999999999999995</v>
      </c>
      <c r="K2756">
        <v>3899999.9999999995</v>
      </c>
      <c r="L2756">
        <v>1</v>
      </c>
      <c r="M2756">
        <v>1</v>
      </c>
      <c r="N2756">
        <v>0</v>
      </c>
      <c r="O2756">
        <v>12</v>
      </c>
      <c r="P2756">
        <v>5</v>
      </c>
      <c r="Q2756" s="5">
        <v>41.666666666666671</v>
      </c>
      <c r="R2756">
        <v>2</v>
      </c>
      <c r="S2756" s="5">
        <v>16.666666666666664</v>
      </c>
      <c r="T2756">
        <v>5</v>
      </c>
      <c r="U2756" s="5">
        <v>41.666666666666671</v>
      </c>
      <c r="V2756">
        <v>32.61</v>
      </c>
      <c r="W2756">
        <v>7</v>
      </c>
      <c r="Y2756">
        <v>3.64</v>
      </c>
      <c r="Z2756" s="11">
        <v>6.96</v>
      </c>
      <c r="AA2756">
        <v>4.2699999999999996</v>
      </c>
      <c r="AB2756" s="9">
        <v>4270000</v>
      </c>
      <c r="AC2756" s="5">
        <v>6.96</v>
      </c>
      <c r="AD2756">
        <v>6.57</v>
      </c>
      <c r="AE2756">
        <v>4.2699999999999996</v>
      </c>
      <c r="AF2756">
        <v>5.15</v>
      </c>
      <c r="AG2756" s="5">
        <v>22.270772142671415</v>
      </c>
      <c r="AH2756" s="5"/>
      <c r="AI2756" s="5">
        <v>1.6958134605193427</v>
      </c>
      <c r="AJ2756">
        <v>120265.42</v>
      </c>
      <c r="AK2756">
        <v>120265420000</v>
      </c>
      <c r="AL2756">
        <f t="shared" si="348"/>
        <v>0</v>
      </c>
      <c r="AM2756">
        <f t="shared" si="349"/>
        <v>0</v>
      </c>
      <c r="AN2756">
        <f t="shared" si="350"/>
        <v>1</v>
      </c>
      <c r="AO2756">
        <v>67</v>
      </c>
      <c r="AP2756" s="5">
        <v>1.8260748027008262</v>
      </c>
      <c r="AQ2756">
        <v>8339000</v>
      </c>
      <c r="AT2756">
        <v>108072000</v>
      </c>
      <c r="AU2756">
        <v>116411000</v>
      </c>
      <c r="AV2756">
        <v>0</v>
      </c>
      <c r="AW2756">
        <v>28682.400000000001</v>
      </c>
      <c r="AX2756">
        <v>28682400000</v>
      </c>
      <c r="CG2756" s="13"/>
    </row>
    <row r="2757" spans="1:85" x14ac:dyDescent="0.3">
      <c r="A2757">
        <v>2019</v>
      </c>
      <c r="B2757" t="s">
        <v>320</v>
      </c>
      <c r="C2757">
        <v>0</v>
      </c>
      <c r="D2757">
        <v>3</v>
      </c>
      <c r="E2757">
        <v>5</v>
      </c>
      <c r="F2757">
        <v>11.9</v>
      </c>
      <c r="G2757">
        <v>11900000</v>
      </c>
      <c r="H2757">
        <v>11</v>
      </c>
      <c r="I2757">
        <v>11000000</v>
      </c>
      <c r="J2757">
        <v>0.90000000000000036</v>
      </c>
      <c r="K2757">
        <v>900000.00000000035</v>
      </c>
      <c r="L2757">
        <v>0</v>
      </c>
      <c r="M2757">
        <v>0</v>
      </c>
      <c r="N2757">
        <v>0</v>
      </c>
      <c r="O2757">
        <v>11</v>
      </c>
      <c r="P2757">
        <v>3</v>
      </c>
      <c r="Q2757" s="5">
        <v>27.27272727272727</v>
      </c>
      <c r="R2757">
        <v>1</v>
      </c>
      <c r="S2757" s="5">
        <v>9.0909090909090917</v>
      </c>
      <c r="T2757">
        <v>7</v>
      </c>
      <c r="U2757" s="5">
        <v>63.636363636363633</v>
      </c>
      <c r="V2757">
        <v>70.77</v>
      </c>
      <c r="W2757">
        <v>5</v>
      </c>
      <c r="Y2757">
        <v>6.99</v>
      </c>
      <c r="Z2757" s="11">
        <v>1.6</v>
      </c>
      <c r="AA2757">
        <v>6.7</v>
      </c>
      <c r="AB2757" s="9">
        <v>6700000</v>
      </c>
      <c r="AC2757" s="5">
        <v>1.6</v>
      </c>
      <c r="AD2757">
        <v>17.32</v>
      </c>
      <c r="AE2757">
        <v>6.7</v>
      </c>
      <c r="AF2757">
        <v>7.8</v>
      </c>
      <c r="AG2757" s="5">
        <v>14.545982291923551</v>
      </c>
      <c r="AH2757" s="5"/>
      <c r="AI2757" s="5">
        <v>0.47650802118660207</v>
      </c>
      <c r="AJ2757">
        <v>36538</v>
      </c>
      <c r="AK2757">
        <v>36538000000</v>
      </c>
      <c r="AL2757">
        <f t="shared" si="348"/>
        <v>0</v>
      </c>
      <c r="AM2757">
        <f t="shared" si="349"/>
        <v>1</v>
      </c>
      <c r="AN2757">
        <f t="shared" si="350"/>
        <v>0</v>
      </c>
      <c r="AO2757">
        <v>29</v>
      </c>
      <c r="AP2757" s="5">
        <v>1.4623979978989561</v>
      </c>
      <c r="AQ2757">
        <v>26300000</v>
      </c>
      <c r="AT2757">
        <v>201200000</v>
      </c>
      <c r="AU2757">
        <v>227500000</v>
      </c>
      <c r="AV2757">
        <v>0</v>
      </c>
      <c r="AW2757">
        <v>52486</v>
      </c>
      <c r="AX2757">
        <v>52486000000</v>
      </c>
      <c r="CG2757" s="13"/>
    </row>
    <row r="2758" spans="1:85" x14ac:dyDescent="0.3">
      <c r="A2758">
        <v>2019</v>
      </c>
      <c r="B2758" t="s">
        <v>321</v>
      </c>
      <c r="C2758">
        <v>0</v>
      </c>
      <c r="M2758">
        <v>0</v>
      </c>
      <c r="N2758">
        <v>0</v>
      </c>
      <c r="Q2758" s="5"/>
      <c r="S2758" s="5"/>
      <c r="U2758" s="5"/>
      <c r="V2758">
        <v>48.46</v>
      </c>
      <c r="X2758">
        <v>0.08</v>
      </c>
      <c r="Y2758">
        <v>4.2</v>
      </c>
      <c r="Z2758" s="11">
        <v>5.12</v>
      </c>
      <c r="AA2758">
        <v>7.22</v>
      </c>
      <c r="AB2758" s="9">
        <v>7220000</v>
      </c>
      <c r="AC2758" s="5">
        <v>5.12</v>
      </c>
      <c r="AD2758">
        <v>16.68</v>
      </c>
      <c r="AE2758">
        <v>7.22</v>
      </c>
      <c r="AF2758">
        <v>11.33</v>
      </c>
      <c r="AG2758" s="5">
        <v>13.294991978019176</v>
      </c>
      <c r="AH2758" s="5"/>
      <c r="AI2758" s="5">
        <v>0.50280119775352217</v>
      </c>
      <c r="AJ2758">
        <v>71930.960000000006</v>
      </c>
      <c r="AK2758">
        <v>71930960000</v>
      </c>
      <c r="AL2758">
        <f t="shared" si="348"/>
        <v>0</v>
      </c>
      <c r="AM2758">
        <f t="shared" si="349"/>
        <v>1</v>
      </c>
      <c r="AN2758">
        <f t="shared" si="350"/>
        <v>0</v>
      </c>
      <c r="AO2758">
        <v>11</v>
      </c>
      <c r="AP2758" s="5">
        <v>1.0413926851582249</v>
      </c>
      <c r="AV2758">
        <v>0</v>
      </c>
      <c r="AW2758">
        <v>57975.199999999997</v>
      </c>
      <c r="AX2758">
        <v>57975200000</v>
      </c>
      <c r="CG2758" s="13"/>
    </row>
    <row r="2759" spans="1:85" x14ac:dyDescent="0.3">
      <c r="A2759">
        <v>2019</v>
      </c>
      <c r="B2759" t="s">
        <v>322</v>
      </c>
      <c r="C2759">
        <v>1</v>
      </c>
      <c r="D2759">
        <v>3</v>
      </c>
      <c r="E2759">
        <v>5</v>
      </c>
      <c r="F2759">
        <v>33.299999999999997</v>
      </c>
      <c r="G2759">
        <v>33299999.999999996</v>
      </c>
      <c r="H2759">
        <v>33.299999999999997</v>
      </c>
      <c r="I2759">
        <v>33299999.999999996</v>
      </c>
      <c r="J2759">
        <v>0</v>
      </c>
      <c r="L2759">
        <v>1</v>
      </c>
      <c r="M2759">
        <v>0</v>
      </c>
      <c r="N2759">
        <v>0</v>
      </c>
      <c r="O2759">
        <v>10</v>
      </c>
      <c r="P2759">
        <v>5</v>
      </c>
      <c r="Q2759" s="5">
        <v>50</v>
      </c>
      <c r="R2759">
        <v>1</v>
      </c>
      <c r="S2759" s="5">
        <v>10</v>
      </c>
      <c r="T2759">
        <v>4</v>
      </c>
      <c r="U2759" s="5">
        <v>40</v>
      </c>
      <c r="V2759">
        <v>60.4</v>
      </c>
      <c r="W2759">
        <v>5</v>
      </c>
      <c r="Y2759">
        <v>0.99</v>
      </c>
      <c r="Z2759" s="11">
        <v>2.21</v>
      </c>
      <c r="AA2759">
        <v>0.75</v>
      </c>
      <c r="AB2759" s="9">
        <v>750000</v>
      </c>
      <c r="AC2759" s="5">
        <v>2.21</v>
      </c>
      <c r="AD2759">
        <v>1.38</v>
      </c>
      <c r="AE2759">
        <v>0.75</v>
      </c>
      <c r="AF2759">
        <v>1.04</v>
      </c>
      <c r="AG2759" s="5">
        <v>243.71940782559082</v>
      </c>
      <c r="AH2759" s="5"/>
      <c r="AI2759" s="5"/>
      <c r="AJ2759">
        <v>60859.79</v>
      </c>
      <c r="AK2759">
        <v>60859790000</v>
      </c>
      <c r="AL2759">
        <f t="shared" si="348"/>
        <v>0</v>
      </c>
      <c r="AM2759">
        <f t="shared" si="349"/>
        <v>1</v>
      </c>
      <c r="AN2759">
        <f t="shared" si="350"/>
        <v>0</v>
      </c>
      <c r="AO2759">
        <v>14</v>
      </c>
      <c r="AP2759" s="5">
        <v>1.1461280356782377</v>
      </c>
      <c r="AQ2759">
        <v>23877653</v>
      </c>
      <c r="AT2759">
        <v>5807362</v>
      </c>
      <c r="AU2759">
        <v>29685015</v>
      </c>
      <c r="AV2759">
        <v>0</v>
      </c>
      <c r="AW2759">
        <v>57231</v>
      </c>
      <c r="AX2759">
        <v>57231000000</v>
      </c>
      <c r="CG2759" s="13"/>
    </row>
    <row r="2760" spans="1:85" x14ac:dyDescent="0.3">
      <c r="A2760">
        <v>2019</v>
      </c>
      <c r="B2760" t="s">
        <v>323</v>
      </c>
      <c r="C2760">
        <v>0</v>
      </c>
      <c r="D2760">
        <v>4</v>
      </c>
      <c r="E2760">
        <v>4</v>
      </c>
      <c r="L2760">
        <v>1</v>
      </c>
      <c r="M2760">
        <v>0</v>
      </c>
      <c r="N2760">
        <v>0</v>
      </c>
      <c r="O2760">
        <v>14</v>
      </c>
      <c r="P2760">
        <v>6</v>
      </c>
      <c r="Q2760" s="5">
        <v>42.857142857142854</v>
      </c>
      <c r="R2760">
        <v>3</v>
      </c>
      <c r="S2760" s="5">
        <v>21.428571428571427</v>
      </c>
      <c r="T2760">
        <v>5</v>
      </c>
      <c r="U2760" s="5">
        <v>35.714285714285715</v>
      </c>
      <c r="V2760">
        <v>27.89</v>
      </c>
      <c r="W2760">
        <v>5</v>
      </c>
      <c r="X2760">
        <v>2.3199999999999998</v>
      </c>
      <c r="Y2760">
        <v>8.3800000000000008</v>
      </c>
      <c r="Z2760" s="11">
        <v>5.77</v>
      </c>
      <c r="AA2760">
        <v>4.22</v>
      </c>
      <c r="AB2760" s="9">
        <v>4220000</v>
      </c>
      <c r="AC2760" s="5">
        <v>5.77</v>
      </c>
      <c r="AD2760">
        <v>13.59</v>
      </c>
      <c r="AE2760">
        <v>4.22</v>
      </c>
      <c r="AF2760">
        <v>5.87</v>
      </c>
      <c r="AG2760" s="5">
        <v>25.032990992024786</v>
      </c>
      <c r="AH2760" s="5">
        <v>0.15602055800293685</v>
      </c>
      <c r="AI2760" s="5">
        <v>1.5647944199706314</v>
      </c>
      <c r="AJ2760">
        <v>488383.22</v>
      </c>
      <c r="AK2760">
        <v>488383220000</v>
      </c>
      <c r="AL2760">
        <f t="shared" si="348"/>
        <v>0</v>
      </c>
      <c r="AM2760">
        <f t="shared" si="349"/>
        <v>0</v>
      </c>
      <c r="AN2760">
        <f t="shared" si="350"/>
        <v>1</v>
      </c>
      <c r="AO2760">
        <v>34</v>
      </c>
      <c r="AP2760" s="5">
        <v>1.5314789170422551</v>
      </c>
      <c r="AQ2760">
        <v>64400000</v>
      </c>
      <c r="AT2760">
        <v>161717449</v>
      </c>
      <c r="AU2760">
        <v>226117449</v>
      </c>
      <c r="AV2760">
        <v>1.95</v>
      </c>
      <c r="AW2760">
        <v>217920</v>
      </c>
      <c r="AX2760">
        <v>217920000000</v>
      </c>
      <c r="CG2760" s="13"/>
    </row>
    <row r="2761" spans="1:85" x14ac:dyDescent="0.3">
      <c r="A2761">
        <v>2019</v>
      </c>
      <c r="B2761" t="s">
        <v>324</v>
      </c>
      <c r="C2761">
        <v>0</v>
      </c>
      <c r="D2761">
        <v>5</v>
      </c>
      <c r="E2761">
        <v>4</v>
      </c>
      <c r="L2761">
        <v>1</v>
      </c>
      <c r="M2761">
        <v>0</v>
      </c>
      <c r="N2761">
        <v>0</v>
      </c>
      <c r="O2761">
        <v>10</v>
      </c>
      <c r="P2761">
        <v>5</v>
      </c>
      <c r="Q2761" s="5">
        <v>50</v>
      </c>
      <c r="R2761">
        <v>2</v>
      </c>
      <c r="S2761" s="5">
        <v>20</v>
      </c>
      <c r="T2761">
        <v>3</v>
      </c>
      <c r="U2761" s="5">
        <v>30</v>
      </c>
      <c r="V2761">
        <v>44.02</v>
      </c>
      <c r="W2761">
        <v>4</v>
      </c>
      <c r="X2761">
        <v>9.5500000000000007</v>
      </c>
      <c r="Y2761">
        <v>2.76</v>
      </c>
      <c r="Z2761" s="11">
        <v>0.76</v>
      </c>
      <c r="AA2761">
        <v>2.71</v>
      </c>
      <c r="AB2761" s="9">
        <v>2710000</v>
      </c>
      <c r="AC2761" s="5">
        <v>0.76</v>
      </c>
      <c r="AD2761">
        <v>5.24</v>
      </c>
      <c r="AE2761">
        <v>2.71</v>
      </c>
      <c r="AF2761">
        <v>3.48</v>
      </c>
      <c r="AG2761" s="5">
        <v>16.103636371693046</v>
      </c>
      <c r="AH2761" s="5">
        <v>1.1195273559053797E-2</v>
      </c>
      <c r="AI2761" s="5">
        <v>0.13765097716927507</v>
      </c>
      <c r="AJ2761">
        <v>16457</v>
      </c>
      <c r="AK2761">
        <v>16457000000</v>
      </c>
      <c r="AL2761">
        <f t="shared" si="348"/>
        <v>1</v>
      </c>
      <c r="AM2761">
        <f t="shared" si="349"/>
        <v>0</v>
      </c>
      <c r="AN2761">
        <f t="shared" si="350"/>
        <v>0</v>
      </c>
      <c r="AO2761">
        <v>31</v>
      </c>
      <c r="AP2761" s="5">
        <v>1.4913616938342726</v>
      </c>
      <c r="AQ2761">
        <v>64218000</v>
      </c>
      <c r="AT2761">
        <v>36654000</v>
      </c>
      <c r="AU2761">
        <v>100872000</v>
      </c>
      <c r="AV2761">
        <v>0</v>
      </c>
      <c r="AW2761">
        <v>78604.600000000006</v>
      </c>
      <c r="AX2761">
        <v>78604600000</v>
      </c>
      <c r="CG2761" s="13"/>
    </row>
    <row r="2762" spans="1:85" x14ac:dyDescent="0.3">
      <c r="A2762">
        <v>2019</v>
      </c>
      <c r="B2762" t="s">
        <v>325</v>
      </c>
      <c r="C2762">
        <v>0</v>
      </c>
      <c r="D2762">
        <v>6</v>
      </c>
      <c r="E2762">
        <v>6</v>
      </c>
      <c r="L2762">
        <v>1</v>
      </c>
      <c r="M2762">
        <v>0</v>
      </c>
      <c r="N2762">
        <v>0</v>
      </c>
      <c r="O2762">
        <v>14</v>
      </c>
      <c r="P2762">
        <v>6</v>
      </c>
      <c r="Q2762" s="5">
        <v>42.857142857142854</v>
      </c>
      <c r="R2762">
        <v>3</v>
      </c>
      <c r="S2762" s="5">
        <v>21.428571428571427</v>
      </c>
      <c r="T2762">
        <v>5</v>
      </c>
      <c r="U2762" s="5">
        <v>35.714285714285715</v>
      </c>
      <c r="V2762">
        <v>61.69</v>
      </c>
      <c r="W2762">
        <v>7</v>
      </c>
      <c r="Y2762">
        <v>6.25</v>
      </c>
      <c r="Z2762" s="11">
        <v>4.0199999999999996</v>
      </c>
      <c r="AA2762">
        <v>3.77</v>
      </c>
      <c r="AB2762" s="9">
        <v>3770000</v>
      </c>
      <c r="AC2762" s="5">
        <v>4.0199999999999996</v>
      </c>
      <c r="AD2762">
        <v>8.6</v>
      </c>
      <c r="AE2762">
        <v>3.77</v>
      </c>
      <c r="AF2762">
        <v>4.8600000000000003</v>
      </c>
      <c r="AG2762" s="5">
        <v>16.98737759952278</v>
      </c>
      <c r="AH2762" s="5">
        <v>4.6949961268316173E-2</v>
      </c>
      <c r="AI2762" s="5">
        <v>0.85920327732970547</v>
      </c>
      <c r="AJ2762">
        <v>1098117.72</v>
      </c>
      <c r="AK2762">
        <v>1098117720000</v>
      </c>
      <c r="AL2762">
        <f t="shared" si="348"/>
        <v>0</v>
      </c>
      <c r="AM2762">
        <f t="shared" si="349"/>
        <v>0</v>
      </c>
      <c r="AN2762">
        <f t="shared" si="350"/>
        <v>1</v>
      </c>
      <c r="AO2762">
        <v>19</v>
      </c>
      <c r="AP2762" s="5">
        <v>1.2787536009528289</v>
      </c>
      <c r="AQ2762">
        <v>165400000</v>
      </c>
      <c r="AT2762">
        <v>203300000</v>
      </c>
      <c r="AU2762">
        <v>368700000</v>
      </c>
      <c r="AV2762">
        <v>1</v>
      </c>
      <c r="AW2762">
        <v>368690.4</v>
      </c>
      <c r="AX2762">
        <v>368690400000</v>
      </c>
      <c r="CG2762" s="13"/>
    </row>
    <row r="2763" spans="1:85" x14ac:dyDescent="0.3">
      <c r="A2763">
        <v>2019</v>
      </c>
      <c r="B2763" t="s">
        <v>326</v>
      </c>
      <c r="C2763">
        <v>0</v>
      </c>
      <c r="M2763">
        <v>0</v>
      </c>
      <c r="N2763">
        <v>0</v>
      </c>
      <c r="Q2763" s="5"/>
      <c r="S2763" s="5"/>
      <c r="U2763" s="5"/>
      <c r="Z2763" s="11"/>
      <c r="AG2763" s="5"/>
      <c r="AH2763" s="5"/>
      <c r="AI2763" s="5"/>
      <c r="AO2763">
        <v>57</v>
      </c>
      <c r="AP2763" s="5">
        <v>1.7558748556724912</v>
      </c>
      <c r="AR2763" s="5">
        <v>100</v>
      </c>
      <c r="CG2763" s="13"/>
    </row>
    <row r="2764" spans="1:85" x14ac:dyDescent="0.3">
      <c r="A2764">
        <v>2019</v>
      </c>
      <c r="B2764" t="s">
        <v>327</v>
      </c>
      <c r="C2764">
        <v>0</v>
      </c>
      <c r="D2764">
        <v>3</v>
      </c>
      <c r="E2764">
        <v>6</v>
      </c>
      <c r="L2764">
        <v>1</v>
      </c>
      <c r="M2764">
        <v>0</v>
      </c>
      <c r="N2764">
        <v>0</v>
      </c>
      <c r="O2764">
        <v>14</v>
      </c>
      <c r="P2764">
        <v>6</v>
      </c>
      <c r="Q2764" s="5">
        <v>42.857142857142854</v>
      </c>
      <c r="R2764">
        <v>2</v>
      </c>
      <c r="S2764" s="5">
        <v>14.285714285714285</v>
      </c>
      <c r="T2764">
        <v>6</v>
      </c>
      <c r="U2764" s="5">
        <v>42.857142857142854</v>
      </c>
      <c r="V2764">
        <v>57.72</v>
      </c>
      <c r="W2764">
        <v>8</v>
      </c>
      <c r="X2764">
        <v>18.2</v>
      </c>
      <c r="Y2764">
        <v>3.82</v>
      </c>
      <c r="Z2764" s="11">
        <v>11.59</v>
      </c>
      <c r="AA2764">
        <v>10.43</v>
      </c>
      <c r="AB2764" s="9">
        <v>10430000</v>
      </c>
      <c r="AC2764" s="5">
        <v>11.59</v>
      </c>
      <c r="AD2764">
        <v>18.399999999999999</v>
      </c>
      <c r="AE2764">
        <v>10.43</v>
      </c>
      <c r="AF2764">
        <v>16.89</v>
      </c>
      <c r="AG2764" s="5">
        <v>13.725783589233695</v>
      </c>
      <c r="AH2764" s="5"/>
      <c r="AI2764" s="5"/>
      <c r="AJ2764">
        <v>368792.3</v>
      </c>
      <c r="AK2764">
        <v>368792300000</v>
      </c>
      <c r="AL2764">
        <f t="shared" ref="AL2764:AL2827" si="351">IF(AJ2764&lt;29957,1,0)</f>
        <v>0</v>
      </c>
      <c r="AM2764">
        <f t="shared" ref="AM2764:AM2827" si="352">IF(AND(AJ2764&gt;29957,AJ2764&lt;96525),1,0)</f>
        <v>0</v>
      </c>
      <c r="AN2764">
        <f t="shared" ref="AN2764:AN2827" si="353">IF(AJ2764&gt;96525,1,0)</f>
        <v>1</v>
      </c>
      <c r="AO2764">
        <v>20</v>
      </c>
      <c r="AP2764" s="5">
        <v>1.301029995663981</v>
      </c>
      <c r="AQ2764">
        <v>120560235</v>
      </c>
      <c r="AT2764">
        <v>136085513</v>
      </c>
      <c r="AU2764">
        <v>256645748</v>
      </c>
      <c r="AV2764">
        <v>46.69</v>
      </c>
      <c r="AW2764">
        <v>141368.20000000001</v>
      </c>
      <c r="AX2764">
        <v>141368200000</v>
      </c>
      <c r="CG2764" s="13"/>
    </row>
    <row r="2765" spans="1:85" x14ac:dyDescent="0.3">
      <c r="A2765">
        <v>2019</v>
      </c>
      <c r="B2765" t="s">
        <v>328</v>
      </c>
      <c r="C2765">
        <v>0</v>
      </c>
      <c r="D2765">
        <v>7</v>
      </c>
      <c r="E2765">
        <v>6</v>
      </c>
      <c r="L2765">
        <v>1</v>
      </c>
      <c r="M2765">
        <v>0</v>
      </c>
      <c r="N2765">
        <v>1</v>
      </c>
      <c r="O2765">
        <v>11</v>
      </c>
      <c r="P2765">
        <v>5</v>
      </c>
      <c r="Q2765" s="5">
        <v>45.454545454545453</v>
      </c>
      <c r="R2765">
        <v>2</v>
      </c>
      <c r="S2765" s="5">
        <v>18.181818181818183</v>
      </c>
      <c r="T2765">
        <v>4</v>
      </c>
      <c r="U2765" s="5">
        <v>36.363636363636367</v>
      </c>
      <c r="V2765">
        <v>56.76</v>
      </c>
      <c r="W2765">
        <v>5</v>
      </c>
      <c r="X2765">
        <v>3.22</v>
      </c>
      <c r="Y2765">
        <v>2.17</v>
      </c>
      <c r="Z2765" s="11">
        <v>13.26</v>
      </c>
      <c r="AA2765">
        <v>5.67</v>
      </c>
      <c r="AB2765" s="9">
        <v>5670000</v>
      </c>
      <c r="AC2765" s="5">
        <v>13.26</v>
      </c>
      <c r="AD2765">
        <v>22.68</v>
      </c>
      <c r="AE2765">
        <v>5.67</v>
      </c>
      <c r="AF2765">
        <v>10.59</v>
      </c>
      <c r="AG2765" s="5">
        <v>8.6959959933574087</v>
      </c>
      <c r="AH2765" s="5">
        <v>3.2565164973740006E-2</v>
      </c>
      <c r="AI2765" s="5">
        <v>2.9762482158446848</v>
      </c>
      <c r="AJ2765">
        <v>402485.18</v>
      </c>
      <c r="AK2765">
        <v>402485180000</v>
      </c>
      <c r="AL2765">
        <f t="shared" si="351"/>
        <v>0</v>
      </c>
      <c r="AM2765">
        <f t="shared" si="352"/>
        <v>0</v>
      </c>
      <c r="AN2765">
        <f t="shared" si="353"/>
        <v>1</v>
      </c>
      <c r="AO2765">
        <v>20</v>
      </c>
      <c r="AP2765" s="5">
        <v>1.301029995663981</v>
      </c>
      <c r="AQ2765">
        <v>193962377</v>
      </c>
      <c r="AS2765">
        <v>153051005</v>
      </c>
      <c r="AT2765">
        <v>52966240</v>
      </c>
      <c r="AU2765">
        <v>246928617</v>
      </c>
      <c r="AV2765">
        <v>54.78</v>
      </c>
      <c r="AW2765">
        <v>288652</v>
      </c>
      <c r="AX2765">
        <v>288652000000</v>
      </c>
      <c r="CG2765" s="13"/>
    </row>
    <row r="2766" spans="1:85" x14ac:dyDescent="0.3">
      <c r="A2766">
        <v>2019</v>
      </c>
      <c r="B2766" t="s">
        <v>329</v>
      </c>
      <c r="C2766">
        <v>0</v>
      </c>
      <c r="D2766">
        <v>7</v>
      </c>
      <c r="E2766">
        <v>5</v>
      </c>
      <c r="F2766">
        <v>5</v>
      </c>
      <c r="G2766">
        <v>5000000</v>
      </c>
      <c r="H2766">
        <v>3.6</v>
      </c>
      <c r="I2766">
        <v>3600000</v>
      </c>
      <c r="J2766">
        <v>1.4</v>
      </c>
      <c r="K2766">
        <v>1400000</v>
      </c>
      <c r="L2766">
        <v>1</v>
      </c>
      <c r="M2766">
        <v>0</v>
      </c>
      <c r="N2766">
        <v>1</v>
      </c>
      <c r="O2766">
        <v>11</v>
      </c>
      <c r="P2766">
        <v>5</v>
      </c>
      <c r="Q2766" s="5">
        <v>45.454545454545453</v>
      </c>
      <c r="R2766">
        <v>3</v>
      </c>
      <c r="S2766" s="5">
        <v>27.27272727272727</v>
      </c>
      <c r="T2766">
        <v>3</v>
      </c>
      <c r="U2766" s="5">
        <v>27.27272727272727</v>
      </c>
      <c r="V2766">
        <v>24.68</v>
      </c>
      <c r="W2766">
        <v>6</v>
      </c>
      <c r="X2766">
        <v>12.43</v>
      </c>
      <c r="Y2766">
        <v>1.65</v>
      </c>
      <c r="Z2766" s="11">
        <v>1.84</v>
      </c>
      <c r="AA2766">
        <v>1.1599999999999999</v>
      </c>
      <c r="AB2766" s="9">
        <v>1160000</v>
      </c>
      <c r="AC2766" s="5">
        <v>1.84</v>
      </c>
      <c r="AD2766">
        <v>4.08</v>
      </c>
      <c r="AE2766">
        <v>1.1599999999999999</v>
      </c>
      <c r="AF2766">
        <v>2.74</v>
      </c>
      <c r="AG2766" s="5">
        <v>-19.562199185486868</v>
      </c>
      <c r="AH2766" s="5">
        <v>1.4023934181002243E-2</v>
      </c>
      <c r="AI2766" s="5">
        <v>0.11111270928024855</v>
      </c>
      <c r="AJ2766">
        <v>17998.62</v>
      </c>
      <c r="AK2766">
        <v>17998620000</v>
      </c>
      <c r="AL2766">
        <f t="shared" si="351"/>
        <v>1</v>
      </c>
      <c r="AM2766">
        <f t="shared" si="352"/>
        <v>0</v>
      </c>
      <c r="AN2766">
        <f t="shared" si="353"/>
        <v>0</v>
      </c>
      <c r="AO2766">
        <v>24</v>
      </c>
      <c r="AP2766" s="5">
        <v>1.3802112417116059</v>
      </c>
      <c r="AQ2766">
        <v>46678000</v>
      </c>
      <c r="AR2766" s="5">
        <v>13.1</v>
      </c>
      <c r="AS2766">
        <v>24749000</v>
      </c>
      <c r="AT2766">
        <v>34196000</v>
      </c>
      <c r="AU2766">
        <v>80874000</v>
      </c>
      <c r="AV2766">
        <v>17.75</v>
      </c>
      <c r="AW2766">
        <v>27809.599999999999</v>
      </c>
      <c r="AX2766">
        <v>27809600000</v>
      </c>
      <c r="CG2766" s="13"/>
    </row>
    <row r="2767" spans="1:85" x14ac:dyDescent="0.3">
      <c r="A2767">
        <v>2019</v>
      </c>
      <c r="B2767" t="s">
        <v>330</v>
      </c>
      <c r="C2767">
        <v>1</v>
      </c>
      <c r="D2767">
        <v>6</v>
      </c>
      <c r="E2767">
        <v>4</v>
      </c>
      <c r="F2767">
        <v>4.5999999999999996</v>
      </c>
      <c r="G2767">
        <v>4600000</v>
      </c>
      <c r="H2767">
        <v>4.5999999999999996</v>
      </c>
      <c r="I2767">
        <v>4600000</v>
      </c>
      <c r="J2767">
        <v>0</v>
      </c>
      <c r="L2767">
        <v>1</v>
      </c>
      <c r="M2767">
        <v>1</v>
      </c>
      <c r="N2767">
        <v>1</v>
      </c>
      <c r="O2767">
        <v>15</v>
      </c>
      <c r="P2767">
        <v>9</v>
      </c>
      <c r="Q2767" s="5">
        <v>60</v>
      </c>
      <c r="R2767">
        <v>3</v>
      </c>
      <c r="S2767" s="5">
        <v>20</v>
      </c>
      <c r="T2767">
        <v>3</v>
      </c>
      <c r="U2767" s="5">
        <v>20</v>
      </c>
      <c r="V2767">
        <v>53.46</v>
      </c>
      <c r="W2767">
        <v>4</v>
      </c>
      <c r="Y2767">
        <v>8.01</v>
      </c>
      <c r="Z2767" s="11">
        <v>11.73</v>
      </c>
      <c r="AA2767">
        <v>15.55</v>
      </c>
      <c r="AB2767" s="9">
        <v>15550000</v>
      </c>
      <c r="AC2767" s="5">
        <v>11.73</v>
      </c>
      <c r="AD2767">
        <v>26.84</v>
      </c>
      <c r="AE2767">
        <v>15.55</v>
      </c>
      <c r="AF2767">
        <v>24.84</v>
      </c>
      <c r="AG2767" s="5">
        <v>25.946952333265166</v>
      </c>
      <c r="AH2767" s="5">
        <v>6.4953608564917206E-2</v>
      </c>
      <c r="AI2767" s="5">
        <v>5.5636125405260115</v>
      </c>
      <c r="AJ2767">
        <v>68305.72</v>
      </c>
      <c r="AK2767">
        <v>68305720000</v>
      </c>
      <c r="AL2767">
        <f t="shared" si="351"/>
        <v>0</v>
      </c>
      <c r="AM2767">
        <f t="shared" si="352"/>
        <v>1</v>
      </c>
      <c r="AN2767">
        <f t="shared" si="353"/>
        <v>0</v>
      </c>
      <c r="AO2767">
        <v>51</v>
      </c>
      <c r="AP2767" s="5">
        <v>1.7075701760979363</v>
      </c>
      <c r="AQ2767">
        <v>58000000</v>
      </c>
      <c r="AS2767">
        <v>26300000</v>
      </c>
      <c r="AT2767">
        <v>138100000</v>
      </c>
      <c r="AU2767">
        <v>196100000</v>
      </c>
      <c r="AV2767">
        <v>0.16</v>
      </c>
      <c r="AW2767">
        <v>17858.900000000001</v>
      </c>
      <c r="AX2767">
        <v>17858900000</v>
      </c>
      <c r="CG2767" s="13"/>
    </row>
    <row r="2768" spans="1:85" x14ac:dyDescent="0.3">
      <c r="A2768">
        <v>2019</v>
      </c>
      <c r="B2768" t="s">
        <v>331</v>
      </c>
      <c r="C2768">
        <v>1</v>
      </c>
      <c r="M2768">
        <v>0</v>
      </c>
      <c r="N2768">
        <v>0</v>
      </c>
      <c r="Q2768" s="5"/>
      <c r="S2768" s="5"/>
      <c r="U2768" s="5"/>
      <c r="V2768">
        <v>68.05</v>
      </c>
      <c r="Y2768">
        <v>4.34</v>
      </c>
      <c r="Z2768" s="11">
        <v>3.85</v>
      </c>
      <c r="AA2768">
        <v>9.7799999999999994</v>
      </c>
      <c r="AB2768" s="9">
        <v>9780000</v>
      </c>
      <c r="AC2768" s="5">
        <v>3.85</v>
      </c>
      <c r="AD2768">
        <v>14.83</v>
      </c>
      <c r="AE2768">
        <v>9.7799999999999994</v>
      </c>
      <c r="AF2768">
        <v>12.58</v>
      </c>
      <c r="AG2768" s="5">
        <v>9.6862995163071446</v>
      </c>
      <c r="AH2768" s="5"/>
      <c r="AI2768" s="5">
        <v>4.2065461420300126E-2</v>
      </c>
      <c r="AJ2768">
        <v>25585.279999999999</v>
      </c>
      <c r="AK2768">
        <v>25585280000</v>
      </c>
      <c r="AL2768">
        <f t="shared" si="351"/>
        <v>1</v>
      </c>
      <c r="AM2768">
        <f t="shared" si="352"/>
        <v>0</v>
      </c>
      <c r="AN2768">
        <f t="shared" si="353"/>
        <v>0</v>
      </c>
      <c r="AO2768">
        <v>36</v>
      </c>
      <c r="AP2768" s="5">
        <v>1.556302500767287</v>
      </c>
      <c r="AR2768" s="5">
        <v>100</v>
      </c>
      <c r="AV2768">
        <v>0</v>
      </c>
      <c r="AW2768">
        <v>21157.5</v>
      </c>
      <c r="AX2768">
        <v>21157500000</v>
      </c>
      <c r="CG2768" s="13"/>
    </row>
    <row r="2769" spans="1:85" x14ac:dyDescent="0.3">
      <c r="A2769">
        <v>2019</v>
      </c>
      <c r="B2769" t="s">
        <v>332</v>
      </c>
      <c r="C2769">
        <v>1</v>
      </c>
      <c r="D2769">
        <v>5</v>
      </c>
      <c r="E2769">
        <v>5</v>
      </c>
      <c r="F2769">
        <v>6.8</v>
      </c>
      <c r="G2769">
        <v>6800000</v>
      </c>
      <c r="H2769">
        <v>5.5</v>
      </c>
      <c r="I2769">
        <v>5500000</v>
      </c>
      <c r="J2769">
        <v>1.2999999999999998</v>
      </c>
      <c r="K2769">
        <v>1299999.9999999998</v>
      </c>
      <c r="L2769">
        <v>1</v>
      </c>
      <c r="M2769">
        <v>0</v>
      </c>
      <c r="N2769">
        <v>0</v>
      </c>
      <c r="O2769">
        <v>11</v>
      </c>
      <c r="P2769">
        <v>5</v>
      </c>
      <c r="Q2769" s="5">
        <v>45.454545454545453</v>
      </c>
      <c r="R2769">
        <v>2</v>
      </c>
      <c r="S2769" s="5">
        <v>18.181818181818183</v>
      </c>
      <c r="T2769">
        <v>4</v>
      </c>
      <c r="U2769" s="5">
        <v>36.363636363636367</v>
      </c>
      <c r="V2769">
        <v>64.12</v>
      </c>
      <c r="W2769">
        <v>5</v>
      </c>
      <c r="Y2769">
        <v>6.34</v>
      </c>
      <c r="Z2769" s="11">
        <v>11.01</v>
      </c>
      <c r="AA2769">
        <v>12.58</v>
      </c>
      <c r="AB2769" s="9">
        <v>12580000</v>
      </c>
      <c r="AC2769" s="5">
        <v>11.01</v>
      </c>
      <c r="AD2769">
        <v>20.03</v>
      </c>
      <c r="AE2769">
        <v>12.58</v>
      </c>
      <c r="AF2769">
        <v>19.78</v>
      </c>
      <c r="AG2769" s="5">
        <v>11.061399415162109</v>
      </c>
      <c r="AH2769" s="5">
        <v>0.51965073919161164</v>
      </c>
      <c r="AI2769" s="5">
        <v>2.5038067886124016</v>
      </c>
      <c r="AJ2769">
        <v>94928.8</v>
      </c>
      <c r="AK2769">
        <v>94928800000</v>
      </c>
      <c r="AL2769">
        <f t="shared" si="351"/>
        <v>0</v>
      </c>
      <c r="AM2769">
        <f t="shared" si="352"/>
        <v>1</v>
      </c>
      <c r="AN2769">
        <f t="shared" si="353"/>
        <v>0</v>
      </c>
      <c r="AO2769">
        <v>23</v>
      </c>
      <c r="AP2769" s="5">
        <v>1.3617278360175928</v>
      </c>
      <c r="AQ2769">
        <v>30547000</v>
      </c>
      <c r="AT2769">
        <v>135621220</v>
      </c>
      <c r="AU2769">
        <v>166168220</v>
      </c>
      <c r="AV2769">
        <v>0</v>
      </c>
      <c r="AW2769">
        <v>25940.5</v>
      </c>
      <c r="AX2769">
        <v>25940500000</v>
      </c>
      <c r="CG2769" s="13"/>
    </row>
    <row r="2770" spans="1:85" x14ac:dyDescent="0.3">
      <c r="A2770">
        <v>2019</v>
      </c>
      <c r="B2770" t="s">
        <v>333</v>
      </c>
      <c r="C2770">
        <v>1</v>
      </c>
      <c r="M2770">
        <v>0</v>
      </c>
      <c r="N2770">
        <v>0</v>
      </c>
      <c r="Q2770" s="5"/>
      <c r="S2770" s="5"/>
      <c r="U2770" s="5"/>
      <c r="V2770">
        <v>52.99</v>
      </c>
      <c r="Y2770">
        <v>4.3499999999999996</v>
      </c>
      <c r="Z2770" s="11">
        <v>11.91</v>
      </c>
      <c r="AA2770">
        <v>10.58</v>
      </c>
      <c r="AB2770" s="9">
        <v>10580000</v>
      </c>
      <c r="AC2770" s="5">
        <v>11.91</v>
      </c>
      <c r="AD2770">
        <v>16.53</v>
      </c>
      <c r="AE2770">
        <v>10.58</v>
      </c>
      <c r="AF2770">
        <v>16.05</v>
      </c>
      <c r="AG2770" s="5">
        <v>17.291818352871871</v>
      </c>
      <c r="AH2770" s="5"/>
      <c r="AI2770" s="5">
        <v>2.366537866000809</v>
      </c>
      <c r="AJ2770">
        <v>48846.73</v>
      </c>
      <c r="AK2770">
        <v>48846730000</v>
      </c>
      <c r="AL2770">
        <f t="shared" si="351"/>
        <v>0</v>
      </c>
      <c r="AM2770">
        <f t="shared" si="352"/>
        <v>1</v>
      </c>
      <c r="AN2770">
        <f t="shared" si="353"/>
        <v>0</v>
      </c>
      <c r="AO2770">
        <v>6</v>
      </c>
      <c r="AP2770" s="5">
        <v>0.77815125038364352</v>
      </c>
      <c r="AR2770" s="5">
        <v>30.7</v>
      </c>
      <c r="AV2770">
        <v>0</v>
      </c>
      <c r="AW2770">
        <v>14337.4</v>
      </c>
      <c r="AX2770">
        <v>14337400000</v>
      </c>
      <c r="CG2770" s="13"/>
    </row>
    <row r="2771" spans="1:85" x14ac:dyDescent="0.3">
      <c r="A2771">
        <v>2019</v>
      </c>
      <c r="B2771" t="s">
        <v>334</v>
      </c>
      <c r="C2771">
        <v>1</v>
      </c>
      <c r="D2771">
        <v>3</v>
      </c>
      <c r="E2771">
        <v>6</v>
      </c>
      <c r="F2771">
        <v>6.3</v>
      </c>
      <c r="G2771">
        <v>6300000</v>
      </c>
      <c r="H2771">
        <v>5.9</v>
      </c>
      <c r="I2771">
        <v>5900000</v>
      </c>
      <c r="J2771">
        <v>0.39999999999999947</v>
      </c>
      <c r="K2771">
        <v>399999.99999999948</v>
      </c>
      <c r="L2771">
        <v>1</v>
      </c>
      <c r="M2771">
        <v>0</v>
      </c>
      <c r="N2771">
        <v>1</v>
      </c>
      <c r="O2771">
        <v>11</v>
      </c>
      <c r="P2771">
        <v>4</v>
      </c>
      <c r="Q2771" s="5">
        <v>36.363636363636367</v>
      </c>
      <c r="R2771">
        <v>3</v>
      </c>
      <c r="S2771" s="5">
        <v>27.27272727272727</v>
      </c>
      <c r="T2771">
        <v>4</v>
      </c>
      <c r="U2771" s="5">
        <v>36.363636363636367</v>
      </c>
      <c r="V2771">
        <v>41.74</v>
      </c>
      <c r="W2771">
        <v>6</v>
      </c>
      <c r="Y2771">
        <v>1.41</v>
      </c>
      <c r="Z2771" s="11">
        <v>2.0499999999999998</v>
      </c>
      <c r="AA2771">
        <v>0.78</v>
      </c>
      <c r="AB2771" s="9">
        <v>780000</v>
      </c>
      <c r="AC2771" s="5">
        <v>2.0499999999999998</v>
      </c>
      <c r="AD2771">
        <v>0.86</v>
      </c>
      <c r="AE2771">
        <v>0.78</v>
      </c>
      <c r="AF2771">
        <v>0.86</v>
      </c>
      <c r="AG2771" s="5">
        <v>-76.802711776819777</v>
      </c>
      <c r="AH2771" s="5"/>
      <c r="AI2771" s="5">
        <v>0.30630714252564167</v>
      </c>
      <c r="AJ2771">
        <v>53257.8</v>
      </c>
      <c r="AK2771">
        <v>53257800000</v>
      </c>
      <c r="AL2771">
        <f t="shared" si="351"/>
        <v>0</v>
      </c>
      <c r="AM2771">
        <f t="shared" si="352"/>
        <v>1</v>
      </c>
      <c r="AN2771">
        <f t="shared" si="353"/>
        <v>0</v>
      </c>
      <c r="AO2771">
        <v>29</v>
      </c>
      <c r="AP2771" s="5">
        <v>1.4623979978989561</v>
      </c>
      <c r="AQ2771">
        <v>47053000</v>
      </c>
      <c r="AR2771" s="5">
        <v>43.2</v>
      </c>
      <c r="AS2771">
        <v>13911000</v>
      </c>
      <c r="AT2771">
        <v>10103000</v>
      </c>
      <c r="AU2771">
        <v>57156000</v>
      </c>
      <c r="AV2771">
        <v>0</v>
      </c>
      <c r="AW2771">
        <v>15082.9</v>
      </c>
      <c r="AX2771">
        <v>15082900000</v>
      </c>
      <c r="CG2771" s="13"/>
    </row>
    <row r="2772" spans="1:85" x14ac:dyDescent="0.3">
      <c r="A2772">
        <v>2019</v>
      </c>
      <c r="B2772" t="s">
        <v>335</v>
      </c>
      <c r="C2772">
        <v>0</v>
      </c>
      <c r="M2772">
        <v>1</v>
      </c>
      <c r="N2772">
        <v>0</v>
      </c>
      <c r="Q2772" s="5"/>
      <c r="S2772" s="5"/>
      <c r="U2772" s="5"/>
      <c r="V2772">
        <v>62.14</v>
      </c>
      <c r="Y2772">
        <v>9.6199999999999992</v>
      </c>
      <c r="Z2772" s="11">
        <v>1.21</v>
      </c>
      <c r="AA2772">
        <v>7.88</v>
      </c>
      <c r="AB2772" s="9">
        <v>7880000</v>
      </c>
      <c r="AC2772" s="5">
        <v>1.21</v>
      </c>
      <c r="AD2772">
        <v>12.69</v>
      </c>
      <c r="AE2772">
        <v>7.88</v>
      </c>
      <c r="AF2772">
        <v>8.89</v>
      </c>
      <c r="AG2772" s="5">
        <v>10.077189366016514</v>
      </c>
      <c r="AH2772" s="5">
        <v>1.1486030660432224E-2</v>
      </c>
      <c r="AI2772" s="5"/>
      <c r="AJ2772">
        <v>62544.86</v>
      </c>
      <c r="AK2772">
        <v>62544860000</v>
      </c>
      <c r="AL2772">
        <f t="shared" si="351"/>
        <v>0</v>
      </c>
      <c r="AM2772">
        <f t="shared" si="352"/>
        <v>1</v>
      </c>
      <c r="AN2772">
        <f t="shared" si="353"/>
        <v>0</v>
      </c>
      <c r="AO2772">
        <v>46</v>
      </c>
      <c r="AP2772" s="5">
        <v>1.6627578316815739</v>
      </c>
      <c r="AV2772">
        <v>0</v>
      </c>
      <c r="AW2772">
        <v>68779.199999999997</v>
      </c>
      <c r="AX2772">
        <v>68779200000</v>
      </c>
      <c r="CG2772" s="13"/>
    </row>
    <row r="2773" spans="1:85" x14ac:dyDescent="0.3">
      <c r="A2773">
        <v>2019</v>
      </c>
      <c r="B2773" t="s">
        <v>336</v>
      </c>
      <c r="C2773">
        <v>0</v>
      </c>
      <c r="M2773">
        <v>0</v>
      </c>
      <c r="N2773">
        <v>0</v>
      </c>
      <c r="Q2773" s="5"/>
      <c r="S2773" s="5"/>
      <c r="U2773" s="5"/>
      <c r="V2773">
        <v>73.56</v>
      </c>
      <c r="X2773">
        <v>0.12</v>
      </c>
      <c r="Y2773">
        <v>5.58</v>
      </c>
      <c r="Z2773" s="11">
        <v>6.11</v>
      </c>
      <c r="AA2773">
        <v>5.21</v>
      </c>
      <c r="AB2773" s="9">
        <v>5210000</v>
      </c>
      <c r="AC2773" s="5">
        <v>6.11</v>
      </c>
      <c r="AD2773">
        <v>15.78</v>
      </c>
      <c r="AE2773">
        <v>5.21</v>
      </c>
      <c r="AF2773">
        <v>6.45</v>
      </c>
      <c r="AG2773" s="5">
        <v>17.014880736406237</v>
      </c>
      <c r="AH2773" s="5"/>
      <c r="AI2773" s="5">
        <v>2.1169877697679489</v>
      </c>
      <c r="AJ2773">
        <v>158294.94</v>
      </c>
      <c r="AK2773">
        <v>158294940000</v>
      </c>
      <c r="AL2773">
        <f t="shared" si="351"/>
        <v>0</v>
      </c>
      <c r="AM2773">
        <f t="shared" si="352"/>
        <v>0</v>
      </c>
      <c r="AN2773">
        <f t="shared" si="353"/>
        <v>1</v>
      </c>
      <c r="AO2773">
        <v>24</v>
      </c>
      <c r="AP2773" s="5">
        <v>1.3802112417116059</v>
      </c>
      <c r="AV2773">
        <v>0</v>
      </c>
      <c r="AW2773">
        <v>53212.4</v>
      </c>
      <c r="AX2773">
        <v>53212400000</v>
      </c>
      <c r="CG2773" s="13"/>
    </row>
    <row r="2774" spans="1:85" x14ac:dyDescent="0.3">
      <c r="A2774">
        <v>2019</v>
      </c>
      <c r="B2774" t="s">
        <v>337</v>
      </c>
      <c r="C2774">
        <v>0</v>
      </c>
      <c r="D2774">
        <v>4</v>
      </c>
      <c r="E2774">
        <v>6</v>
      </c>
      <c r="L2774">
        <v>1</v>
      </c>
      <c r="M2774">
        <v>0</v>
      </c>
      <c r="N2774">
        <v>0</v>
      </c>
      <c r="O2774">
        <v>13</v>
      </c>
      <c r="P2774">
        <v>5</v>
      </c>
      <c r="Q2774" s="5">
        <v>38.461538461538467</v>
      </c>
      <c r="R2774">
        <v>5</v>
      </c>
      <c r="S2774" s="5">
        <v>38.461538461538467</v>
      </c>
      <c r="T2774">
        <v>3</v>
      </c>
      <c r="U2774" s="5">
        <v>23.076923076923077</v>
      </c>
      <c r="V2774">
        <v>50.14</v>
      </c>
      <c r="W2774">
        <v>10</v>
      </c>
      <c r="Y2774">
        <v>9.7899999999999991</v>
      </c>
      <c r="Z2774" s="11">
        <v>0.81</v>
      </c>
      <c r="AA2774">
        <v>4.5599999999999996</v>
      </c>
      <c r="AB2774" s="9">
        <v>4560000</v>
      </c>
      <c r="AC2774" s="5">
        <v>0.81</v>
      </c>
      <c r="AD2774">
        <v>12.01</v>
      </c>
      <c r="AE2774">
        <v>4.5599999999999996</v>
      </c>
      <c r="AF2774">
        <v>6.69</v>
      </c>
      <c r="AG2774" s="5">
        <v>-0.94163985235087111</v>
      </c>
      <c r="AH2774" s="5"/>
      <c r="AI2774" s="5"/>
      <c r="AJ2774">
        <v>685636.92</v>
      </c>
      <c r="AK2774">
        <v>685636920000</v>
      </c>
      <c r="AL2774">
        <f t="shared" si="351"/>
        <v>0</v>
      </c>
      <c r="AM2774">
        <f t="shared" si="352"/>
        <v>0</v>
      </c>
      <c r="AN2774">
        <f t="shared" si="353"/>
        <v>1</v>
      </c>
      <c r="AO2774">
        <v>54</v>
      </c>
      <c r="AP2774" s="5">
        <v>1.7323937598229684</v>
      </c>
      <c r="AQ2774">
        <v>263091435</v>
      </c>
      <c r="AR2774" s="5">
        <v>100</v>
      </c>
      <c r="AT2774">
        <v>402779217</v>
      </c>
      <c r="AU2774">
        <v>665870652</v>
      </c>
      <c r="AV2774">
        <v>50.13</v>
      </c>
      <c r="AW2774">
        <v>920480</v>
      </c>
      <c r="AX2774">
        <v>920480000000</v>
      </c>
      <c r="CG2774" s="13"/>
    </row>
    <row r="2775" spans="1:85" x14ac:dyDescent="0.3">
      <c r="A2775">
        <v>2019</v>
      </c>
      <c r="B2775" t="s">
        <v>338</v>
      </c>
      <c r="C2775">
        <v>0</v>
      </c>
      <c r="D2775">
        <v>3</v>
      </c>
      <c r="L2775">
        <v>1</v>
      </c>
      <c r="M2775">
        <v>0</v>
      </c>
      <c r="N2775">
        <v>1</v>
      </c>
      <c r="O2775">
        <v>14</v>
      </c>
      <c r="P2775">
        <v>5</v>
      </c>
      <c r="Q2775" s="5">
        <v>35.714285714285715</v>
      </c>
      <c r="R2775">
        <v>3</v>
      </c>
      <c r="S2775" s="5">
        <v>21.428571428571427</v>
      </c>
      <c r="T2775">
        <v>6</v>
      </c>
      <c r="U2775" s="5">
        <v>42.857142857142854</v>
      </c>
      <c r="V2775">
        <v>74</v>
      </c>
      <c r="W2775">
        <v>4</v>
      </c>
      <c r="Y2775">
        <v>24.43</v>
      </c>
      <c r="Z2775" s="11">
        <v>8.48</v>
      </c>
      <c r="AA2775">
        <v>25.59</v>
      </c>
      <c r="AB2775" s="9">
        <v>25590000</v>
      </c>
      <c r="AC2775" s="5">
        <v>8.48</v>
      </c>
      <c r="AD2775">
        <v>30.62</v>
      </c>
      <c r="AE2775">
        <v>25.59</v>
      </c>
      <c r="AF2775">
        <v>30.31</v>
      </c>
      <c r="AG2775" s="5">
        <v>49.221426964954304</v>
      </c>
      <c r="AH2775" s="5"/>
      <c r="AI2775" s="5"/>
      <c r="AJ2775">
        <v>84504.83</v>
      </c>
      <c r="AK2775">
        <v>84504830000</v>
      </c>
      <c r="AL2775">
        <f t="shared" si="351"/>
        <v>0</v>
      </c>
      <c r="AM2775">
        <f t="shared" si="352"/>
        <v>1</v>
      </c>
      <c r="AN2775">
        <f t="shared" si="353"/>
        <v>0</v>
      </c>
      <c r="AO2775">
        <v>30</v>
      </c>
      <c r="AP2775" s="5">
        <v>1.4771212547196624</v>
      </c>
      <c r="AQ2775">
        <v>30222000</v>
      </c>
      <c r="AR2775" s="5">
        <v>100</v>
      </c>
      <c r="AS2775">
        <v>10462000</v>
      </c>
      <c r="AT2775">
        <v>10231000</v>
      </c>
      <c r="AU2775">
        <v>40453000</v>
      </c>
      <c r="AV2775">
        <v>0</v>
      </c>
      <c r="AW2775">
        <v>11279.2</v>
      </c>
      <c r="AX2775">
        <v>11279200000</v>
      </c>
      <c r="CG2775" s="13"/>
    </row>
    <row r="2776" spans="1:85" x14ac:dyDescent="0.3">
      <c r="A2776">
        <v>2019</v>
      </c>
      <c r="B2776" t="s">
        <v>339</v>
      </c>
      <c r="C2776">
        <v>1</v>
      </c>
      <c r="D2776">
        <v>11</v>
      </c>
      <c r="E2776">
        <v>3</v>
      </c>
      <c r="L2776">
        <v>1</v>
      </c>
      <c r="M2776">
        <v>0</v>
      </c>
      <c r="N2776">
        <v>0</v>
      </c>
      <c r="O2776">
        <v>24</v>
      </c>
      <c r="P2776">
        <v>12</v>
      </c>
      <c r="Q2776" s="5">
        <v>50</v>
      </c>
      <c r="R2776">
        <v>2</v>
      </c>
      <c r="S2776" s="5">
        <v>8.3333333333333321</v>
      </c>
      <c r="T2776">
        <v>1</v>
      </c>
      <c r="U2776" s="5">
        <v>4.1666666666666661</v>
      </c>
      <c r="V2776">
        <v>71.319999999999993</v>
      </c>
      <c r="W2776">
        <v>9</v>
      </c>
      <c r="Y2776">
        <v>-41.66</v>
      </c>
      <c r="Z2776" s="11">
        <v>1.03</v>
      </c>
      <c r="AC2776" s="5">
        <v>1.03</v>
      </c>
      <c r="AD2776">
        <v>-36.200000000000003</v>
      </c>
      <c r="AE2776">
        <v>-8.8800000000000008</v>
      </c>
      <c r="AF2776">
        <v>-11.62</v>
      </c>
      <c r="AG2776" s="5">
        <v>31.039473963604962</v>
      </c>
      <c r="AH2776" s="5"/>
      <c r="AI2776" s="5">
        <v>1.3419828072800339</v>
      </c>
      <c r="AJ2776">
        <v>524420.85</v>
      </c>
      <c r="AK2776">
        <v>524420850000</v>
      </c>
      <c r="AL2776">
        <f t="shared" si="351"/>
        <v>0</v>
      </c>
      <c r="AM2776">
        <f t="shared" si="352"/>
        <v>0</v>
      </c>
      <c r="AN2776">
        <f t="shared" si="353"/>
        <v>1</v>
      </c>
      <c r="AO2776">
        <v>6</v>
      </c>
      <c r="AP2776" s="5">
        <v>0.77815125038364352</v>
      </c>
      <c r="AQ2776">
        <v>541500000</v>
      </c>
      <c r="AU2776">
        <v>163290000</v>
      </c>
      <c r="AV2776">
        <v>44.78</v>
      </c>
      <c r="AW2776">
        <v>370273</v>
      </c>
      <c r="AX2776">
        <v>370273000000</v>
      </c>
      <c r="CG2776" s="13"/>
    </row>
    <row r="2777" spans="1:85" x14ac:dyDescent="0.3">
      <c r="A2777">
        <v>2019</v>
      </c>
      <c r="B2777" t="s">
        <v>340</v>
      </c>
      <c r="C2777">
        <v>0</v>
      </c>
      <c r="D2777">
        <v>4</v>
      </c>
      <c r="E2777">
        <v>6</v>
      </c>
      <c r="F2777">
        <v>39.200000000000003</v>
      </c>
      <c r="G2777">
        <v>39200000</v>
      </c>
      <c r="H2777">
        <v>39.200000000000003</v>
      </c>
      <c r="I2777">
        <v>39200000</v>
      </c>
      <c r="J2777">
        <v>0</v>
      </c>
      <c r="L2777">
        <v>1</v>
      </c>
      <c r="M2777">
        <v>0</v>
      </c>
      <c r="N2777">
        <v>1</v>
      </c>
      <c r="O2777">
        <v>15</v>
      </c>
      <c r="P2777">
        <v>7</v>
      </c>
      <c r="Q2777" s="5">
        <v>46.666666666666664</v>
      </c>
      <c r="R2777">
        <v>2</v>
      </c>
      <c r="S2777" s="5">
        <v>13.333333333333334</v>
      </c>
      <c r="T2777">
        <v>6</v>
      </c>
      <c r="U2777" s="5">
        <v>40</v>
      </c>
      <c r="V2777">
        <v>30.3</v>
      </c>
      <c r="W2777">
        <v>9</v>
      </c>
      <c r="Y2777">
        <v>7.39</v>
      </c>
      <c r="Z2777" s="11">
        <v>5.41</v>
      </c>
      <c r="AA2777">
        <v>7.51</v>
      </c>
      <c r="AB2777" s="9">
        <v>7510000</v>
      </c>
      <c r="AC2777" s="5">
        <v>5.41</v>
      </c>
      <c r="AD2777">
        <v>15.42</v>
      </c>
      <c r="AE2777">
        <v>7.51</v>
      </c>
      <c r="AF2777">
        <v>14.48</v>
      </c>
      <c r="AG2777" s="5">
        <v>10.982582722370921</v>
      </c>
      <c r="AH2777" s="5">
        <v>7.0744000391468775E-2</v>
      </c>
      <c r="AI2777" s="5">
        <v>1.0846481324842188</v>
      </c>
      <c r="AJ2777">
        <v>208275.4</v>
      </c>
      <c r="AK2777">
        <v>208275400000</v>
      </c>
      <c r="AL2777">
        <f t="shared" si="351"/>
        <v>0</v>
      </c>
      <c r="AM2777">
        <f t="shared" si="352"/>
        <v>0</v>
      </c>
      <c r="AN2777">
        <f t="shared" si="353"/>
        <v>1</v>
      </c>
      <c r="AO2777">
        <v>65</v>
      </c>
      <c r="AP2777" s="5">
        <v>1.8129133566428552</v>
      </c>
      <c r="AQ2777">
        <v>15300000</v>
      </c>
      <c r="AR2777" s="5">
        <v>35.4</v>
      </c>
      <c r="AS2777">
        <v>51710000</v>
      </c>
      <c r="AT2777">
        <v>139318000</v>
      </c>
      <c r="AU2777">
        <v>154618000</v>
      </c>
      <c r="AV2777">
        <v>0</v>
      </c>
      <c r="AW2777">
        <v>71525.5</v>
      </c>
      <c r="AX2777">
        <v>71525500000</v>
      </c>
      <c r="CG2777" s="13"/>
    </row>
    <row r="2778" spans="1:85" x14ac:dyDescent="0.3">
      <c r="A2778">
        <v>2019</v>
      </c>
      <c r="B2778" t="s">
        <v>341</v>
      </c>
      <c r="C2778">
        <v>0</v>
      </c>
      <c r="D2778">
        <v>3</v>
      </c>
      <c r="E2778">
        <v>5</v>
      </c>
      <c r="F2778">
        <v>7.1</v>
      </c>
      <c r="G2778">
        <v>7100000</v>
      </c>
      <c r="H2778">
        <v>6.6</v>
      </c>
      <c r="I2778">
        <v>6600000</v>
      </c>
      <c r="J2778">
        <v>0.5</v>
      </c>
      <c r="K2778">
        <v>500000</v>
      </c>
      <c r="L2778">
        <v>0</v>
      </c>
      <c r="M2778">
        <v>0</v>
      </c>
      <c r="N2778">
        <v>0</v>
      </c>
      <c r="O2778">
        <v>14</v>
      </c>
      <c r="P2778">
        <v>3</v>
      </c>
      <c r="Q2778" s="5">
        <v>21.428571428571427</v>
      </c>
      <c r="R2778">
        <v>1</v>
      </c>
      <c r="S2778" s="5">
        <v>7.1428571428571423</v>
      </c>
      <c r="T2778">
        <v>1</v>
      </c>
      <c r="U2778" s="5">
        <v>7.1428571428571423</v>
      </c>
      <c r="V2778">
        <v>75</v>
      </c>
      <c r="W2778">
        <v>5</v>
      </c>
      <c r="Y2778">
        <v>9.6</v>
      </c>
      <c r="Z2778" s="11">
        <v>7.2</v>
      </c>
      <c r="AA2778">
        <v>12.26</v>
      </c>
      <c r="AB2778" s="9">
        <v>12260000</v>
      </c>
      <c r="AC2778" s="5">
        <v>7.2</v>
      </c>
      <c r="AD2778">
        <v>16.98</v>
      </c>
      <c r="AE2778">
        <v>12.26</v>
      </c>
      <c r="AF2778">
        <v>16.98</v>
      </c>
      <c r="AG2778" s="5">
        <v>9.1921174350675461</v>
      </c>
      <c r="AH2778" s="5">
        <v>1.2641285991577147</v>
      </c>
      <c r="AI2778" s="5"/>
      <c r="AJ2778">
        <v>126362.99</v>
      </c>
      <c r="AK2778">
        <v>126362990000</v>
      </c>
      <c r="AL2778">
        <f t="shared" si="351"/>
        <v>0</v>
      </c>
      <c r="AM2778">
        <f t="shared" si="352"/>
        <v>0</v>
      </c>
      <c r="AN2778">
        <f t="shared" si="353"/>
        <v>1</v>
      </c>
      <c r="AO2778">
        <v>15</v>
      </c>
      <c r="AP2778" s="5">
        <v>1.1760912590556811</v>
      </c>
      <c r="AQ2778">
        <v>13161000</v>
      </c>
      <c r="AT2778">
        <v>40616000</v>
      </c>
      <c r="AU2778">
        <v>53777000</v>
      </c>
      <c r="AV2778">
        <v>75</v>
      </c>
      <c r="AW2778">
        <v>28541.4</v>
      </c>
      <c r="AX2778">
        <v>28541400000</v>
      </c>
      <c r="CG2778" s="13"/>
    </row>
    <row r="2779" spans="1:85" x14ac:dyDescent="0.3">
      <c r="A2779">
        <v>2019</v>
      </c>
      <c r="B2779" t="s">
        <v>342</v>
      </c>
      <c r="C2779">
        <v>0</v>
      </c>
      <c r="D2779">
        <v>6</v>
      </c>
      <c r="E2779">
        <v>17</v>
      </c>
      <c r="F2779">
        <v>20.2</v>
      </c>
      <c r="G2779">
        <v>20200000</v>
      </c>
      <c r="H2779">
        <v>20.2</v>
      </c>
      <c r="I2779">
        <v>20200000</v>
      </c>
      <c r="J2779">
        <v>0</v>
      </c>
      <c r="L2779">
        <v>1</v>
      </c>
      <c r="M2779">
        <v>1</v>
      </c>
      <c r="N2779">
        <v>1</v>
      </c>
      <c r="O2779">
        <v>16</v>
      </c>
      <c r="P2779">
        <v>7</v>
      </c>
      <c r="Q2779" s="5">
        <v>43.75</v>
      </c>
      <c r="R2779">
        <v>2</v>
      </c>
      <c r="S2779" s="5">
        <v>12.5</v>
      </c>
      <c r="T2779">
        <v>7</v>
      </c>
      <c r="U2779" s="5">
        <v>43.75</v>
      </c>
      <c r="V2779">
        <v>48.98</v>
      </c>
      <c r="W2779">
        <v>9</v>
      </c>
      <c r="Y2779">
        <v>1.43</v>
      </c>
      <c r="Z2779" s="11">
        <v>1.88</v>
      </c>
      <c r="AA2779">
        <v>1.59</v>
      </c>
      <c r="AB2779" s="9">
        <v>1590000</v>
      </c>
      <c r="AC2779" s="5">
        <v>1.88</v>
      </c>
      <c r="AD2779">
        <v>4.54</v>
      </c>
      <c r="AE2779">
        <v>1.59</v>
      </c>
      <c r="AF2779">
        <v>3.08</v>
      </c>
      <c r="AG2779" s="5">
        <v>39.9021842071785</v>
      </c>
      <c r="AH2779" s="5"/>
      <c r="AI2779" s="5"/>
      <c r="AJ2779">
        <v>36123.800000000003</v>
      </c>
      <c r="AK2779">
        <v>36123800000</v>
      </c>
      <c r="AL2779">
        <f t="shared" si="351"/>
        <v>0</v>
      </c>
      <c r="AM2779">
        <f t="shared" si="352"/>
        <v>1</v>
      </c>
      <c r="AN2779">
        <f t="shared" si="353"/>
        <v>0</v>
      </c>
      <c r="AO2779">
        <v>24</v>
      </c>
      <c r="AP2779" s="5">
        <v>1.3802112417116059</v>
      </c>
      <c r="AQ2779">
        <v>68410000</v>
      </c>
      <c r="AR2779" s="5">
        <v>41.9</v>
      </c>
      <c r="AS2779">
        <f>34050000+51560000</f>
        <v>85610000</v>
      </c>
      <c r="AT2779">
        <v>52190000</v>
      </c>
      <c r="AU2779">
        <v>120600000</v>
      </c>
      <c r="AV2779">
        <v>2.27</v>
      </c>
      <c r="AW2779">
        <v>89076.7</v>
      </c>
      <c r="AX2779">
        <v>89076700000</v>
      </c>
      <c r="CG2779" s="13"/>
    </row>
    <row r="2780" spans="1:85" x14ac:dyDescent="0.3">
      <c r="A2780">
        <v>2019</v>
      </c>
      <c r="B2780" t="s">
        <v>343</v>
      </c>
      <c r="C2780">
        <v>0</v>
      </c>
      <c r="D2780">
        <v>4</v>
      </c>
      <c r="E2780">
        <v>16</v>
      </c>
      <c r="L2780">
        <v>1</v>
      </c>
      <c r="M2780">
        <v>0</v>
      </c>
      <c r="N2780">
        <v>1</v>
      </c>
      <c r="O2780">
        <v>13</v>
      </c>
      <c r="P2780">
        <v>5</v>
      </c>
      <c r="Q2780" s="5">
        <v>38.461538461538467</v>
      </c>
      <c r="R2780">
        <v>2</v>
      </c>
      <c r="S2780" s="5">
        <v>15.384615384615385</v>
      </c>
      <c r="T2780">
        <v>6</v>
      </c>
      <c r="U2780" s="5">
        <v>46.153846153846153</v>
      </c>
      <c r="V2780">
        <v>68.48</v>
      </c>
      <c r="W2780">
        <v>6</v>
      </c>
      <c r="Y2780">
        <v>3.63</v>
      </c>
      <c r="Z2780" s="11">
        <v>2.29</v>
      </c>
      <c r="AA2780">
        <v>3.35</v>
      </c>
      <c r="AB2780" s="9">
        <v>3350000</v>
      </c>
      <c r="AC2780" s="5">
        <v>2.29</v>
      </c>
      <c r="AD2780">
        <v>9.33</v>
      </c>
      <c r="AE2780">
        <v>3.35</v>
      </c>
      <c r="AF2780">
        <v>4.24</v>
      </c>
      <c r="AG2780" s="5">
        <v>9.0608132651045565</v>
      </c>
      <c r="AH2780" s="5">
        <v>0.48191116707519793</v>
      </c>
      <c r="AI2780" s="5">
        <v>1.3155780450679702</v>
      </c>
      <c r="AJ2780">
        <v>59931.86</v>
      </c>
      <c r="AK2780">
        <v>59931860000</v>
      </c>
      <c r="AL2780">
        <f t="shared" si="351"/>
        <v>0</v>
      </c>
      <c r="AM2780">
        <f t="shared" si="352"/>
        <v>1</v>
      </c>
      <c r="AN2780">
        <f t="shared" si="353"/>
        <v>0</v>
      </c>
      <c r="AO2780">
        <v>34</v>
      </c>
      <c r="AP2780" s="5">
        <v>1.5314789170422551</v>
      </c>
      <c r="AQ2780">
        <v>36500000</v>
      </c>
      <c r="AR2780" s="5">
        <v>2.1</v>
      </c>
      <c r="AS2780">
        <v>34730000</v>
      </c>
      <c r="AT2780">
        <v>81240000</v>
      </c>
      <c r="AU2780">
        <v>117740000</v>
      </c>
      <c r="AV2780">
        <v>0</v>
      </c>
      <c r="AW2780">
        <v>68456.600000000006</v>
      </c>
      <c r="AX2780">
        <v>68456600000.000008</v>
      </c>
      <c r="CG2780" s="13"/>
    </row>
    <row r="2781" spans="1:85" x14ac:dyDescent="0.3">
      <c r="A2781">
        <v>2019</v>
      </c>
      <c r="B2781" t="s">
        <v>344</v>
      </c>
      <c r="C2781">
        <v>0</v>
      </c>
      <c r="D2781">
        <v>6</v>
      </c>
      <c r="E2781">
        <v>5</v>
      </c>
      <c r="L2781">
        <v>1</v>
      </c>
      <c r="M2781">
        <v>0</v>
      </c>
      <c r="N2781">
        <v>0</v>
      </c>
      <c r="O2781">
        <v>11</v>
      </c>
      <c r="P2781">
        <v>4</v>
      </c>
      <c r="Q2781" s="5">
        <v>36.363636363636367</v>
      </c>
      <c r="R2781">
        <v>3</v>
      </c>
      <c r="S2781" s="5">
        <v>27.27272727272727</v>
      </c>
      <c r="T2781">
        <v>4</v>
      </c>
      <c r="U2781" s="5">
        <v>36.363636363636367</v>
      </c>
      <c r="V2781">
        <v>75</v>
      </c>
      <c r="W2781">
        <v>5</v>
      </c>
      <c r="Y2781">
        <v>7.27</v>
      </c>
      <c r="Z2781" s="11">
        <v>9.16</v>
      </c>
      <c r="AA2781">
        <v>11.63</v>
      </c>
      <c r="AB2781" s="9">
        <v>11630000</v>
      </c>
      <c r="AC2781" s="5">
        <v>9.16</v>
      </c>
      <c r="AD2781">
        <v>20.61</v>
      </c>
      <c r="AE2781">
        <v>11.63</v>
      </c>
      <c r="AF2781">
        <v>20.61</v>
      </c>
      <c r="AG2781" s="5">
        <v>8.4277694618178778</v>
      </c>
      <c r="AH2781" s="5">
        <v>0.64248224648121066</v>
      </c>
      <c r="AI2781" s="5">
        <v>1.2621685006802326</v>
      </c>
      <c r="AJ2781">
        <v>192223.51</v>
      </c>
      <c r="AK2781">
        <v>192223510000</v>
      </c>
      <c r="AL2781">
        <f t="shared" si="351"/>
        <v>0</v>
      </c>
      <c r="AM2781">
        <f t="shared" si="352"/>
        <v>0</v>
      </c>
      <c r="AN2781">
        <f t="shared" si="353"/>
        <v>1</v>
      </c>
      <c r="AO2781">
        <v>59</v>
      </c>
      <c r="AP2781" s="5">
        <v>1.7708520116421442</v>
      </c>
      <c r="AQ2781">
        <v>62568000</v>
      </c>
      <c r="AT2781">
        <v>89345000</v>
      </c>
      <c r="AU2781">
        <v>151913000</v>
      </c>
      <c r="AV2781">
        <v>75</v>
      </c>
      <c r="AW2781">
        <v>54834.2</v>
      </c>
      <c r="AX2781">
        <v>54834200000</v>
      </c>
      <c r="CG2781" s="13"/>
    </row>
    <row r="2782" spans="1:85" x14ac:dyDescent="0.3">
      <c r="A2782">
        <v>2019</v>
      </c>
      <c r="B2782" t="s">
        <v>345</v>
      </c>
      <c r="C2782">
        <v>1</v>
      </c>
      <c r="D2782">
        <v>4</v>
      </c>
      <c r="E2782">
        <v>5</v>
      </c>
      <c r="L2782">
        <v>1</v>
      </c>
      <c r="M2782">
        <v>0</v>
      </c>
      <c r="N2782">
        <v>1</v>
      </c>
      <c r="O2782">
        <v>13</v>
      </c>
      <c r="P2782">
        <v>8</v>
      </c>
      <c r="Q2782" s="5">
        <v>61.53846153846154</v>
      </c>
      <c r="R2782">
        <v>3</v>
      </c>
      <c r="S2782" s="5">
        <v>23.076923076923077</v>
      </c>
      <c r="T2782">
        <v>2</v>
      </c>
      <c r="U2782" s="5">
        <v>15.384615384615385</v>
      </c>
      <c r="V2782">
        <v>73.849999999999994</v>
      </c>
      <c r="W2782">
        <v>5</v>
      </c>
      <c r="Y2782">
        <v>14.64</v>
      </c>
      <c r="Z2782" s="11">
        <v>3.18</v>
      </c>
      <c r="AA2782">
        <v>11.28</v>
      </c>
      <c r="AB2782" s="9">
        <v>11280000</v>
      </c>
      <c r="AC2782" s="5">
        <v>3.18</v>
      </c>
      <c r="AD2782">
        <v>17.260000000000002</v>
      </c>
      <c r="AE2782">
        <v>11.28</v>
      </c>
      <c r="AF2782">
        <v>14.06</v>
      </c>
      <c r="AG2782" s="5">
        <v>8.3171980156771053</v>
      </c>
      <c r="AH2782" s="5"/>
      <c r="AI2782" s="5"/>
      <c r="AJ2782">
        <v>1537446.74</v>
      </c>
      <c r="AK2782">
        <v>1537446740000</v>
      </c>
      <c r="AL2782">
        <f t="shared" si="351"/>
        <v>0</v>
      </c>
      <c r="AM2782">
        <f t="shared" si="352"/>
        <v>0</v>
      </c>
      <c r="AN2782">
        <f t="shared" si="353"/>
        <v>1</v>
      </c>
      <c r="AO2782">
        <v>74</v>
      </c>
      <c r="AP2782" s="5">
        <v>1.8692317197309762</v>
      </c>
      <c r="AQ2782">
        <v>93079017</v>
      </c>
      <c r="AR2782" s="5">
        <v>100</v>
      </c>
      <c r="AS2782">
        <v>273218756</v>
      </c>
      <c r="AT2782">
        <v>437278283</v>
      </c>
      <c r="AU2782">
        <v>530357300</v>
      </c>
      <c r="AV2782">
        <v>0</v>
      </c>
      <c r="AW2782">
        <v>590189</v>
      </c>
      <c r="AX2782">
        <v>590189000000</v>
      </c>
      <c r="CG2782" s="13"/>
    </row>
    <row r="2783" spans="1:85" x14ac:dyDescent="0.3">
      <c r="A2783">
        <v>2019</v>
      </c>
      <c r="B2783" t="s">
        <v>346</v>
      </c>
      <c r="C2783">
        <v>0</v>
      </c>
      <c r="D2783">
        <v>7</v>
      </c>
      <c r="E2783">
        <v>4</v>
      </c>
      <c r="L2783">
        <v>1</v>
      </c>
      <c r="M2783">
        <v>0</v>
      </c>
      <c r="N2783">
        <v>0</v>
      </c>
      <c r="O2783">
        <v>14</v>
      </c>
      <c r="P2783">
        <v>7</v>
      </c>
      <c r="Q2783" s="5">
        <v>50</v>
      </c>
      <c r="R2783">
        <v>3</v>
      </c>
      <c r="S2783" s="5">
        <v>21.428571428571427</v>
      </c>
      <c r="T2783">
        <v>4</v>
      </c>
      <c r="U2783" s="5">
        <v>28.571428571428569</v>
      </c>
      <c r="V2783">
        <v>74.069999999999993</v>
      </c>
      <c r="W2783">
        <v>4</v>
      </c>
      <c r="X2783">
        <v>1.52</v>
      </c>
      <c r="Y2783">
        <v>-5.21</v>
      </c>
      <c r="Z2783" s="11">
        <v>3.93</v>
      </c>
      <c r="AC2783" s="5">
        <v>3.93</v>
      </c>
      <c r="AD2783">
        <v>-7.02</v>
      </c>
      <c r="AE2783">
        <v>-2.59</v>
      </c>
      <c r="AF2783">
        <v>-3.27</v>
      </c>
      <c r="AG2783" s="5">
        <v>5.6257461454443929</v>
      </c>
      <c r="AH2783" s="5">
        <v>6.994550762556571</v>
      </c>
      <c r="AI2783" s="5"/>
      <c r="AJ2783">
        <v>49033.99</v>
      </c>
      <c r="AK2783">
        <v>49033990000</v>
      </c>
      <c r="AL2783">
        <f t="shared" si="351"/>
        <v>0</v>
      </c>
      <c r="AM2783">
        <f t="shared" si="352"/>
        <v>1</v>
      </c>
      <c r="AN2783">
        <f t="shared" si="353"/>
        <v>0</v>
      </c>
      <c r="AO2783">
        <v>40</v>
      </c>
      <c r="AP2783" s="5">
        <v>1.6020599913279623</v>
      </c>
      <c r="AQ2783">
        <v>76000000</v>
      </c>
      <c r="AR2783" s="5">
        <v>15.8</v>
      </c>
      <c r="AT2783">
        <v>3005300000</v>
      </c>
      <c r="AU2783">
        <v>3081300000</v>
      </c>
      <c r="AV2783">
        <v>0</v>
      </c>
      <c r="AW2783">
        <v>41583.800000000003</v>
      </c>
      <c r="AX2783">
        <v>41583800000</v>
      </c>
      <c r="CG2783" s="13"/>
    </row>
    <row r="2784" spans="1:85" x14ac:dyDescent="0.3">
      <c r="A2784">
        <v>2019</v>
      </c>
      <c r="B2784" t="s">
        <v>347</v>
      </c>
      <c r="C2784">
        <v>1</v>
      </c>
      <c r="D2784">
        <v>4</v>
      </c>
      <c r="E2784">
        <v>6</v>
      </c>
      <c r="F2784">
        <v>35</v>
      </c>
      <c r="G2784">
        <v>35000000</v>
      </c>
      <c r="H2784">
        <v>31</v>
      </c>
      <c r="I2784">
        <v>31000000</v>
      </c>
      <c r="J2784">
        <v>4</v>
      </c>
      <c r="K2784">
        <v>4000000</v>
      </c>
      <c r="L2784">
        <v>0</v>
      </c>
      <c r="M2784">
        <v>1</v>
      </c>
      <c r="N2784">
        <v>1</v>
      </c>
      <c r="O2784">
        <v>12</v>
      </c>
      <c r="P2784">
        <v>4</v>
      </c>
      <c r="Q2784" s="5">
        <v>33.333333333333329</v>
      </c>
      <c r="R2784">
        <v>1</v>
      </c>
      <c r="S2784" s="5">
        <v>8.3333333333333321</v>
      </c>
      <c r="T2784">
        <v>7</v>
      </c>
      <c r="U2784" s="5">
        <v>58.333333333333336</v>
      </c>
      <c r="V2784">
        <v>38.200000000000003</v>
      </c>
      <c r="W2784">
        <v>6</v>
      </c>
      <c r="X2784">
        <v>66.180000000000007</v>
      </c>
      <c r="Y2784">
        <v>17.89</v>
      </c>
      <c r="Z2784" s="11">
        <v>5.97</v>
      </c>
      <c r="AA2784">
        <v>11.84</v>
      </c>
      <c r="AB2784" s="9">
        <v>11840000</v>
      </c>
      <c r="AC2784" s="5">
        <v>5.97</v>
      </c>
      <c r="AD2784">
        <v>17.79</v>
      </c>
      <c r="AE2784">
        <v>11.84</v>
      </c>
      <c r="AF2784">
        <v>15.33</v>
      </c>
      <c r="AG2784" s="5">
        <v>18.641146050050526</v>
      </c>
      <c r="AH2784" s="5"/>
      <c r="AI2784" s="5">
        <v>8.7592063730647833</v>
      </c>
      <c r="AJ2784">
        <v>427887.83</v>
      </c>
      <c r="AK2784">
        <v>427887830000</v>
      </c>
      <c r="AL2784">
        <f t="shared" si="351"/>
        <v>0</v>
      </c>
      <c r="AM2784">
        <f t="shared" si="352"/>
        <v>0</v>
      </c>
      <c r="AN2784">
        <f t="shared" si="353"/>
        <v>1</v>
      </c>
      <c r="AO2784">
        <v>37</v>
      </c>
      <c r="AP2784" s="5">
        <v>1.5682017240669948</v>
      </c>
      <c r="AQ2784">
        <v>59100000</v>
      </c>
      <c r="AR2784" s="5">
        <v>12</v>
      </c>
      <c r="AS2784">
        <v>82950000</v>
      </c>
      <c r="AT2784">
        <v>93810000</v>
      </c>
      <c r="AU2784">
        <v>152910000</v>
      </c>
      <c r="AV2784">
        <v>12.36</v>
      </c>
      <c r="AW2784">
        <v>79836</v>
      </c>
      <c r="AX2784">
        <v>79836000000</v>
      </c>
      <c r="CG2784" s="13"/>
    </row>
    <row r="2785" spans="1:85" x14ac:dyDescent="0.3">
      <c r="A2785">
        <v>2019</v>
      </c>
      <c r="B2785" t="s">
        <v>348</v>
      </c>
      <c r="C2785">
        <v>1</v>
      </c>
      <c r="D2785">
        <v>5</v>
      </c>
      <c r="E2785">
        <v>6</v>
      </c>
      <c r="F2785">
        <v>6.9</v>
      </c>
      <c r="G2785">
        <v>6900000</v>
      </c>
      <c r="H2785">
        <v>1.7</v>
      </c>
      <c r="I2785">
        <v>1700000</v>
      </c>
      <c r="J2785">
        <v>5.2</v>
      </c>
      <c r="K2785">
        <v>5200000</v>
      </c>
      <c r="L2785">
        <v>1</v>
      </c>
      <c r="M2785">
        <v>0</v>
      </c>
      <c r="N2785">
        <v>1</v>
      </c>
      <c r="O2785">
        <v>14</v>
      </c>
      <c r="P2785">
        <v>7</v>
      </c>
      <c r="Q2785" s="5">
        <v>50</v>
      </c>
      <c r="R2785">
        <v>2</v>
      </c>
      <c r="S2785" s="5">
        <v>14.285714285714285</v>
      </c>
      <c r="T2785">
        <v>5</v>
      </c>
      <c r="U2785" s="5">
        <v>35.714285714285715</v>
      </c>
      <c r="V2785">
        <v>48.87</v>
      </c>
      <c r="W2785">
        <v>7</v>
      </c>
      <c r="Y2785">
        <v>6.83</v>
      </c>
      <c r="Z2785" s="11">
        <v>3.63</v>
      </c>
      <c r="AA2785">
        <v>9.81</v>
      </c>
      <c r="AB2785" s="9">
        <v>9810000</v>
      </c>
      <c r="AC2785" s="5">
        <v>3.63</v>
      </c>
      <c r="AD2785">
        <v>15.2</v>
      </c>
      <c r="AE2785">
        <v>9.81</v>
      </c>
      <c r="AF2785">
        <v>13.93</v>
      </c>
      <c r="AG2785" s="5">
        <v>27.627472053646706</v>
      </c>
      <c r="AH2785" s="5">
        <v>9.8327673189068984E-3</v>
      </c>
      <c r="AI2785" s="5">
        <v>0.38776400349945667</v>
      </c>
      <c r="AJ2785">
        <v>51815.05</v>
      </c>
      <c r="AK2785">
        <v>51815050000</v>
      </c>
      <c r="AL2785">
        <f t="shared" si="351"/>
        <v>0</v>
      </c>
      <c r="AM2785">
        <f t="shared" si="352"/>
        <v>1</v>
      </c>
      <c r="AN2785">
        <f t="shared" si="353"/>
        <v>0</v>
      </c>
      <c r="AQ2785">
        <v>1395628</v>
      </c>
      <c r="AR2785" s="5">
        <v>100</v>
      </c>
      <c r="AS2785">
        <v>1563103</v>
      </c>
      <c r="AT2785">
        <v>50220897</v>
      </c>
      <c r="AU2785">
        <v>51616525</v>
      </c>
      <c r="AV2785">
        <v>0</v>
      </c>
      <c r="AW2785">
        <v>39663.300000000003</v>
      </c>
      <c r="AX2785">
        <v>39663300000</v>
      </c>
      <c r="CG2785" s="13"/>
    </row>
    <row r="2786" spans="1:85" x14ac:dyDescent="0.3">
      <c r="A2786">
        <v>2020</v>
      </c>
      <c r="B2786" t="s">
        <v>1</v>
      </c>
      <c r="C2786">
        <v>0</v>
      </c>
      <c r="D2786">
        <v>4</v>
      </c>
      <c r="E2786">
        <v>4</v>
      </c>
      <c r="F2786">
        <v>11.9</v>
      </c>
      <c r="G2786">
        <v>11900000</v>
      </c>
      <c r="H2786">
        <v>11</v>
      </c>
      <c r="I2786">
        <v>11000000</v>
      </c>
      <c r="J2786">
        <v>0.9</v>
      </c>
      <c r="K2786">
        <v>900000</v>
      </c>
      <c r="M2786">
        <v>0</v>
      </c>
      <c r="N2786">
        <v>0</v>
      </c>
      <c r="O2786">
        <v>11</v>
      </c>
      <c r="P2786">
        <v>3</v>
      </c>
      <c r="Q2786" s="5">
        <v>27.27272727272727</v>
      </c>
      <c r="R2786">
        <v>2</v>
      </c>
      <c r="S2786" s="5">
        <v>18.181818181818183</v>
      </c>
      <c r="T2786">
        <v>6</v>
      </c>
      <c r="U2786" s="5">
        <v>54.54545454545454</v>
      </c>
      <c r="V2786">
        <v>75</v>
      </c>
      <c r="W2786">
        <v>4</v>
      </c>
      <c r="Y2786">
        <v>10.07</v>
      </c>
      <c r="Z2786">
        <v>10.220000000000001</v>
      </c>
      <c r="AA2786">
        <v>27201.9</v>
      </c>
      <c r="AB2786" s="9">
        <v>27201900000</v>
      </c>
      <c r="AC2786" s="5">
        <v>75.349999999999994</v>
      </c>
      <c r="AD2786">
        <v>14.31</v>
      </c>
      <c r="AE2786">
        <v>10.66</v>
      </c>
      <c r="AF2786">
        <v>14.11</v>
      </c>
      <c r="AG2786" s="5">
        <v>-8.3518129957604472</v>
      </c>
      <c r="AH2786" s="5">
        <v>2.0051575661785179</v>
      </c>
      <c r="AI2786" s="5"/>
      <c r="AJ2786">
        <v>212098.17</v>
      </c>
      <c r="AK2786">
        <v>212098170000</v>
      </c>
      <c r="AL2786">
        <f t="shared" si="351"/>
        <v>0</v>
      </c>
      <c r="AM2786">
        <f t="shared" si="352"/>
        <v>0</v>
      </c>
      <c r="AN2786">
        <f t="shared" si="353"/>
        <v>1</v>
      </c>
      <c r="AO2786">
        <v>33</v>
      </c>
      <c r="AP2786" s="5">
        <v>1.5185139398778873</v>
      </c>
      <c r="AV2786">
        <v>75</v>
      </c>
      <c r="AW2786">
        <v>27648.7</v>
      </c>
      <c r="AX2786">
        <v>27648700000</v>
      </c>
      <c r="CG2786" s="13"/>
    </row>
    <row r="2787" spans="1:85" x14ac:dyDescent="0.3">
      <c r="A2787">
        <v>2020</v>
      </c>
      <c r="B2787" t="s">
        <v>2</v>
      </c>
      <c r="C2787">
        <v>1</v>
      </c>
      <c r="M2787">
        <v>0</v>
      </c>
      <c r="N2787">
        <v>0</v>
      </c>
      <c r="Q2787" s="5"/>
      <c r="S2787" s="5"/>
      <c r="U2787" s="5"/>
      <c r="AG2787" s="5"/>
      <c r="AH2787" s="5"/>
      <c r="AI2787" s="5"/>
      <c r="AL2787">
        <f t="shared" si="351"/>
        <v>1</v>
      </c>
      <c r="AM2787">
        <f t="shared" si="352"/>
        <v>0</v>
      </c>
      <c r="AN2787">
        <f t="shared" si="353"/>
        <v>0</v>
      </c>
      <c r="AO2787">
        <v>27</v>
      </c>
      <c r="AP2787" s="5">
        <v>1.4313637641589871</v>
      </c>
      <c r="AR2787" s="5">
        <v>6.3</v>
      </c>
      <c r="CG2787" s="13"/>
    </row>
    <row r="2788" spans="1:85" x14ac:dyDescent="0.3">
      <c r="A2788">
        <v>2020</v>
      </c>
      <c r="B2788" t="s">
        <v>3</v>
      </c>
      <c r="C2788">
        <v>0</v>
      </c>
      <c r="D2788">
        <v>6</v>
      </c>
      <c r="E2788">
        <v>9</v>
      </c>
      <c r="F2788">
        <v>19.8</v>
      </c>
      <c r="G2788">
        <v>19800000</v>
      </c>
      <c r="H2788">
        <v>16</v>
      </c>
      <c r="I2788">
        <v>16000000</v>
      </c>
      <c r="J2788">
        <v>3.8000000000000007</v>
      </c>
      <c r="K2788">
        <v>3800000.0000000009</v>
      </c>
      <c r="L2788">
        <v>1</v>
      </c>
      <c r="M2788">
        <v>0</v>
      </c>
      <c r="N2788">
        <v>0</v>
      </c>
      <c r="O2788">
        <v>10</v>
      </c>
      <c r="P2788">
        <v>4</v>
      </c>
      <c r="Q2788" s="5">
        <v>40</v>
      </c>
      <c r="R2788">
        <v>1</v>
      </c>
      <c r="S2788" s="5">
        <v>10</v>
      </c>
      <c r="T2788">
        <v>5</v>
      </c>
      <c r="U2788" s="5">
        <v>50</v>
      </c>
      <c r="V2788">
        <v>75</v>
      </c>
      <c r="W2788">
        <v>9</v>
      </c>
      <c r="Y2788">
        <v>4.37</v>
      </c>
      <c r="Z2788">
        <v>5.53</v>
      </c>
      <c r="AA2788">
        <v>80940.100000000006</v>
      </c>
      <c r="AB2788" s="9">
        <v>80940100000</v>
      </c>
      <c r="AC2788" s="5">
        <v>94.26</v>
      </c>
      <c r="AD2788">
        <v>8.59</v>
      </c>
      <c r="AE2788">
        <v>3.65</v>
      </c>
      <c r="AF2788">
        <v>8.56</v>
      </c>
      <c r="AG2788" s="5"/>
      <c r="AH2788" s="5"/>
      <c r="AI2788" s="5"/>
      <c r="AJ2788">
        <v>198219.09</v>
      </c>
      <c r="AK2788">
        <v>198219090000</v>
      </c>
      <c r="AL2788">
        <f t="shared" si="351"/>
        <v>0</v>
      </c>
      <c r="AM2788">
        <f t="shared" si="352"/>
        <v>0</v>
      </c>
      <c r="AN2788">
        <f t="shared" si="353"/>
        <v>1</v>
      </c>
      <c r="AO2788">
        <v>71</v>
      </c>
      <c r="AP2788" s="5">
        <v>1.851258348719075</v>
      </c>
      <c r="AQ2788">
        <v>60953198</v>
      </c>
      <c r="AT2788">
        <v>26909974</v>
      </c>
      <c r="AU2788">
        <v>87863172</v>
      </c>
      <c r="AV2788">
        <v>75</v>
      </c>
      <c r="CG2788" s="13"/>
    </row>
    <row r="2789" spans="1:85" x14ac:dyDescent="0.3">
      <c r="A2789">
        <v>2020</v>
      </c>
      <c r="B2789" t="s">
        <v>4</v>
      </c>
      <c r="C2789">
        <v>0</v>
      </c>
      <c r="D2789">
        <v>8</v>
      </c>
      <c r="E2789">
        <v>5</v>
      </c>
      <c r="L2789">
        <v>1</v>
      </c>
      <c r="M2789">
        <v>0</v>
      </c>
      <c r="N2789">
        <v>1</v>
      </c>
      <c r="O2789">
        <v>20</v>
      </c>
      <c r="P2789">
        <v>9</v>
      </c>
      <c r="Q2789" s="5">
        <v>45</v>
      </c>
      <c r="R2789">
        <v>2</v>
      </c>
      <c r="S2789" s="5">
        <v>10</v>
      </c>
      <c r="T2789">
        <v>9</v>
      </c>
      <c r="U2789" s="5">
        <v>45</v>
      </c>
      <c r="V2789">
        <v>54.53</v>
      </c>
      <c r="W2789">
        <v>5</v>
      </c>
      <c r="Y2789">
        <v>6.9</v>
      </c>
      <c r="Z2789">
        <v>1.54</v>
      </c>
      <c r="AA2789">
        <v>175270.9</v>
      </c>
      <c r="AB2789" s="9">
        <v>175270900000</v>
      </c>
      <c r="AC2789" s="5">
        <v>12.26</v>
      </c>
      <c r="AD2789">
        <v>11.12</v>
      </c>
      <c r="AE2789">
        <v>7.24</v>
      </c>
      <c r="AF2789">
        <v>11.12</v>
      </c>
      <c r="AG2789" s="5">
        <v>20.401898920396132</v>
      </c>
      <c r="AH2789" s="5">
        <v>6.0240005273841969E-3</v>
      </c>
      <c r="AI2789" s="5">
        <v>0.63672862979536249</v>
      </c>
      <c r="AJ2789">
        <v>181871.96</v>
      </c>
      <c r="AK2789">
        <v>181871960000</v>
      </c>
      <c r="AL2789">
        <f t="shared" si="351"/>
        <v>0</v>
      </c>
      <c r="AM2789">
        <f t="shared" si="352"/>
        <v>0</v>
      </c>
      <c r="AN2789">
        <f t="shared" si="353"/>
        <v>1</v>
      </c>
      <c r="AO2789">
        <v>84</v>
      </c>
      <c r="AP2789" s="5">
        <v>1.9242792860618814</v>
      </c>
      <c r="AQ2789">
        <v>88978000</v>
      </c>
      <c r="AS2789">
        <v>88978000</v>
      </c>
      <c r="AU2789">
        <v>88978000</v>
      </c>
      <c r="AV2789">
        <v>4.4800000000000004</v>
      </c>
      <c r="AW2789">
        <v>175962.8</v>
      </c>
      <c r="AX2789">
        <v>175962800000</v>
      </c>
      <c r="CG2789" s="13"/>
    </row>
    <row r="2790" spans="1:85" x14ac:dyDescent="0.3">
      <c r="A2790">
        <v>2020</v>
      </c>
      <c r="B2790" t="s">
        <v>5</v>
      </c>
      <c r="C2790">
        <v>0</v>
      </c>
      <c r="D2790">
        <v>4</v>
      </c>
      <c r="E2790">
        <v>4</v>
      </c>
      <c r="M2790">
        <v>0</v>
      </c>
      <c r="N2790">
        <v>0</v>
      </c>
      <c r="Q2790" s="5"/>
      <c r="S2790" s="5"/>
      <c r="U2790" s="5"/>
      <c r="V2790">
        <v>58.47</v>
      </c>
      <c r="Z2790">
        <v>3.5</v>
      </c>
      <c r="AC2790" s="5">
        <v>16.190000000000001</v>
      </c>
      <c r="AG2790" s="5"/>
      <c r="AH2790" s="5"/>
      <c r="AI2790" s="5"/>
      <c r="AJ2790">
        <v>131411.85999999999</v>
      </c>
      <c r="AK2790">
        <v>131411859999.99998</v>
      </c>
      <c r="AL2790">
        <f t="shared" si="351"/>
        <v>0</v>
      </c>
      <c r="AM2790">
        <f t="shared" si="352"/>
        <v>0</v>
      </c>
      <c r="AN2790">
        <f t="shared" si="353"/>
        <v>1</v>
      </c>
      <c r="AO2790">
        <v>29</v>
      </c>
      <c r="AP2790" s="5">
        <v>1.4623979978989561</v>
      </c>
      <c r="AV2790">
        <v>0</v>
      </c>
      <c r="CG2790" s="13"/>
    </row>
    <row r="2791" spans="1:85" x14ac:dyDescent="0.3">
      <c r="A2791">
        <v>2020</v>
      </c>
      <c r="B2791" t="s">
        <v>6</v>
      </c>
      <c r="C2791">
        <v>0</v>
      </c>
      <c r="D2791">
        <v>5</v>
      </c>
      <c r="E2791">
        <v>4</v>
      </c>
      <c r="M2791">
        <v>0</v>
      </c>
      <c r="N2791">
        <v>0</v>
      </c>
      <c r="Q2791" s="5"/>
      <c r="S2791" s="5"/>
      <c r="U2791" s="5"/>
      <c r="V2791">
        <v>38.4</v>
      </c>
      <c r="Z2791">
        <v>2.39</v>
      </c>
      <c r="AC2791" s="5">
        <v>27.33</v>
      </c>
      <c r="AG2791" s="5"/>
      <c r="AH2791" s="5"/>
      <c r="AI2791" s="5"/>
      <c r="AJ2791">
        <v>31002.959999999999</v>
      </c>
      <c r="AK2791">
        <v>31002960000</v>
      </c>
      <c r="AL2791">
        <f t="shared" si="351"/>
        <v>0</v>
      </c>
      <c r="AM2791">
        <f t="shared" si="352"/>
        <v>1</v>
      </c>
      <c r="AN2791">
        <f t="shared" si="353"/>
        <v>0</v>
      </c>
      <c r="AO2791">
        <v>34</v>
      </c>
      <c r="AP2791" s="5">
        <v>1.5314789170422551</v>
      </c>
      <c r="AV2791">
        <v>0</v>
      </c>
      <c r="CG2791" s="13"/>
    </row>
    <row r="2792" spans="1:85" x14ac:dyDescent="0.3">
      <c r="A2792">
        <v>2020</v>
      </c>
      <c r="B2792" t="s">
        <v>7</v>
      </c>
      <c r="C2792">
        <v>0</v>
      </c>
      <c r="D2792">
        <v>9</v>
      </c>
      <c r="E2792">
        <v>5</v>
      </c>
      <c r="M2792">
        <v>0</v>
      </c>
      <c r="N2792">
        <v>0</v>
      </c>
      <c r="Q2792" s="5"/>
      <c r="S2792" s="5"/>
      <c r="U2792" s="5"/>
      <c r="V2792">
        <v>47.75</v>
      </c>
      <c r="Z2792">
        <v>4.3899999999999997</v>
      </c>
      <c r="AC2792" s="5">
        <v>25.53</v>
      </c>
      <c r="AG2792" s="5"/>
      <c r="AH2792" s="5"/>
      <c r="AI2792" s="5"/>
      <c r="AJ2792">
        <v>133594.28</v>
      </c>
      <c r="AK2792">
        <v>133594280000</v>
      </c>
      <c r="AL2792">
        <f t="shared" si="351"/>
        <v>0</v>
      </c>
      <c r="AM2792">
        <f t="shared" si="352"/>
        <v>0</v>
      </c>
      <c r="AN2792">
        <f t="shared" si="353"/>
        <v>1</v>
      </c>
      <c r="AO2792">
        <v>36</v>
      </c>
      <c r="AP2792" s="5">
        <v>1.556302500767287</v>
      </c>
      <c r="AV2792">
        <v>0.15</v>
      </c>
      <c r="CG2792" s="13"/>
    </row>
    <row r="2793" spans="1:85" x14ac:dyDescent="0.3">
      <c r="A2793">
        <v>2020</v>
      </c>
      <c r="B2793" t="s">
        <v>8</v>
      </c>
      <c r="C2793">
        <v>1</v>
      </c>
      <c r="D2793">
        <v>4</v>
      </c>
      <c r="E2793">
        <v>5</v>
      </c>
      <c r="L2793">
        <v>1</v>
      </c>
      <c r="M2793">
        <v>1</v>
      </c>
      <c r="N2793">
        <v>1</v>
      </c>
      <c r="O2793">
        <v>14</v>
      </c>
      <c r="P2793">
        <v>5</v>
      </c>
      <c r="Q2793" s="5">
        <v>35.714285714285715</v>
      </c>
      <c r="R2793">
        <v>3</v>
      </c>
      <c r="S2793" s="5">
        <v>21.428571428571427</v>
      </c>
      <c r="T2793">
        <v>6</v>
      </c>
      <c r="U2793" s="5">
        <v>42.857142857142854</v>
      </c>
      <c r="V2793">
        <v>62.79</v>
      </c>
      <c r="W2793">
        <v>7</v>
      </c>
      <c r="X2793">
        <v>58.25</v>
      </c>
      <c r="Y2793">
        <v>27.82</v>
      </c>
      <c r="Z2793">
        <v>2.59</v>
      </c>
      <c r="AA2793">
        <v>622895.80000000005</v>
      </c>
      <c r="AB2793" s="9">
        <v>622895800000</v>
      </c>
      <c r="AC2793" s="5">
        <v>26.51</v>
      </c>
      <c r="AD2793">
        <v>15.46</v>
      </c>
      <c r="AE2793">
        <v>6.37</v>
      </c>
      <c r="AF2793">
        <v>7.11</v>
      </c>
      <c r="AG2793" s="5"/>
      <c r="AH2793" s="5"/>
      <c r="AI2793" s="5">
        <v>1.6631995271119179E-2</v>
      </c>
      <c r="AJ2793">
        <v>510579.22</v>
      </c>
      <c r="AK2793">
        <v>510579220000</v>
      </c>
      <c r="AL2793">
        <f t="shared" si="351"/>
        <v>0</v>
      </c>
      <c r="AM2793">
        <f t="shared" si="352"/>
        <v>0</v>
      </c>
      <c r="AN2793">
        <f t="shared" si="353"/>
        <v>1</v>
      </c>
      <c r="AO2793">
        <v>22</v>
      </c>
      <c r="AP2793" s="5">
        <v>1.3424226808222062</v>
      </c>
      <c r="AQ2793">
        <v>142383000</v>
      </c>
      <c r="AS2793">
        <v>20000000</v>
      </c>
      <c r="AT2793">
        <v>68856000</v>
      </c>
      <c r="AU2793">
        <v>211239000</v>
      </c>
      <c r="AV2793">
        <v>16.64</v>
      </c>
      <c r="CG2793" s="13"/>
    </row>
    <row r="2794" spans="1:85" x14ac:dyDescent="0.3">
      <c r="A2794">
        <v>2020</v>
      </c>
      <c r="B2794" t="s">
        <v>9</v>
      </c>
      <c r="C2794">
        <v>0</v>
      </c>
      <c r="M2794">
        <v>0</v>
      </c>
      <c r="N2794">
        <v>0</v>
      </c>
      <c r="O2794">
        <v>9</v>
      </c>
      <c r="P2794">
        <v>4</v>
      </c>
      <c r="Q2794" s="5">
        <v>44.444444444444443</v>
      </c>
      <c r="R2794">
        <v>2</v>
      </c>
      <c r="S2794" s="5">
        <v>22.222222222222221</v>
      </c>
      <c r="T2794">
        <v>3</v>
      </c>
      <c r="U2794" s="5">
        <v>33.333333333333329</v>
      </c>
      <c r="V2794">
        <v>74.97</v>
      </c>
      <c r="W2794">
        <v>5</v>
      </c>
      <c r="X2794">
        <v>32.46</v>
      </c>
      <c r="Y2794">
        <v>-8.1199999999999992</v>
      </c>
      <c r="Z2794">
        <v>1.49</v>
      </c>
      <c r="AA2794">
        <v>816889.2</v>
      </c>
      <c r="AB2794" s="9">
        <v>816889200000</v>
      </c>
      <c r="AD2794">
        <v>-32.08</v>
      </c>
      <c r="AE2794">
        <v>-2.91</v>
      </c>
      <c r="AF2794">
        <v>-3.91</v>
      </c>
      <c r="AG2794" s="5"/>
      <c r="AH2794" s="5"/>
      <c r="AI2794" s="5"/>
      <c r="AJ2794">
        <v>107030.06</v>
      </c>
      <c r="AK2794">
        <v>107030060000</v>
      </c>
      <c r="AL2794">
        <f t="shared" si="351"/>
        <v>0</v>
      </c>
      <c r="AM2794">
        <f t="shared" si="352"/>
        <v>0</v>
      </c>
      <c r="AN2794">
        <f t="shared" si="353"/>
        <v>1</v>
      </c>
      <c r="AO2794">
        <v>24</v>
      </c>
      <c r="AP2794" s="5">
        <v>1.3802112417116059</v>
      </c>
      <c r="AT2794">
        <v>45914000</v>
      </c>
      <c r="AU2794">
        <v>45914000</v>
      </c>
      <c r="AV2794">
        <v>28.33</v>
      </c>
      <c r="CG2794" s="13"/>
    </row>
    <row r="2795" spans="1:85" x14ac:dyDescent="0.3">
      <c r="A2795">
        <v>2020</v>
      </c>
      <c r="B2795" t="s">
        <v>10</v>
      </c>
      <c r="C2795">
        <v>1</v>
      </c>
      <c r="D2795">
        <v>4</v>
      </c>
      <c r="E2795">
        <v>4</v>
      </c>
      <c r="F2795">
        <v>25</v>
      </c>
      <c r="G2795">
        <v>25000000</v>
      </c>
      <c r="H2795">
        <v>25</v>
      </c>
      <c r="I2795">
        <v>25000000</v>
      </c>
      <c r="L2795">
        <v>1</v>
      </c>
      <c r="M2795">
        <v>0</v>
      </c>
      <c r="N2795">
        <v>1</v>
      </c>
      <c r="O2795">
        <v>8</v>
      </c>
      <c r="P2795">
        <v>3</v>
      </c>
      <c r="Q2795" s="5">
        <v>37.5</v>
      </c>
      <c r="R2795">
        <v>2</v>
      </c>
      <c r="S2795" s="5">
        <v>25</v>
      </c>
      <c r="T2795">
        <v>3</v>
      </c>
      <c r="U2795" s="5">
        <v>37.5</v>
      </c>
      <c r="V2795">
        <v>74.92</v>
      </c>
      <c r="W2795">
        <v>4</v>
      </c>
      <c r="X2795">
        <v>53.63</v>
      </c>
      <c r="Y2795">
        <v>6.11</v>
      </c>
      <c r="Z2795">
        <v>13.58</v>
      </c>
      <c r="AA2795">
        <v>397910.9</v>
      </c>
      <c r="AB2795" s="9">
        <v>397910900000</v>
      </c>
      <c r="AC2795" s="5">
        <v>3871.86</v>
      </c>
      <c r="AD2795">
        <v>7.98</v>
      </c>
      <c r="AE2795">
        <v>1.94</v>
      </c>
      <c r="AF2795">
        <v>2.2599999999999998</v>
      </c>
      <c r="AG2795" s="5"/>
      <c r="AH2795" s="5"/>
      <c r="AI2795" s="5"/>
      <c r="AJ2795">
        <v>207919.1</v>
      </c>
      <c r="AK2795">
        <v>207919100000</v>
      </c>
      <c r="AL2795">
        <f t="shared" si="351"/>
        <v>0</v>
      </c>
      <c r="AM2795">
        <f t="shared" si="352"/>
        <v>0</v>
      </c>
      <c r="AN2795">
        <f t="shared" si="353"/>
        <v>1</v>
      </c>
      <c r="AO2795">
        <v>7</v>
      </c>
      <c r="AP2795" s="5">
        <v>0.8450980400142567</v>
      </c>
      <c r="AQ2795">
        <v>76500000</v>
      </c>
      <c r="AS2795">
        <v>76500000</v>
      </c>
      <c r="AU2795">
        <v>76500000</v>
      </c>
      <c r="AV2795">
        <v>8.59</v>
      </c>
      <c r="CG2795" s="13"/>
    </row>
    <row r="2796" spans="1:85" x14ac:dyDescent="0.3">
      <c r="A2796">
        <v>2020</v>
      </c>
      <c r="B2796" t="s">
        <v>11</v>
      </c>
      <c r="C2796">
        <v>1</v>
      </c>
      <c r="D2796">
        <v>7</v>
      </c>
      <c r="E2796">
        <v>6</v>
      </c>
      <c r="M2796">
        <v>0</v>
      </c>
      <c r="N2796">
        <v>0</v>
      </c>
      <c r="Q2796" s="5"/>
      <c r="S2796" s="5"/>
      <c r="U2796" s="5"/>
      <c r="V2796">
        <v>59.07</v>
      </c>
      <c r="Z2796">
        <v>9.2200000000000006</v>
      </c>
      <c r="AG2796" s="5"/>
      <c r="AH2796" s="5"/>
      <c r="AI2796" s="5"/>
      <c r="AJ2796">
        <v>118336.65</v>
      </c>
      <c r="AK2796">
        <v>118336650000</v>
      </c>
      <c r="AL2796">
        <f t="shared" si="351"/>
        <v>0</v>
      </c>
      <c r="AM2796">
        <f t="shared" si="352"/>
        <v>0</v>
      </c>
      <c r="AN2796">
        <f t="shared" si="353"/>
        <v>1</v>
      </c>
      <c r="AO2796">
        <v>13</v>
      </c>
      <c r="AP2796" s="5">
        <v>1.1139433523068367</v>
      </c>
      <c r="AV2796">
        <v>0</v>
      </c>
      <c r="CG2796" s="13"/>
    </row>
    <row r="2797" spans="1:85" x14ac:dyDescent="0.3">
      <c r="A2797">
        <v>2020</v>
      </c>
      <c r="B2797" t="s">
        <v>12</v>
      </c>
      <c r="C2797">
        <v>0</v>
      </c>
      <c r="D2797">
        <v>4</v>
      </c>
      <c r="E2797">
        <v>6</v>
      </c>
      <c r="F2797">
        <v>10.8</v>
      </c>
      <c r="G2797">
        <v>10800000</v>
      </c>
      <c r="H2797">
        <v>10</v>
      </c>
      <c r="I2797">
        <v>10000000</v>
      </c>
      <c r="J2797">
        <v>0.81</v>
      </c>
      <c r="K2797">
        <v>810000</v>
      </c>
      <c r="L2797">
        <v>1</v>
      </c>
      <c r="M2797">
        <v>0</v>
      </c>
      <c r="N2797">
        <v>0</v>
      </c>
      <c r="O2797">
        <v>13</v>
      </c>
      <c r="P2797">
        <v>6</v>
      </c>
      <c r="Q2797" s="5">
        <v>46.153846153846153</v>
      </c>
      <c r="R2797">
        <v>2</v>
      </c>
      <c r="S2797" s="5">
        <v>15.384615384615385</v>
      </c>
      <c r="T2797">
        <v>5</v>
      </c>
      <c r="U2797" s="5">
        <v>38.461538461538467</v>
      </c>
      <c r="V2797">
        <v>57.88</v>
      </c>
      <c r="W2797">
        <v>6</v>
      </c>
      <c r="Y2797">
        <v>29.39</v>
      </c>
      <c r="Z2797">
        <v>4.3</v>
      </c>
      <c r="AA2797">
        <v>9795.5</v>
      </c>
      <c r="AB2797" s="9">
        <v>9795500000</v>
      </c>
      <c r="AC2797" s="5">
        <v>27.46</v>
      </c>
      <c r="AD2797">
        <v>16.79</v>
      </c>
      <c r="AE2797">
        <v>14.73</v>
      </c>
      <c r="AF2797">
        <v>16.09</v>
      </c>
      <c r="AG2797" s="5">
        <v>5.8152005529207091</v>
      </c>
      <c r="AH2797" s="5">
        <v>2.700511272776414</v>
      </c>
      <c r="AI2797" s="5"/>
      <c r="AJ2797">
        <v>15914.18</v>
      </c>
      <c r="AK2797">
        <v>15914180000</v>
      </c>
      <c r="AL2797">
        <f t="shared" si="351"/>
        <v>1</v>
      </c>
      <c r="AM2797">
        <f t="shared" si="352"/>
        <v>0</v>
      </c>
      <c r="AN2797">
        <f t="shared" si="353"/>
        <v>0</v>
      </c>
      <c r="AO2797">
        <v>31</v>
      </c>
      <c r="AP2797" s="5">
        <v>1.4913616938342726</v>
      </c>
      <c r="AQ2797">
        <v>18240000</v>
      </c>
      <c r="AR2797" s="5">
        <v>8.9</v>
      </c>
      <c r="AT2797">
        <v>11090000</v>
      </c>
      <c r="AU2797">
        <v>29330000</v>
      </c>
      <c r="AV2797">
        <v>40.53</v>
      </c>
      <c r="AW2797">
        <v>4439.8999999999996</v>
      </c>
      <c r="AX2797">
        <v>4439900000</v>
      </c>
      <c r="CG2797" s="13"/>
    </row>
    <row r="2798" spans="1:85" x14ac:dyDescent="0.3">
      <c r="A2798">
        <v>2020</v>
      </c>
      <c r="B2798" t="s">
        <v>13</v>
      </c>
      <c r="C2798">
        <v>1</v>
      </c>
      <c r="D2798">
        <v>4</v>
      </c>
      <c r="M2798">
        <v>0</v>
      </c>
      <c r="N2798">
        <v>0</v>
      </c>
      <c r="Q2798" s="5"/>
      <c r="S2798" s="5"/>
      <c r="U2798" s="5"/>
      <c r="V2798">
        <v>59.57</v>
      </c>
      <c r="Z2798">
        <v>5.79</v>
      </c>
      <c r="AC2798" s="5">
        <v>1384.99</v>
      </c>
      <c r="AG2798" s="5"/>
      <c r="AH2798" s="5"/>
      <c r="AI2798" s="5"/>
      <c r="AJ2798">
        <v>47366.52</v>
      </c>
      <c r="AK2798">
        <v>47366520000</v>
      </c>
      <c r="AL2798">
        <f t="shared" si="351"/>
        <v>0</v>
      </c>
      <c r="AM2798">
        <f t="shared" si="352"/>
        <v>1</v>
      </c>
      <c r="AN2798">
        <f t="shared" si="353"/>
        <v>0</v>
      </c>
      <c r="AO2798">
        <v>64</v>
      </c>
      <c r="AP2798" s="5">
        <v>1.8061799739838869</v>
      </c>
      <c r="AV2798">
        <v>59.57</v>
      </c>
      <c r="CG2798" s="13"/>
    </row>
    <row r="2799" spans="1:85" x14ac:dyDescent="0.3">
      <c r="A2799">
        <v>2020</v>
      </c>
      <c r="B2799" t="s">
        <v>14</v>
      </c>
      <c r="C2799">
        <v>0</v>
      </c>
      <c r="D2799">
        <v>4</v>
      </c>
      <c r="E2799">
        <v>4</v>
      </c>
      <c r="F2799">
        <v>8.5</v>
      </c>
      <c r="G2799">
        <v>8500000</v>
      </c>
      <c r="H2799">
        <v>7.5</v>
      </c>
      <c r="I2799">
        <v>7500000</v>
      </c>
      <c r="J2799">
        <v>1</v>
      </c>
      <c r="K2799">
        <v>1000000</v>
      </c>
      <c r="L2799">
        <v>1</v>
      </c>
      <c r="M2799">
        <v>0</v>
      </c>
      <c r="N2799">
        <v>0</v>
      </c>
      <c r="O2799">
        <v>11</v>
      </c>
      <c r="P2799">
        <v>4</v>
      </c>
      <c r="Q2799" s="5">
        <v>36.363636363636367</v>
      </c>
      <c r="R2799">
        <v>3</v>
      </c>
      <c r="S2799" s="5">
        <v>27.27272727272727</v>
      </c>
      <c r="T2799">
        <v>4</v>
      </c>
      <c r="U2799" s="5">
        <v>36.363636363636367</v>
      </c>
      <c r="V2799">
        <v>70.510000000000005</v>
      </c>
      <c r="W2799">
        <v>4</v>
      </c>
      <c r="X2799">
        <v>17.29</v>
      </c>
      <c r="Y2799">
        <v>17.64</v>
      </c>
      <c r="Z2799">
        <v>4.84</v>
      </c>
      <c r="AA2799">
        <v>36201.699999999997</v>
      </c>
      <c r="AB2799" s="9">
        <v>36201700000</v>
      </c>
      <c r="AC2799" s="5">
        <v>26.73</v>
      </c>
      <c r="AD2799">
        <v>19.510000000000002</v>
      </c>
      <c r="AE2799">
        <v>14.34</v>
      </c>
      <c r="AF2799">
        <v>18.989999999999998</v>
      </c>
      <c r="AG2799" s="5">
        <v>25.907744104467806</v>
      </c>
      <c r="AH2799" s="5">
        <v>6.3438271628791245</v>
      </c>
      <c r="AI2799" s="5">
        <v>3.86722170505805E-2</v>
      </c>
      <c r="AJ2799">
        <v>119225.07</v>
      </c>
      <c r="AK2799">
        <v>119225070000</v>
      </c>
      <c r="AL2799">
        <f t="shared" si="351"/>
        <v>0</v>
      </c>
      <c r="AM2799">
        <f t="shared" si="352"/>
        <v>0</v>
      </c>
      <c r="AN2799">
        <f t="shared" si="353"/>
        <v>1</v>
      </c>
      <c r="AO2799">
        <v>41</v>
      </c>
      <c r="AP2799" s="5">
        <v>1.6127838567197355</v>
      </c>
      <c r="AQ2799">
        <v>162624000</v>
      </c>
      <c r="AT2799">
        <v>16912246</v>
      </c>
      <c r="AU2799">
        <v>179536246</v>
      </c>
      <c r="AV2799">
        <v>0</v>
      </c>
      <c r="AW2799">
        <v>25878.7</v>
      </c>
      <c r="AX2799">
        <v>25878700000</v>
      </c>
      <c r="CG2799" s="13"/>
    </row>
    <row r="2800" spans="1:85" x14ac:dyDescent="0.3">
      <c r="A2800">
        <v>2020</v>
      </c>
      <c r="B2800" t="s">
        <v>15</v>
      </c>
      <c r="C2800">
        <v>0</v>
      </c>
      <c r="D2800">
        <v>7</v>
      </c>
      <c r="E2800">
        <v>4</v>
      </c>
      <c r="M2800">
        <v>0</v>
      </c>
      <c r="N2800">
        <v>0</v>
      </c>
      <c r="Q2800" s="5"/>
      <c r="S2800" s="5"/>
      <c r="U2800" s="5"/>
      <c r="V2800">
        <v>74.760000000000005</v>
      </c>
      <c r="Z2800">
        <v>7.35</v>
      </c>
      <c r="AC2800" s="5">
        <v>45.65</v>
      </c>
      <c r="AG2800" s="5"/>
      <c r="AH2800" s="5"/>
      <c r="AI2800" s="5"/>
      <c r="AJ2800">
        <v>100782.99</v>
      </c>
      <c r="AK2800">
        <v>100782990000</v>
      </c>
      <c r="AL2800">
        <f t="shared" si="351"/>
        <v>0</v>
      </c>
      <c r="AM2800">
        <f t="shared" si="352"/>
        <v>0</v>
      </c>
      <c r="AN2800">
        <f t="shared" si="353"/>
        <v>1</v>
      </c>
      <c r="AO2800">
        <v>66</v>
      </c>
      <c r="AP2800" s="5">
        <v>1.8195439355418683</v>
      </c>
      <c r="AV2800">
        <v>74.760000000000005</v>
      </c>
      <c r="CG2800" s="13"/>
    </row>
    <row r="2801" spans="1:85" x14ac:dyDescent="0.3">
      <c r="A2801">
        <v>2020</v>
      </c>
      <c r="B2801" t="s">
        <v>16</v>
      </c>
      <c r="C2801">
        <v>0</v>
      </c>
      <c r="D2801">
        <v>4</v>
      </c>
      <c r="E2801">
        <v>4</v>
      </c>
      <c r="F2801">
        <v>14.7</v>
      </c>
      <c r="G2801">
        <v>14700000</v>
      </c>
      <c r="H2801">
        <v>12.6</v>
      </c>
      <c r="I2801">
        <v>12600000</v>
      </c>
      <c r="J2801">
        <v>2.0999999999999996</v>
      </c>
      <c r="K2801">
        <v>2099999.9999999995</v>
      </c>
      <c r="L2801">
        <v>1</v>
      </c>
      <c r="M2801">
        <v>0</v>
      </c>
      <c r="N2801">
        <v>1</v>
      </c>
      <c r="O2801">
        <v>9</v>
      </c>
      <c r="P2801">
        <v>4</v>
      </c>
      <c r="Q2801" s="5">
        <v>44.444444444444443</v>
      </c>
      <c r="R2801">
        <v>4</v>
      </c>
      <c r="S2801" s="5">
        <v>44.444444444444443</v>
      </c>
      <c r="T2801">
        <v>1</v>
      </c>
      <c r="U2801" s="5">
        <v>11.111111111111111</v>
      </c>
      <c r="V2801">
        <v>72.97</v>
      </c>
      <c r="W2801">
        <v>6</v>
      </c>
      <c r="Y2801">
        <v>19.38</v>
      </c>
      <c r="Z2801">
        <v>3.01</v>
      </c>
      <c r="AA2801">
        <v>61569.9</v>
      </c>
      <c r="AB2801" s="9">
        <v>61569900000</v>
      </c>
      <c r="AC2801" s="5">
        <v>10.32</v>
      </c>
      <c r="AD2801">
        <v>30.28</v>
      </c>
      <c r="AE2801">
        <v>16.170000000000002</v>
      </c>
      <c r="AF2801">
        <v>20.18</v>
      </c>
      <c r="AG2801" s="5"/>
      <c r="AH2801" s="5">
        <v>14.926027730373573</v>
      </c>
      <c r="AI2801" s="5"/>
      <c r="AJ2801">
        <v>100714.63</v>
      </c>
      <c r="AK2801">
        <v>100714630000</v>
      </c>
      <c r="AL2801">
        <f t="shared" si="351"/>
        <v>0</v>
      </c>
      <c r="AM2801">
        <f t="shared" si="352"/>
        <v>0</v>
      </c>
      <c r="AN2801">
        <f t="shared" si="353"/>
        <v>1</v>
      </c>
      <c r="AO2801">
        <v>10</v>
      </c>
      <c r="AP2801" s="5">
        <v>1</v>
      </c>
      <c r="AQ2801">
        <v>304300000</v>
      </c>
      <c r="AR2801" s="5">
        <v>1.5</v>
      </c>
      <c r="AS2801">
        <v>265000000</v>
      </c>
      <c r="AT2801">
        <v>2200000</v>
      </c>
      <c r="AU2801">
        <v>306500000</v>
      </c>
      <c r="AV2801">
        <v>0.53</v>
      </c>
      <c r="CG2801" s="13"/>
    </row>
    <row r="2802" spans="1:85" x14ac:dyDescent="0.3">
      <c r="A2802">
        <v>2020</v>
      </c>
      <c r="B2802" t="s">
        <v>17</v>
      </c>
      <c r="C2802">
        <v>0</v>
      </c>
      <c r="D2802">
        <v>7</v>
      </c>
      <c r="E2802">
        <v>7</v>
      </c>
      <c r="L2802">
        <v>1</v>
      </c>
      <c r="M2802">
        <v>0</v>
      </c>
      <c r="N2802">
        <v>0</v>
      </c>
      <c r="O2802">
        <v>16</v>
      </c>
      <c r="P2802">
        <v>7</v>
      </c>
      <c r="Q2802" s="5">
        <v>43.75</v>
      </c>
      <c r="R2802">
        <v>6</v>
      </c>
      <c r="S2802" s="5">
        <v>37.5</v>
      </c>
      <c r="T2802">
        <v>3</v>
      </c>
      <c r="U2802" s="5">
        <v>18.75</v>
      </c>
      <c r="V2802">
        <v>65.88</v>
      </c>
      <c r="W2802">
        <v>7</v>
      </c>
      <c r="Y2802">
        <v>9.1</v>
      </c>
      <c r="Z2802">
        <v>4.43</v>
      </c>
      <c r="AA2802">
        <v>103343.8</v>
      </c>
      <c r="AB2802" s="9">
        <v>103343800000</v>
      </c>
      <c r="AC2802" s="5">
        <v>22.34</v>
      </c>
      <c r="AD2802">
        <v>18.850000000000001</v>
      </c>
      <c r="AE2802">
        <v>11.82</v>
      </c>
      <c r="AF2802">
        <v>15.4</v>
      </c>
      <c r="AG2802" s="5">
        <v>65.86917036456974</v>
      </c>
      <c r="AH2802" s="5">
        <v>3.8733531466639999</v>
      </c>
      <c r="AI2802" s="5"/>
      <c r="AJ2802">
        <v>278090.26</v>
      </c>
      <c r="AK2802">
        <v>278090260000</v>
      </c>
      <c r="AL2802">
        <f t="shared" si="351"/>
        <v>0</v>
      </c>
      <c r="AM2802">
        <f t="shared" si="352"/>
        <v>0</v>
      </c>
      <c r="AN2802">
        <f t="shared" si="353"/>
        <v>1</v>
      </c>
      <c r="AO2802">
        <v>47</v>
      </c>
      <c r="AP2802" s="5">
        <v>1.6720978579357173</v>
      </c>
      <c r="AQ2802">
        <v>326600000</v>
      </c>
      <c r="AT2802">
        <v>32000000</v>
      </c>
      <c r="AU2802">
        <v>358600000</v>
      </c>
      <c r="AW2802">
        <v>122005.4</v>
      </c>
      <c r="AX2802">
        <v>122005400000</v>
      </c>
      <c r="CG2802" s="13"/>
    </row>
    <row r="2803" spans="1:85" x14ac:dyDescent="0.3">
      <c r="A2803">
        <v>2020</v>
      </c>
      <c r="B2803" t="s">
        <v>18</v>
      </c>
      <c r="C2803">
        <v>1</v>
      </c>
      <c r="M2803">
        <v>0</v>
      </c>
      <c r="N2803">
        <v>0</v>
      </c>
      <c r="Q2803" s="5"/>
      <c r="S2803" s="5"/>
      <c r="U2803" s="5"/>
      <c r="V2803">
        <v>70.010000000000005</v>
      </c>
      <c r="Z2803">
        <v>0.97</v>
      </c>
      <c r="AC2803" s="5">
        <v>23.69</v>
      </c>
      <c r="AG2803" s="5"/>
      <c r="AH2803" s="5"/>
      <c r="AI2803" s="5"/>
      <c r="AJ2803">
        <v>14360.9</v>
      </c>
      <c r="AK2803">
        <v>14360900000</v>
      </c>
      <c r="AL2803">
        <f t="shared" si="351"/>
        <v>1</v>
      </c>
      <c r="AM2803">
        <f t="shared" si="352"/>
        <v>0</v>
      </c>
      <c r="AN2803">
        <f t="shared" si="353"/>
        <v>0</v>
      </c>
      <c r="AO2803">
        <v>27</v>
      </c>
      <c r="AP2803" s="5">
        <v>1.4313637641589871</v>
      </c>
      <c r="AR2803" s="5">
        <v>8.5</v>
      </c>
      <c r="AV2803">
        <v>0</v>
      </c>
      <c r="CG2803" s="13"/>
    </row>
    <row r="2804" spans="1:85" x14ac:dyDescent="0.3">
      <c r="A2804">
        <v>2020</v>
      </c>
      <c r="B2804" t="s">
        <v>19</v>
      </c>
      <c r="C2804">
        <v>0</v>
      </c>
      <c r="D2804">
        <v>4</v>
      </c>
      <c r="E2804">
        <v>3</v>
      </c>
      <c r="F2804">
        <v>9.6</v>
      </c>
      <c r="G2804">
        <v>9600000</v>
      </c>
      <c r="H2804">
        <v>9.1</v>
      </c>
      <c r="I2804">
        <v>9100000</v>
      </c>
      <c r="J2804">
        <v>0.5</v>
      </c>
      <c r="K2804">
        <v>500000</v>
      </c>
      <c r="L2804">
        <v>1</v>
      </c>
      <c r="M2804">
        <v>1</v>
      </c>
      <c r="N2804">
        <v>0</v>
      </c>
      <c r="O2804">
        <v>10</v>
      </c>
      <c r="P2804">
        <v>4</v>
      </c>
      <c r="Q2804" s="5">
        <v>40</v>
      </c>
      <c r="R2804">
        <v>1</v>
      </c>
      <c r="S2804" s="5">
        <v>10</v>
      </c>
      <c r="T2804">
        <v>5</v>
      </c>
      <c r="U2804" s="5">
        <v>50</v>
      </c>
      <c r="V2804">
        <v>28.06</v>
      </c>
      <c r="W2804">
        <v>4</v>
      </c>
      <c r="X2804">
        <v>5.92</v>
      </c>
      <c r="Y2804">
        <v>9.51</v>
      </c>
      <c r="Z2804">
        <v>2.23</v>
      </c>
      <c r="AA2804">
        <v>50438.8</v>
      </c>
      <c r="AB2804" s="9">
        <v>50438800000</v>
      </c>
      <c r="AC2804" s="5">
        <v>12.46</v>
      </c>
      <c r="AD2804">
        <v>18.78</v>
      </c>
      <c r="AE2804">
        <v>13.73</v>
      </c>
      <c r="AF2804">
        <v>18.41</v>
      </c>
      <c r="AG2804" s="5"/>
      <c r="AH2804" s="5">
        <v>0.15451201418701221</v>
      </c>
      <c r="AI2804" s="5">
        <v>0.61302013529267152</v>
      </c>
      <c r="AJ2804">
        <v>81656.92</v>
      </c>
      <c r="AK2804">
        <v>81656920000</v>
      </c>
      <c r="AL2804">
        <f t="shared" si="351"/>
        <v>0</v>
      </c>
      <c r="AM2804">
        <f t="shared" si="352"/>
        <v>1</v>
      </c>
      <c r="AN2804">
        <f t="shared" si="353"/>
        <v>0</v>
      </c>
      <c r="AO2804">
        <v>35</v>
      </c>
      <c r="AP2804" s="5">
        <v>1.5440680443502754</v>
      </c>
      <c r="AQ2804">
        <v>24000000</v>
      </c>
      <c r="AT2804">
        <v>34900000</v>
      </c>
      <c r="AU2804">
        <v>58900000</v>
      </c>
      <c r="AV2804">
        <v>0</v>
      </c>
      <c r="CG2804" s="13"/>
    </row>
    <row r="2805" spans="1:85" x14ac:dyDescent="0.3">
      <c r="A2805">
        <v>2020</v>
      </c>
      <c r="B2805" t="s">
        <v>20</v>
      </c>
      <c r="C2805">
        <v>0</v>
      </c>
      <c r="D2805">
        <v>6</v>
      </c>
      <c r="E2805">
        <v>5</v>
      </c>
      <c r="L2805">
        <v>1</v>
      </c>
      <c r="M2805">
        <v>0</v>
      </c>
      <c r="N2805">
        <v>1</v>
      </c>
      <c r="O2805">
        <v>25</v>
      </c>
      <c r="P2805">
        <v>6</v>
      </c>
      <c r="Q2805" s="5">
        <v>24</v>
      </c>
      <c r="R2805">
        <v>3</v>
      </c>
      <c r="S2805" s="5">
        <v>12</v>
      </c>
      <c r="T2805">
        <v>16</v>
      </c>
      <c r="U2805" s="5">
        <v>64</v>
      </c>
      <c r="V2805">
        <v>63.28</v>
      </c>
      <c r="W2805">
        <v>5</v>
      </c>
      <c r="Y2805">
        <v>9.44</v>
      </c>
      <c r="Z2805">
        <v>1.37</v>
      </c>
      <c r="AA2805">
        <v>408325.9</v>
      </c>
      <c r="AB2805" s="9">
        <v>408325900000</v>
      </c>
      <c r="AC2805" s="5">
        <v>21.55</v>
      </c>
      <c r="AD2805">
        <v>9.0500000000000007</v>
      </c>
      <c r="AE2805">
        <v>6.6</v>
      </c>
      <c r="AF2805">
        <v>9.0399999999999991</v>
      </c>
      <c r="AG2805" s="5">
        <v>4.4133710415554068</v>
      </c>
      <c r="AH2805" s="5"/>
      <c r="AI2805" s="5">
        <v>0.48258021350102942</v>
      </c>
      <c r="AJ2805">
        <v>309164.96000000002</v>
      </c>
      <c r="AK2805">
        <v>309164960000</v>
      </c>
      <c r="AL2805">
        <f t="shared" si="351"/>
        <v>0</v>
      </c>
      <c r="AM2805">
        <f t="shared" si="352"/>
        <v>0</v>
      </c>
      <c r="AN2805">
        <f t="shared" si="353"/>
        <v>1</v>
      </c>
      <c r="AO2805">
        <v>39</v>
      </c>
      <c r="AP2805" s="5">
        <v>1.5910646070264991</v>
      </c>
      <c r="AQ2805">
        <v>77849000</v>
      </c>
      <c r="AS2805">
        <f>64901000+71850000</f>
        <v>136751000</v>
      </c>
      <c r="AT2805">
        <v>6328000</v>
      </c>
      <c r="AU2805">
        <v>84177000</v>
      </c>
      <c r="AV2805">
        <v>63.28</v>
      </c>
      <c r="AW2805">
        <v>267077.5</v>
      </c>
      <c r="AX2805">
        <v>267077500000</v>
      </c>
      <c r="CG2805" s="13"/>
    </row>
    <row r="2806" spans="1:85" x14ac:dyDescent="0.3">
      <c r="A2806">
        <v>2020</v>
      </c>
      <c r="B2806" t="s">
        <v>21</v>
      </c>
      <c r="C2806">
        <v>1</v>
      </c>
      <c r="M2806">
        <v>0</v>
      </c>
      <c r="N2806">
        <v>0</v>
      </c>
      <c r="Q2806" s="5"/>
      <c r="S2806" s="5"/>
      <c r="U2806" s="5"/>
      <c r="V2806">
        <v>30.81</v>
      </c>
      <c r="X2806">
        <v>36.659999999999997</v>
      </c>
      <c r="Z2806">
        <v>3.68</v>
      </c>
      <c r="AC2806" s="5">
        <v>50.81</v>
      </c>
      <c r="AG2806" s="5"/>
      <c r="AH2806" s="5"/>
      <c r="AI2806" s="5"/>
      <c r="AJ2806">
        <v>158470.51</v>
      </c>
      <c r="AK2806">
        <v>158470510000</v>
      </c>
      <c r="AL2806">
        <f t="shared" si="351"/>
        <v>0</v>
      </c>
      <c r="AM2806">
        <f t="shared" si="352"/>
        <v>0</v>
      </c>
      <c r="AN2806">
        <f t="shared" si="353"/>
        <v>1</v>
      </c>
      <c r="AO2806">
        <v>41</v>
      </c>
      <c r="AP2806" s="5">
        <v>1.6127838567197355</v>
      </c>
      <c r="AV2806">
        <v>0</v>
      </c>
      <c r="CG2806" s="13"/>
    </row>
    <row r="2807" spans="1:85" x14ac:dyDescent="0.3">
      <c r="A2807">
        <v>2020</v>
      </c>
      <c r="B2807" t="s">
        <v>22</v>
      </c>
      <c r="C2807">
        <v>0</v>
      </c>
      <c r="D2807">
        <v>6</v>
      </c>
      <c r="E2807">
        <v>4</v>
      </c>
      <c r="M2807">
        <v>0</v>
      </c>
      <c r="N2807">
        <v>0</v>
      </c>
      <c r="Q2807" s="5"/>
      <c r="S2807" s="5"/>
      <c r="U2807" s="5"/>
      <c r="V2807">
        <v>40.9</v>
      </c>
      <c r="X2807">
        <v>16.27</v>
      </c>
      <c r="Z2807">
        <v>0.56999999999999995</v>
      </c>
      <c r="AC2807" s="5">
        <v>8.93</v>
      </c>
      <c r="AG2807" s="5"/>
      <c r="AH2807" s="5"/>
      <c r="AI2807" s="5"/>
      <c r="AJ2807">
        <v>45420.77</v>
      </c>
      <c r="AK2807">
        <v>45420770000</v>
      </c>
      <c r="AL2807">
        <f t="shared" si="351"/>
        <v>0</v>
      </c>
      <c r="AM2807">
        <f t="shared" si="352"/>
        <v>1</v>
      </c>
      <c r="AN2807">
        <f t="shared" si="353"/>
        <v>0</v>
      </c>
      <c r="AO2807">
        <v>48</v>
      </c>
      <c r="AP2807" s="5">
        <v>1.6812412373755872</v>
      </c>
      <c r="AV2807">
        <v>0.47</v>
      </c>
      <c r="CG2807" s="13"/>
    </row>
    <row r="2808" spans="1:85" x14ac:dyDescent="0.3">
      <c r="A2808">
        <v>2020</v>
      </c>
      <c r="B2808" t="s">
        <v>23</v>
      </c>
      <c r="C2808">
        <v>0</v>
      </c>
      <c r="D2808">
        <v>4</v>
      </c>
      <c r="E2808">
        <v>7</v>
      </c>
      <c r="M2808">
        <v>0</v>
      </c>
      <c r="N2808">
        <v>0</v>
      </c>
      <c r="Q2808" s="5"/>
      <c r="S2808" s="5"/>
      <c r="U2808" s="5"/>
      <c r="V2808">
        <v>51.54</v>
      </c>
      <c r="X2808">
        <v>9.26</v>
      </c>
      <c r="Z2808">
        <v>1.5</v>
      </c>
      <c r="AC2808" s="5">
        <v>36.130000000000003</v>
      </c>
      <c r="AG2808" s="5"/>
      <c r="AH2808" s="5"/>
      <c r="AI2808" s="5"/>
      <c r="AJ2808">
        <v>126374.45</v>
      </c>
      <c r="AK2808">
        <v>126374450000</v>
      </c>
      <c r="AL2808">
        <f t="shared" si="351"/>
        <v>0</v>
      </c>
      <c r="AM2808">
        <f t="shared" si="352"/>
        <v>0</v>
      </c>
      <c r="AN2808">
        <f t="shared" si="353"/>
        <v>1</v>
      </c>
      <c r="AO2808">
        <v>72</v>
      </c>
      <c r="AP2808" s="5">
        <v>1.8573324964312683</v>
      </c>
      <c r="AV2808">
        <v>51.54</v>
      </c>
      <c r="CG2808" s="13"/>
    </row>
    <row r="2809" spans="1:85" x14ac:dyDescent="0.3">
      <c r="A2809">
        <v>2020</v>
      </c>
      <c r="B2809" t="s">
        <v>24</v>
      </c>
      <c r="C2809">
        <v>0</v>
      </c>
      <c r="D2809">
        <v>4</v>
      </c>
      <c r="E2809">
        <v>6</v>
      </c>
      <c r="M2809">
        <v>0</v>
      </c>
      <c r="N2809">
        <v>0</v>
      </c>
      <c r="Q2809" s="5"/>
      <c r="S2809" s="5"/>
      <c r="U2809" s="5"/>
      <c r="V2809">
        <v>54.33</v>
      </c>
      <c r="Z2809">
        <v>0.45</v>
      </c>
      <c r="AC2809" s="5">
        <v>3.11</v>
      </c>
      <c r="AG2809" s="5"/>
      <c r="AH2809" s="5"/>
      <c r="AI2809" s="5"/>
      <c r="AJ2809">
        <v>11607.91</v>
      </c>
      <c r="AK2809">
        <v>11607910000</v>
      </c>
      <c r="AL2809">
        <f t="shared" si="351"/>
        <v>1</v>
      </c>
      <c r="AM2809">
        <f t="shared" si="352"/>
        <v>0</v>
      </c>
      <c r="AN2809">
        <f t="shared" si="353"/>
        <v>0</v>
      </c>
      <c r="AO2809">
        <v>27</v>
      </c>
      <c r="AP2809" s="5">
        <v>1.4313637641589871</v>
      </c>
      <c r="AR2809" s="5">
        <v>6.2</v>
      </c>
      <c r="AV2809">
        <v>0</v>
      </c>
      <c r="CG2809" s="13"/>
    </row>
    <row r="2810" spans="1:85" x14ac:dyDescent="0.3">
      <c r="A2810">
        <v>2020</v>
      </c>
      <c r="B2810" t="s">
        <v>25</v>
      </c>
      <c r="C2810">
        <v>0</v>
      </c>
      <c r="D2810">
        <v>4</v>
      </c>
      <c r="E2810">
        <v>4</v>
      </c>
      <c r="F2810">
        <v>44.4</v>
      </c>
      <c r="G2810">
        <v>44400000</v>
      </c>
      <c r="H2810">
        <v>44.4</v>
      </c>
      <c r="I2810">
        <v>44400000</v>
      </c>
      <c r="L2810">
        <v>1</v>
      </c>
      <c r="M2810">
        <v>0</v>
      </c>
      <c r="N2810">
        <v>1</v>
      </c>
      <c r="O2810">
        <v>19</v>
      </c>
      <c r="P2810">
        <v>7</v>
      </c>
      <c r="Q2810" s="5">
        <v>36.84210526315789</v>
      </c>
      <c r="R2810">
        <v>2</v>
      </c>
      <c r="S2810" s="5">
        <v>10.526315789473683</v>
      </c>
      <c r="T2810">
        <v>1</v>
      </c>
      <c r="U2810" s="5">
        <v>5.2631578947368416</v>
      </c>
      <c r="V2810">
        <v>52.79</v>
      </c>
      <c r="W2810">
        <v>7</v>
      </c>
      <c r="X2810">
        <v>11.87</v>
      </c>
      <c r="Y2810">
        <v>13.26</v>
      </c>
      <c r="Z2810">
        <v>16.91</v>
      </c>
      <c r="AA2810">
        <v>163102.6</v>
      </c>
      <c r="AB2810" s="9">
        <v>163102600000</v>
      </c>
      <c r="AC2810" s="5">
        <v>59.6</v>
      </c>
      <c r="AD2810">
        <v>27.08</v>
      </c>
      <c r="AE2810">
        <v>16.77</v>
      </c>
      <c r="AF2810">
        <v>24.15</v>
      </c>
      <c r="AG2810" s="5"/>
      <c r="AH2810" s="5">
        <v>0.41370760770842685</v>
      </c>
      <c r="AI2810" s="5">
        <v>5.6255387713010085</v>
      </c>
      <c r="AJ2810">
        <v>1598503.12</v>
      </c>
      <c r="AK2810">
        <v>1598503120000</v>
      </c>
      <c r="AL2810">
        <f t="shared" si="351"/>
        <v>0</v>
      </c>
      <c r="AM2810">
        <f t="shared" si="352"/>
        <v>0</v>
      </c>
      <c r="AN2810">
        <f t="shared" si="353"/>
        <v>1</v>
      </c>
      <c r="AO2810">
        <v>75</v>
      </c>
      <c r="AP2810" s="5">
        <v>1.8750612633916997</v>
      </c>
      <c r="AQ2810">
        <v>51526390</v>
      </c>
      <c r="AS2810">
        <v>207720230</v>
      </c>
      <c r="AT2810">
        <v>63452359</v>
      </c>
      <c r="AU2810">
        <v>114978749</v>
      </c>
      <c r="AV2810">
        <v>0</v>
      </c>
      <c r="CG2810" s="13"/>
    </row>
    <row r="2811" spans="1:85" x14ac:dyDescent="0.3">
      <c r="A2811">
        <v>2020</v>
      </c>
      <c r="B2811" t="s">
        <v>26</v>
      </c>
      <c r="C2811">
        <v>1</v>
      </c>
      <c r="D2811">
        <v>6</v>
      </c>
      <c r="E2811">
        <v>6</v>
      </c>
      <c r="M2811">
        <v>0</v>
      </c>
      <c r="N2811">
        <v>0</v>
      </c>
      <c r="O2811">
        <v>15</v>
      </c>
      <c r="P2811">
        <v>7</v>
      </c>
      <c r="Q2811" s="5">
        <v>46.666666666666664</v>
      </c>
      <c r="R2811">
        <v>2</v>
      </c>
      <c r="S2811" s="5">
        <v>13.333333333333334</v>
      </c>
      <c r="T2811">
        <v>6</v>
      </c>
      <c r="U2811" s="5">
        <v>40</v>
      </c>
      <c r="V2811">
        <v>37.869999999999997</v>
      </c>
      <c r="W2811">
        <v>5</v>
      </c>
      <c r="Y2811">
        <v>3.83</v>
      </c>
      <c r="Z2811">
        <v>1.86</v>
      </c>
      <c r="AA2811">
        <v>133072</v>
      </c>
      <c r="AB2811" s="9">
        <v>133072000000</v>
      </c>
      <c r="AC2811" s="5">
        <v>74.75</v>
      </c>
      <c r="AD2811">
        <v>9.08</v>
      </c>
      <c r="AE2811">
        <v>2.93</v>
      </c>
      <c r="AF2811">
        <v>4.24</v>
      </c>
      <c r="AG2811" s="5">
        <v>-90.451543233129911</v>
      </c>
      <c r="AH2811" s="5"/>
      <c r="AI2811" s="5">
        <v>0.75042082481664063</v>
      </c>
      <c r="AJ2811">
        <v>47528.67</v>
      </c>
      <c r="AK2811">
        <v>47528670000</v>
      </c>
      <c r="AL2811">
        <f t="shared" si="351"/>
        <v>0</v>
      </c>
      <c r="AM2811">
        <f t="shared" si="352"/>
        <v>1</v>
      </c>
      <c r="AN2811">
        <f t="shared" si="353"/>
        <v>0</v>
      </c>
      <c r="AO2811">
        <v>12</v>
      </c>
      <c r="AP2811" s="5">
        <v>1.0791812460476247</v>
      </c>
      <c r="AV2811">
        <v>37.869999999999997</v>
      </c>
      <c r="AW2811">
        <v>7604.2</v>
      </c>
      <c r="AX2811">
        <v>7604200000</v>
      </c>
      <c r="CG2811" s="13"/>
    </row>
    <row r="2812" spans="1:85" x14ac:dyDescent="0.3">
      <c r="A2812">
        <v>2020</v>
      </c>
      <c r="B2812" t="s">
        <v>27</v>
      </c>
      <c r="C2812">
        <v>0</v>
      </c>
      <c r="D2812">
        <v>5</v>
      </c>
      <c r="E2812">
        <v>4</v>
      </c>
      <c r="M2812">
        <v>0</v>
      </c>
      <c r="N2812">
        <v>0</v>
      </c>
      <c r="Q2812" s="5"/>
      <c r="S2812" s="5"/>
      <c r="U2812" s="5"/>
      <c r="V2812">
        <v>55.74</v>
      </c>
      <c r="Z2812">
        <v>11.15</v>
      </c>
      <c r="AC2812" s="5">
        <v>69.430000000000007</v>
      </c>
      <c r="AG2812" s="5"/>
      <c r="AH2812" s="5"/>
      <c r="AI2812" s="5"/>
      <c r="AJ2812">
        <v>141147.89000000001</v>
      </c>
      <c r="AK2812">
        <v>141147890000</v>
      </c>
      <c r="AL2812">
        <f t="shared" si="351"/>
        <v>0</v>
      </c>
      <c r="AM2812">
        <f t="shared" si="352"/>
        <v>0</v>
      </c>
      <c r="AN2812">
        <f t="shared" si="353"/>
        <v>1</v>
      </c>
      <c r="AO2812">
        <v>24</v>
      </c>
      <c r="AP2812" s="5">
        <v>1.3802112417116059</v>
      </c>
      <c r="AV2812">
        <v>0</v>
      </c>
      <c r="CG2812" s="13"/>
    </row>
    <row r="2813" spans="1:85" x14ac:dyDescent="0.3">
      <c r="A2813">
        <v>2020</v>
      </c>
      <c r="B2813" t="s">
        <v>28</v>
      </c>
      <c r="C2813">
        <v>0</v>
      </c>
      <c r="D2813">
        <v>4</v>
      </c>
      <c r="E2813">
        <v>4</v>
      </c>
      <c r="F2813">
        <v>13.7</v>
      </c>
      <c r="G2813">
        <v>13700000</v>
      </c>
      <c r="H2813">
        <v>13.7</v>
      </c>
      <c r="I2813">
        <v>13700000</v>
      </c>
      <c r="L2813">
        <v>1</v>
      </c>
      <c r="M2813">
        <v>1</v>
      </c>
      <c r="N2813">
        <v>1</v>
      </c>
      <c r="O2813">
        <v>12</v>
      </c>
      <c r="P2813">
        <v>6</v>
      </c>
      <c r="Q2813" s="5">
        <v>50</v>
      </c>
      <c r="R2813">
        <v>4</v>
      </c>
      <c r="S2813" s="5">
        <v>33.333333333333329</v>
      </c>
      <c r="T2813">
        <v>2</v>
      </c>
      <c r="U2813" s="5">
        <v>16.666666666666664</v>
      </c>
      <c r="V2813">
        <v>44.8</v>
      </c>
      <c r="W2813">
        <v>5</v>
      </c>
      <c r="X2813">
        <v>3.76</v>
      </c>
      <c r="Y2813">
        <v>15.93</v>
      </c>
      <c r="Z2813">
        <v>3.85</v>
      </c>
      <c r="AA2813">
        <v>43974.9</v>
      </c>
      <c r="AB2813" s="9">
        <v>43974900000</v>
      </c>
      <c r="AC2813" s="5">
        <v>18.5</v>
      </c>
      <c r="AD2813">
        <v>26.3</v>
      </c>
      <c r="AE2813">
        <v>18.03</v>
      </c>
      <c r="AF2813">
        <v>25.45</v>
      </c>
      <c r="AG2813" s="5"/>
      <c r="AH2813" s="5">
        <v>0.66276301396306547</v>
      </c>
      <c r="AI2813" s="5"/>
      <c r="AJ2813">
        <v>118304.34</v>
      </c>
      <c r="AK2813">
        <v>118304340000</v>
      </c>
      <c r="AL2813">
        <f t="shared" si="351"/>
        <v>0</v>
      </c>
      <c r="AM2813">
        <f t="shared" si="352"/>
        <v>0</v>
      </c>
      <c r="AN2813">
        <f t="shared" si="353"/>
        <v>1</v>
      </c>
      <c r="AO2813">
        <v>45</v>
      </c>
      <c r="AP2813" s="5">
        <v>1.6532125137753435</v>
      </c>
      <c r="AQ2813">
        <v>78960530</v>
      </c>
      <c r="AR2813" s="5">
        <v>11.2</v>
      </c>
      <c r="AS2813">
        <v>120422214</v>
      </c>
      <c r="AT2813">
        <v>7791046</v>
      </c>
      <c r="AU2813">
        <v>86751576</v>
      </c>
      <c r="AV2813">
        <v>0</v>
      </c>
      <c r="CG2813" s="13"/>
    </row>
    <row r="2814" spans="1:85" x14ac:dyDescent="0.3">
      <c r="A2814">
        <v>2020</v>
      </c>
      <c r="B2814" t="s">
        <v>29</v>
      </c>
      <c r="C2814">
        <v>0</v>
      </c>
      <c r="D2814">
        <v>3</v>
      </c>
      <c r="E2814">
        <v>5</v>
      </c>
      <c r="M2814">
        <v>0</v>
      </c>
      <c r="N2814">
        <v>0</v>
      </c>
      <c r="Q2814" s="5"/>
      <c r="S2814" s="5"/>
      <c r="U2814" s="5"/>
      <c r="V2814">
        <v>52.01</v>
      </c>
      <c r="X2814">
        <v>6.17</v>
      </c>
      <c r="Z2814">
        <v>1.86</v>
      </c>
      <c r="AC2814" s="5">
        <v>12.93</v>
      </c>
      <c r="AG2814" s="5"/>
      <c r="AH2814" s="5"/>
      <c r="AI2814" s="5"/>
      <c r="AJ2814">
        <v>242080.54</v>
      </c>
      <c r="AK2814">
        <v>242080540000</v>
      </c>
      <c r="AL2814">
        <f t="shared" si="351"/>
        <v>0</v>
      </c>
      <c r="AM2814">
        <f t="shared" si="352"/>
        <v>0</v>
      </c>
      <c r="AN2814">
        <f t="shared" si="353"/>
        <v>1</v>
      </c>
      <c r="AO2814">
        <v>34</v>
      </c>
      <c r="AP2814" s="5">
        <v>1.5314789170422551</v>
      </c>
      <c r="AV2814">
        <v>3.07</v>
      </c>
      <c r="CG2814" s="13"/>
    </row>
    <row r="2815" spans="1:85" x14ac:dyDescent="0.3">
      <c r="A2815">
        <v>2020</v>
      </c>
      <c r="B2815" t="s">
        <v>30</v>
      </c>
      <c r="C2815">
        <v>0</v>
      </c>
      <c r="D2815">
        <v>6</v>
      </c>
      <c r="E2815">
        <v>6</v>
      </c>
      <c r="M2815">
        <v>0</v>
      </c>
      <c r="N2815">
        <v>0</v>
      </c>
      <c r="Q2815" s="5"/>
      <c r="S2815" s="5"/>
      <c r="U2815" s="5"/>
      <c r="V2815">
        <v>43.69</v>
      </c>
      <c r="Z2815">
        <v>3.13</v>
      </c>
      <c r="AC2815" s="5">
        <v>14.02</v>
      </c>
      <c r="AG2815" s="5"/>
      <c r="AH2815" s="5"/>
      <c r="AI2815" s="5"/>
      <c r="AJ2815">
        <v>40090.28</v>
      </c>
      <c r="AK2815">
        <v>40090280000</v>
      </c>
      <c r="AL2815">
        <f t="shared" si="351"/>
        <v>0</v>
      </c>
      <c r="AM2815">
        <f t="shared" si="352"/>
        <v>1</v>
      </c>
      <c r="AN2815">
        <f t="shared" si="353"/>
        <v>0</v>
      </c>
      <c r="AO2815">
        <v>27</v>
      </c>
      <c r="AP2815" s="5">
        <v>1.4313637641589871</v>
      </c>
      <c r="AV2815">
        <v>0</v>
      </c>
      <c r="CG2815" s="13"/>
    </row>
    <row r="2816" spans="1:85" x14ac:dyDescent="0.3">
      <c r="A2816">
        <v>2020</v>
      </c>
      <c r="B2816" t="s">
        <v>31</v>
      </c>
      <c r="C2816">
        <v>1</v>
      </c>
      <c r="D2816">
        <v>4</v>
      </c>
      <c r="E2816">
        <v>6</v>
      </c>
      <c r="M2816">
        <v>0</v>
      </c>
      <c r="N2816">
        <v>0</v>
      </c>
      <c r="Q2816" s="5"/>
      <c r="S2816" s="5"/>
      <c r="U2816" s="5"/>
      <c r="V2816">
        <v>74.989999999999995</v>
      </c>
      <c r="Z2816">
        <v>10</v>
      </c>
      <c r="AC2816" s="5">
        <v>104.97</v>
      </c>
      <c r="AG2816" s="5"/>
      <c r="AH2816" s="5"/>
      <c r="AI2816" s="5"/>
      <c r="AJ2816">
        <v>1417007.14</v>
      </c>
      <c r="AK2816">
        <v>1417007140000</v>
      </c>
      <c r="AL2816">
        <f t="shared" si="351"/>
        <v>0</v>
      </c>
      <c r="AM2816">
        <f t="shared" si="352"/>
        <v>0</v>
      </c>
      <c r="AN2816">
        <f t="shared" si="353"/>
        <v>1</v>
      </c>
      <c r="AO2816">
        <v>20</v>
      </c>
      <c r="AP2816" s="5">
        <v>1.301029995663981</v>
      </c>
      <c r="AV2816">
        <v>0</v>
      </c>
      <c r="CG2816" s="13"/>
    </row>
    <row r="2817" spans="1:85" x14ac:dyDescent="0.3">
      <c r="A2817">
        <v>2020</v>
      </c>
      <c r="B2817" t="s">
        <v>32</v>
      </c>
      <c r="C2817">
        <v>0</v>
      </c>
      <c r="D2817">
        <v>5</v>
      </c>
      <c r="E2817">
        <v>4</v>
      </c>
      <c r="F2817">
        <v>19.100000000000001</v>
      </c>
      <c r="G2817">
        <v>19100000</v>
      </c>
      <c r="H2817">
        <v>19.100000000000001</v>
      </c>
      <c r="I2817">
        <v>19100000</v>
      </c>
      <c r="L2817">
        <v>1</v>
      </c>
      <c r="M2817">
        <v>0</v>
      </c>
      <c r="N2817">
        <v>1</v>
      </c>
      <c r="O2817">
        <v>20</v>
      </c>
      <c r="P2817">
        <v>8</v>
      </c>
      <c r="Q2817" s="5">
        <v>40</v>
      </c>
      <c r="R2817">
        <v>4</v>
      </c>
      <c r="S2817" s="5">
        <v>20</v>
      </c>
      <c r="T2817">
        <v>8</v>
      </c>
      <c r="U2817" s="5">
        <v>40</v>
      </c>
      <c r="V2817">
        <v>53.66</v>
      </c>
      <c r="W2817">
        <v>8</v>
      </c>
      <c r="Y2817">
        <v>15.43</v>
      </c>
      <c r="Z2817">
        <v>2.94</v>
      </c>
      <c r="AA2817">
        <v>267226.59999999998</v>
      </c>
      <c r="AB2817" s="9">
        <v>267226599999.99997</v>
      </c>
      <c r="AC2817" s="5">
        <v>11.46</v>
      </c>
      <c r="AD2817">
        <v>21.86</v>
      </c>
      <c r="AE2817">
        <v>17.62</v>
      </c>
      <c r="AF2817">
        <v>21.74</v>
      </c>
      <c r="AG2817" s="5">
        <v>-1.1219498406183126</v>
      </c>
      <c r="AH2817" s="5">
        <v>1.3564041262555482</v>
      </c>
      <c r="AI2817" s="5">
        <v>1.8271758874303681</v>
      </c>
      <c r="AJ2817">
        <v>585201.39</v>
      </c>
      <c r="AK2817">
        <v>585201390000</v>
      </c>
      <c r="AL2817">
        <f t="shared" si="351"/>
        <v>0</v>
      </c>
      <c r="AM2817">
        <f t="shared" si="352"/>
        <v>0</v>
      </c>
      <c r="AN2817">
        <f t="shared" si="353"/>
        <v>1</v>
      </c>
      <c r="AO2817">
        <v>13</v>
      </c>
      <c r="AP2817" s="5">
        <v>1.1139433523068367</v>
      </c>
      <c r="AQ2817">
        <v>254077464</v>
      </c>
      <c r="AR2817" s="5">
        <v>6.7</v>
      </c>
      <c r="AS2817">
        <v>398636673</v>
      </c>
      <c r="AT2817">
        <v>59406188</v>
      </c>
      <c r="AU2817">
        <v>313483652</v>
      </c>
      <c r="AV2817">
        <v>0</v>
      </c>
      <c r="AW2817">
        <v>300824.8</v>
      </c>
      <c r="AX2817">
        <v>300824800000</v>
      </c>
      <c r="CG2817" s="13"/>
    </row>
    <row r="2818" spans="1:85" x14ac:dyDescent="0.3">
      <c r="A2818">
        <v>2020</v>
      </c>
      <c r="B2818" t="s">
        <v>33</v>
      </c>
      <c r="C2818">
        <v>0</v>
      </c>
      <c r="M2818">
        <v>0</v>
      </c>
      <c r="N2818">
        <v>0</v>
      </c>
      <c r="Q2818" s="5"/>
      <c r="S2818" s="5"/>
      <c r="U2818" s="5"/>
      <c r="AG2818" s="5"/>
      <c r="AH2818" s="5"/>
      <c r="AI2818" s="5"/>
      <c r="AL2818">
        <f t="shared" si="351"/>
        <v>1</v>
      </c>
      <c r="AM2818">
        <f t="shared" si="352"/>
        <v>0</v>
      </c>
      <c r="AN2818">
        <f t="shared" si="353"/>
        <v>0</v>
      </c>
      <c r="AO2818">
        <v>14</v>
      </c>
      <c r="AP2818" s="5">
        <v>1.1461280356782377</v>
      </c>
      <c r="CG2818" s="13"/>
    </row>
    <row r="2819" spans="1:85" x14ac:dyDescent="0.3">
      <c r="A2819">
        <v>2020</v>
      </c>
      <c r="B2819" t="s">
        <v>34</v>
      </c>
      <c r="C2819">
        <v>0</v>
      </c>
      <c r="D2819">
        <v>4</v>
      </c>
      <c r="E2819">
        <v>5</v>
      </c>
      <c r="M2819">
        <v>0</v>
      </c>
      <c r="N2819">
        <v>0</v>
      </c>
      <c r="Q2819" s="5"/>
      <c r="S2819" s="5"/>
      <c r="U2819" s="5"/>
      <c r="V2819">
        <v>63.17</v>
      </c>
      <c r="Z2819">
        <v>2.14</v>
      </c>
      <c r="AC2819" s="5">
        <v>185.1</v>
      </c>
      <c r="AG2819" s="5"/>
      <c r="AH2819" s="5"/>
      <c r="AI2819" s="5"/>
      <c r="AJ2819">
        <v>30540.94</v>
      </c>
      <c r="AK2819">
        <v>30540940000</v>
      </c>
      <c r="AL2819">
        <f t="shared" si="351"/>
        <v>0</v>
      </c>
      <c r="AM2819">
        <f t="shared" si="352"/>
        <v>1</v>
      </c>
      <c r="AN2819">
        <f t="shared" si="353"/>
        <v>0</v>
      </c>
      <c r="AO2819">
        <v>82</v>
      </c>
      <c r="AP2819" s="5">
        <v>1.9138138523837167</v>
      </c>
      <c r="AV2819">
        <v>0</v>
      </c>
      <c r="CG2819" s="13"/>
    </row>
    <row r="2820" spans="1:85" x14ac:dyDescent="0.3">
      <c r="A2820">
        <v>2020</v>
      </c>
      <c r="B2820" t="s">
        <v>35</v>
      </c>
      <c r="C2820">
        <v>0</v>
      </c>
      <c r="D2820">
        <v>6</v>
      </c>
      <c r="E2820">
        <v>4</v>
      </c>
      <c r="F2820">
        <v>8.1999999999999993</v>
      </c>
      <c r="G2820">
        <v>8199999.9999999991</v>
      </c>
      <c r="H2820">
        <v>6.3</v>
      </c>
      <c r="I2820">
        <v>6300000</v>
      </c>
      <c r="J2820">
        <v>1.8999999999999995</v>
      </c>
      <c r="K2820">
        <v>1899999.9999999995</v>
      </c>
      <c r="M2820">
        <v>0</v>
      </c>
      <c r="N2820">
        <v>0</v>
      </c>
      <c r="O2820">
        <v>12</v>
      </c>
      <c r="P2820">
        <v>7</v>
      </c>
      <c r="Q2820" s="5">
        <v>58.333333333333336</v>
      </c>
      <c r="R2820">
        <v>4</v>
      </c>
      <c r="S2820" s="5">
        <v>33.333333333333329</v>
      </c>
      <c r="T2820">
        <v>1</v>
      </c>
      <c r="U2820" s="5">
        <v>8.3333333333333321</v>
      </c>
      <c r="V2820">
        <v>58.3</v>
      </c>
      <c r="W2820">
        <v>4</v>
      </c>
      <c r="Y2820">
        <v>18.28</v>
      </c>
      <c r="Z2820">
        <v>3.04</v>
      </c>
      <c r="AA2820">
        <v>68485.3</v>
      </c>
      <c r="AB2820" s="9">
        <v>68485300000</v>
      </c>
      <c r="AC2820" s="5">
        <v>16.21</v>
      </c>
      <c r="AD2820">
        <v>19.84</v>
      </c>
      <c r="AE2820">
        <v>14.35</v>
      </c>
      <c r="AF2820">
        <v>16.72</v>
      </c>
      <c r="AG2820" s="5"/>
      <c r="AH2820" s="5">
        <v>0.51084546873301706</v>
      </c>
      <c r="AI2820" s="5">
        <v>3.0462011555764517</v>
      </c>
      <c r="AJ2820">
        <v>153039.54999999999</v>
      </c>
      <c r="AK2820">
        <v>153039550000</v>
      </c>
      <c r="AL2820">
        <f t="shared" si="351"/>
        <v>0</v>
      </c>
      <c r="AM2820">
        <f t="shared" si="352"/>
        <v>0</v>
      </c>
      <c r="AN2820">
        <f t="shared" si="353"/>
        <v>1</v>
      </c>
      <c r="AO2820">
        <v>59</v>
      </c>
      <c r="AP2820" s="5">
        <v>1.7708520116421442</v>
      </c>
      <c r="AR2820" s="5">
        <v>100</v>
      </c>
      <c r="CG2820" s="13"/>
    </row>
    <row r="2821" spans="1:85" x14ac:dyDescent="0.3">
      <c r="A2821">
        <v>2020</v>
      </c>
      <c r="B2821" t="s">
        <v>36</v>
      </c>
      <c r="C2821">
        <v>0</v>
      </c>
      <c r="M2821">
        <v>0</v>
      </c>
      <c r="N2821">
        <v>0</v>
      </c>
      <c r="Q2821" s="5"/>
      <c r="S2821" s="5"/>
      <c r="U2821" s="5"/>
      <c r="V2821">
        <v>41.1</v>
      </c>
      <c r="X2821">
        <v>73.06</v>
      </c>
      <c r="Z2821">
        <v>0.96</v>
      </c>
      <c r="AC2821" s="5">
        <v>4.49</v>
      </c>
      <c r="AG2821" s="5"/>
      <c r="AH2821" s="5"/>
      <c r="AI2821" s="5"/>
      <c r="AJ2821">
        <v>22891</v>
      </c>
      <c r="AK2821">
        <v>22891000000</v>
      </c>
      <c r="AL2821">
        <f t="shared" si="351"/>
        <v>1</v>
      </c>
      <c r="AM2821">
        <f t="shared" si="352"/>
        <v>0</v>
      </c>
      <c r="AN2821">
        <f t="shared" si="353"/>
        <v>0</v>
      </c>
      <c r="AO2821">
        <v>96</v>
      </c>
      <c r="AP2821" s="5">
        <v>1.9822712330395682</v>
      </c>
      <c r="AV2821">
        <v>0</v>
      </c>
      <c r="CG2821" s="13"/>
    </row>
    <row r="2822" spans="1:85" x14ac:dyDescent="0.3">
      <c r="A2822">
        <v>2020</v>
      </c>
      <c r="B2822" t="s">
        <v>37</v>
      </c>
      <c r="C2822">
        <v>1</v>
      </c>
      <c r="D2822">
        <v>10</v>
      </c>
      <c r="E2822">
        <v>4</v>
      </c>
      <c r="F2822">
        <v>9.6</v>
      </c>
      <c r="G2822">
        <v>9600000</v>
      </c>
      <c r="H2822">
        <v>7.1</v>
      </c>
      <c r="I2822">
        <v>7100000</v>
      </c>
      <c r="J2822">
        <v>2.5</v>
      </c>
      <c r="K2822">
        <v>2500000</v>
      </c>
      <c r="L2822">
        <v>1</v>
      </c>
      <c r="M2822">
        <v>0</v>
      </c>
      <c r="N2822">
        <v>1</v>
      </c>
      <c r="O2822">
        <v>16</v>
      </c>
      <c r="P2822">
        <v>6</v>
      </c>
      <c r="Q2822" s="5">
        <v>37.5</v>
      </c>
      <c r="R2822">
        <v>3</v>
      </c>
      <c r="S2822" s="5">
        <v>18.75</v>
      </c>
      <c r="T2822">
        <v>7</v>
      </c>
      <c r="U2822" s="5">
        <v>43.75</v>
      </c>
      <c r="V2822">
        <v>52.96</v>
      </c>
      <c r="W2822">
        <v>4</v>
      </c>
      <c r="Y2822">
        <v>10.62</v>
      </c>
      <c r="Z2822">
        <v>8.34</v>
      </c>
      <c r="AA2822">
        <v>37411.800000000003</v>
      </c>
      <c r="AB2822" s="9">
        <v>37411800000</v>
      </c>
      <c r="AC2822" s="5">
        <v>47.97</v>
      </c>
      <c r="AD2822">
        <v>18.260000000000002</v>
      </c>
      <c r="AE2822">
        <v>10.67</v>
      </c>
      <c r="AF2822">
        <v>13.59</v>
      </c>
      <c r="AG2822" s="5"/>
      <c r="AH2822" s="5"/>
      <c r="AI2822" s="5">
        <v>2.0552339101566881</v>
      </c>
      <c r="AJ2822">
        <v>158230.25</v>
      </c>
      <c r="AK2822">
        <v>158230250000</v>
      </c>
      <c r="AL2822">
        <f t="shared" si="351"/>
        <v>0</v>
      </c>
      <c r="AM2822">
        <f t="shared" si="352"/>
        <v>0</v>
      </c>
      <c r="AN2822">
        <f t="shared" si="353"/>
        <v>1</v>
      </c>
      <c r="AO2822">
        <v>89</v>
      </c>
      <c r="AP2822" s="5">
        <v>1.9493900066449126</v>
      </c>
      <c r="AQ2822">
        <v>91570000</v>
      </c>
      <c r="AS2822">
        <v>45660000</v>
      </c>
      <c r="AT2822">
        <v>2830000</v>
      </c>
      <c r="AU2822">
        <v>94400000</v>
      </c>
      <c r="AV2822">
        <v>52.96</v>
      </c>
      <c r="CG2822" s="13"/>
    </row>
    <row r="2823" spans="1:85" x14ac:dyDescent="0.3">
      <c r="A2823">
        <v>2020</v>
      </c>
      <c r="B2823" t="s">
        <v>38</v>
      </c>
      <c r="C2823">
        <v>0</v>
      </c>
      <c r="D2823">
        <v>8</v>
      </c>
      <c r="E2823">
        <v>5</v>
      </c>
      <c r="M2823">
        <v>0</v>
      </c>
      <c r="N2823">
        <v>0</v>
      </c>
      <c r="Q2823" s="5"/>
      <c r="S2823" s="5"/>
      <c r="U2823" s="5"/>
      <c r="V2823">
        <v>74.989999999999995</v>
      </c>
      <c r="Z2823">
        <v>16.75</v>
      </c>
      <c r="AC2823" s="5">
        <v>69.180000000000007</v>
      </c>
      <c r="AG2823" s="5"/>
      <c r="AH2823" s="5"/>
      <c r="AI2823" s="5"/>
      <c r="AJ2823">
        <v>483618.89</v>
      </c>
      <c r="AK2823">
        <v>483618890000</v>
      </c>
      <c r="AL2823">
        <f t="shared" si="351"/>
        <v>0</v>
      </c>
      <c r="AM2823">
        <f t="shared" si="352"/>
        <v>0</v>
      </c>
      <c r="AN2823">
        <f t="shared" si="353"/>
        <v>1</v>
      </c>
      <c r="AO2823">
        <v>97</v>
      </c>
      <c r="AP2823" s="5">
        <v>1.9867717342662448</v>
      </c>
      <c r="AV2823">
        <v>14.48</v>
      </c>
      <c r="CG2823" s="13"/>
    </row>
    <row r="2824" spans="1:85" x14ac:dyDescent="0.3">
      <c r="A2824">
        <v>2020</v>
      </c>
      <c r="B2824" t="s">
        <v>39</v>
      </c>
      <c r="C2824">
        <v>0</v>
      </c>
      <c r="D2824">
        <v>10</v>
      </c>
      <c r="E2824">
        <v>6</v>
      </c>
      <c r="M2824">
        <v>0</v>
      </c>
      <c r="N2824">
        <v>0</v>
      </c>
      <c r="Q2824" s="5"/>
      <c r="S2824" s="5"/>
      <c r="U2824" s="5"/>
      <c r="V2824">
        <v>45.76</v>
      </c>
      <c r="Z2824">
        <v>1.92</v>
      </c>
      <c r="AC2824" s="5">
        <v>19.45</v>
      </c>
      <c r="AG2824" s="5"/>
      <c r="AH2824" s="5"/>
      <c r="AI2824" s="5"/>
      <c r="AJ2824">
        <v>109390.05</v>
      </c>
      <c r="AK2824">
        <v>109390050000</v>
      </c>
      <c r="AL2824">
        <f t="shared" si="351"/>
        <v>0</v>
      </c>
      <c r="AM2824">
        <f t="shared" si="352"/>
        <v>0</v>
      </c>
      <c r="AN2824">
        <f t="shared" si="353"/>
        <v>1</v>
      </c>
      <c r="AO2824">
        <v>59</v>
      </c>
      <c r="AP2824" s="5">
        <v>1.7708520116421442</v>
      </c>
      <c r="AV2824">
        <v>0</v>
      </c>
      <c r="CG2824" s="13"/>
    </row>
    <row r="2825" spans="1:85" x14ac:dyDescent="0.3">
      <c r="A2825">
        <v>2020</v>
      </c>
      <c r="B2825" t="s">
        <v>40</v>
      </c>
      <c r="C2825">
        <v>1</v>
      </c>
      <c r="D2825">
        <v>5</v>
      </c>
      <c r="E2825">
        <v>8</v>
      </c>
      <c r="M2825">
        <v>0</v>
      </c>
      <c r="N2825">
        <v>0</v>
      </c>
      <c r="Q2825" s="5"/>
      <c r="S2825" s="5"/>
      <c r="U2825" s="5"/>
      <c r="V2825">
        <v>58.98</v>
      </c>
      <c r="Z2825">
        <v>2.37</v>
      </c>
      <c r="AC2825" s="5">
        <v>44.11</v>
      </c>
      <c r="AG2825" s="5"/>
      <c r="AH2825" s="5"/>
      <c r="AI2825" s="5"/>
      <c r="AJ2825">
        <v>2405355.2400000002</v>
      </c>
      <c r="AK2825">
        <v>2405355240000</v>
      </c>
      <c r="AL2825">
        <f t="shared" si="351"/>
        <v>0</v>
      </c>
      <c r="AM2825">
        <f t="shared" si="352"/>
        <v>0</v>
      </c>
      <c r="AN2825">
        <f t="shared" si="353"/>
        <v>1</v>
      </c>
      <c r="AO2825">
        <v>25</v>
      </c>
      <c r="AP2825" s="5">
        <v>1.3979400086720375</v>
      </c>
      <c r="AV2825">
        <v>20.190000000000001</v>
      </c>
      <c r="CG2825" s="13"/>
    </row>
    <row r="2826" spans="1:85" x14ac:dyDescent="0.3">
      <c r="A2826">
        <v>2020</v>
      </c>
      <c r="B2826" t="s">
        <v>41</v>
      </c>
      <c r="C2826">
        <v>1</v>
      </c>
      <c r="D2826">
        <v>5</v>
      </c>
      <c r="E2826">
        <v>4</v>
      </c>
      <c r="L2826">
        <v>1</v>
      </c>
      <c r="M2826">
        <v>0</v>
      </c>
      <c r="N2826">
        <v>1</v>
      </c>
      <c r="O2826">
        <v>15</v>
      </c>
      <c r="P2826">
        <v>6</v>
      </c>
      <c r="Q2826" s="5">
        <v>40</v>
      </c>
      <c r="R2826">
        <v>2</v>
      </c>
      <c r="S2826" s="5">
        <v>13.333333333333334</v>
      </c>
      <c r="T2826">
        <v>7</v>
      </c>
      <c r="U2826" s="5">
        <v>46.666666666666664</v>
      </c>
      <c r="V2826">
        <v>53.51</v>
      </c>
      <c r="W2826">
        <v>9</v>
      </c>
      <c r="Z2826">
        <v>1.82</v>
      </c>
      <c r="AC2826" s="5">
        <v>16.940000000000001</v>
      </c>
      <c r="AG2826" s="5"/>
      <c r="AH2826" s="5"/>
      <c r="AI2826" s="5"/>
      <c r="AJ2826">
        <v>295937.32</v>
      </c>
      <c r="AK2826">
        <v>295937320000</v>
      </c>
      <c r="AL2826">
        <f t="shared" si="351"/>
        <v>0</v>
      </c>
      <c r="AM2826">
        <f t="shared" si="352"/>
        <v>0</v>
      </c>
      <c r="AN2826">
        <f t="shared" si="353"/>
        <v>1</v>
      </c>
      <c r="AO2826">
        <v>14</v>
      </c>
      <c r="AP2826" s="5">
        <v>1.1461280356782377</v>
      </c>
      <c r="AQ2826">
        <v>117488365</v>
      </c>
      <c r="AS2826">
        <v>42551198</v>
      </c>
      <c r="AT2826">
        <v>20459983</v>
      </c>
      <c r="AU2826">
        <v>137948348</v>
      </c>
      <c r="AV2826">
        <v>0</v>
      </c>
      <c r="CG2826" s="13"/>
    </row>
    <row r="2827" spans="1:85" x14ac:dyDescent="0.3">
      <c r="A2827">
        <v>2020</v>
      </c>
      <c r="B2827" t="s">
        <v>42</v>
      </c>
      <c r="C2827">
        <v>0</v>
      </c>
      <c r="D2827">
        <v>5</v>
      </c>
      <c r="E2827">
        <v>6</v>
      </c>
      <c r="F2827">
        <v>19</v>
      </c>
      <c r="G2827">
        <v>19000000</v>
      </c>
      <c r="H2827">
        <v>17</v>
      </c>
      <c r="I2827">
        <v>17000000</v>
      </c>
      <c r="J2827">
        <v>2</v>
      </c>
      <c r="K2827">
        <v>2000000</v>
      </c>
      <c r="L2827">
        <v>1</v>
      </c>
      <c r="M2827">
        <v>0</v>
      </c>
      <c r="N2827">
        <v>1</v>
      </c>
      <c r="O2827">
        <v>13</v>
      </c>
      <c r="P2827">
        <v>7</v>
      </c>
      <c r="Q2827" s="5">
        <v>53.846153846153847</v>
      </c>
      <c r="R2827">
        <v>3</v>
      </c>
      <c r="S2827" s="5">
        <v>23.076923076923077</v>
      </c>
      <c r="T2827">
        <v>3</v>
      </c>
      <c r="U2827" s="5">
        <v>23.076923076923077</v>
      </c>
      <c r="V2827">
        <v>60.67</v>
      </c>
      <c r="W2827">
        <v>6</v>
      </c>
      <c r="Y2827">
        <v>12.12</v>
      </c>
      <c r="Z2827">
        <v>4.3099999999999996</v>
      </c>
      <c r="AA2827">
        <v>146068</v>
      </c>
      <c r="AB2827" s="9">
        <v>146068000000</v>
      </c>
      <c r="AC2827" s="5">
        <v>117.89</v>
      </c>
      <c r="AD2827">
        <v>11.83</v>
      </c>
      <c r="AE2827">
        <v>6.19</v>
      </c>
      <c r="AF2827">
        <v>8.64</v>
      </c>
      <c r="AG2827" s="5">
        <v>15.464964456695199</v>
      </c>
      <c r="AH2827" s="5">
        <v>12.039829124261841</v>
      </c>
      <c r="AI2827" s="5"/>
      <c r="AJ2827">
        <v>324660</v>
      </c>
      <c r="AK2827">
        <v>324660000000</v>
      </c>
      <c r="AL2827">
        <f t="shared" si="351"/>
        <v>0</v>
      </c>
      <c r="AM2827">
        <f t="shared" si="352"/>
        <v>0</v>
      </c>
      <c r="AN2827">
        <f t="shared" si="353"/>
        <v>1</v>
      </c>
      <c r="AO2827">
        <v>42</v>
      </c>
      <c r="AP2827" s="5">
        <v>1.6232492903979003</v>
      </c>
      <c r="AQ2827">
        <v>124130000</v>
      </c>
      <c r="AR2827" s="5">
        <v>100</v>
      </c>
      <c r="AS2827">
        <f>49320000+72810000</f>
        <v>122130000</v>
      </c>
      <c r="AT2827">
        <v>3260000</v>
      </c>
      <c r="AU2827">
        <v>127390000</v>
      </c>
      <c r="AV2827">
        <v>20.92</v>
      </c>
      <c r="AW2827">
        <v>63672</v>
      </c>
      <c r="AX2827">
        <v>63672000000</v>
      </c>
      <c r="CG2827" s="13"/>
    </row>
    <row r="2828" spans="1:85" x14ac:dyDescent="0.3">
      <c r="A2828">
        <v>2020</v>
      </c>
      <c r="B2828" t="s">
        <v>43</v>
      </c>
      <c r="C2828">
        <v>0</v>
      </c>
      <c r="D2828">
        <v>4</v>
      </c>
      <c r="E2828">
        <v>4</v>
      </c>
      <c r="M2828">
        <v>0</v>
      </c>
      <c r="N2828">
        <v>0</v>
      </c>
      <c r="Q2828" s="5"/>
      <c r="S2828" s="5"/>
      <c r="U2828" s="5"/>
      <c r="V2828">
        <v>62.9</v>
      </c>
      <c r="Z2828">
        <v>0.86</v>
      </c>
      <c r="AC2828" s="5">
        <v>10.74</v>
      </c>
      <c r="AG2828" s="5"/>
      <c r="AH2828" s="5"/>
      <c r="AI2828" s="5"/>
      <c r="AJ2828">
        <v>31961.07</v>
      </c>
      <c r="AK2828">
        <v>31961070000</v>
      </c>
      <c r="AL2828">
        <f t="shared" ref="AL2828:AL2891" si="354">IF(AJ2828&lt;29957,1,0)</f>
        <v>0</v>
      </c>
      <c r="AM2828">
        <f t="shared" ref="AM2828:AM2891" si="355">IF(AND(AJ2828&gt;29957,AJ2828&lt;96525),1,0)</f>
        <v>1</v>
      </c>
      <c r="AN2828">
        <f t="shared" ref="AN2828:AN2891" si="356">IF(AJ2828&gt;96525,1,0)</f>
        <v>0</v>
      </c>
      <c r="AO2828">
        <v>101</v>
      </c>
      <c r="AP2828" s="5">
        <v>2.0043213737826426</v>
      </c>
      <c r="AV2828">
        <v>0</v>
      </c>
      <c r="CG2828" s="13"/>
    </row>
    <row r="2829" spans="1:85" x14ac:dyDescent="0.3">
      <c r="A2829">
        <v>2020</v>
      </c>
      <c r="B2829" t="s">
        <v>44</v>
      </c>
      <c r="C2829">
        <v>0</v>
      </c>
      <c r="D2829">
        <v>4</v>
      </c>
      <c r="E2829">
        <v>4</v>
      </c>
      <c r="M2829">
        <v>0</v>
      </c>
      <c r="N2829">
        <v>0</v>
      </c>
      <c r="Q2829" s="5"/>
      <c r="S2829" s="5"/>
      <c r="U2829" s="5"/>
      <c r="V2829">
        <v>41.6</v>
      </c>
      <c r="Z2829">
        <v>1.49</v>
      </c>
      <c r="AC2829" s="5">
        <v>11.24</v>
      </c>
      <c r="AG2829" s="5"/>
      <c r="AH2829" s="5"/>
      <c r="AI2829" s="5"/>
      <c r="AJ2829">
        <v>10392.030000000001</v>
      </c>
      <c r="AK2829">
        <v>10392030000</v>
      </c>
      <c r="AL2829">
        <f t="shared" si="354"/>
        <v>1</v>
      </c>
      <c r="AM2829">
        <f t="shared" si="355"/>
        <v>0</v>
      </c>
      <c r="AN2829">
        <f t="shared" si="356"/>
        <v>0</v>
      </c>
      <c r="AO2829">
        <v>36</v>
      </c>
      <c r="AP2829" s="5">
        <v>1.556302500767287</v>
      </c>
      <c r="CG2829" s="13"/>
    </row>
    <row r="2830" spans="1:85" x14ac:dyDescent="0.3">
      <c r="A2830">
        <v>2020</v>
      </c>
      <c r="B2830" t="s">
        <v>45</v>
      </c>
      <c r="C2830">
        <v>1</v>
      </c>
      <c r="D2830">
        <v>7</v>
      </c>
      <c r="E2830">
        <v>7</v>
      </c>
      <c r="F2830">
        <v>8.6</v>
      </c>
      <c r="G2830">
        <v>8600000</v>
      </c>
      <c r="H2830">
        <v>5.8</v>
      </c>
      <c r="I2830">
        <v>5800000</v>
      </c>
      <c r="J2830">
        <v>2.8</v>
      </c>
      <c r="K2830">
        <v>2800000</v>
      </c>
      <c r="L2830">
        <v>1</v>
      </c>
      <c r="M2830">
        <v>0</v>
      </c>
      <c r="N2830">
        <v>1</v>
      </c>
      <c r="O2830">
        <v>11</v>
      </c>
      <c r="P2830">
        <v>4</v>
      </c>
      <c r="Q2830" s="5">
        <v>36.363636363636367</v>
      </c>
      <c r="R2830">
        <v>1</v>
      </c>
      <c r="S2830" s="5">
        <v>9.0909090909090917</v>
      </c>
      <c r="T2830">
        <v>6</v>
      </c>
      <c r="U2830" s="5">
        <v>54.54545454545454</v>
      </c>
      <c r="V2830">
        <v>75</v>
      </c>
      <c r="W2830">
        <v>6</v>
      </c>
      <c r="Y2830">
        <v>0.74</v>
      </c>
      <c r="Z2830">
        <v>8.94</v>
      </c>
      <c r="AA2830">
        <v>33867.9</v>
      </c>
      <c r="AB2830" s="9">
        <v>33867900000</v>
      </c>
      <c r="AC2830" s="5">
        <v>202.56</v>
      </c>
      <c r="AD2830">
        <v>4.3899999999999997</v>
      </c>
      <c r="AE2830">
        <v>0.79</v>
      </c>
      <c r="AF2830">
        <v>2.16</v>
      </c>
      <c r="AG2830" s="5"/>
      <c r="AH2830" s="5"/>
      <c r="AI2830" s="5"/>
      <c r="AJ2830">
        <v>52178.91</v>
      </c>
      <c r="AK2830">
        <v>52178910000</v>
      </c>
      <c r="AL2830">
        <f t="shared" si="354"/>
        <v>0</v>
      </c>
      <c r="AM2830">
        <f t="shared" si="355"/>
        <v>1</v>
      </c>
      <c r="AN2830">
        <f t="shared" si="356"/>
        <v>0</v>
      </c>
      <c r="AO2830">
        <v>29</v>
      </c>
      <c r="AP2830" s="5">
        <v>1.4623979978989561</v>
      </c>
      <c r="AQ2830">
        <v>15925000</v>
      </c>
      <c r="AS2830">
        <v>17977000</v>
      </c>
      <c r="AT2830">
        <v>21124000</v>
      </c>
      <c r="AU2830">
        <v>37049000</v>
      </c>
      <c r="AV2830">
        <v>75</v>
      </c>
      <c r="CG2830" s="13"/>
    </row>
    <row r="2831" spans="1:85" x14ac:dyDescent="0.3">
      <c r="A2831">
        <v>2020</v>
      </c>
      <c r="B2831" t="s">
        <v>46</v>
      </c>
      <c r="C2831">
        <v>0</v>
      </c>
      <c r="D2831">
        <v>5</v>
      </c>
      <c r="E2831">
        <v>5</v>
      </c>
      <c r="F2831">
        <v>15.9</v>
      </c>
      <c r="G2831">
        <v>15900000</v>
      </c>
      <c r="H2831">
        <v>13.4</v>
      </c>
      <c r="I2831">
        <v>13400000</v>
      </c>
      <c r="J2831">
        <v>2.5</v>
      </c>
      <c r="K2831">
        <v>2500000</v>
      </c>
      <c r="L2831">
        <v>1</v>
      </c>
      <c r="M2831">
        <v>0</v>
      </c>
      <c r="N2831">
        <v>0</v>
      </c>
      <c r="O2831">
        <v>15</v>
      </c>
      <c r="P2831">
        <v>7</v>
      </c>
      <c r="Q2831" s="5">
        <v>46.666666666666664</v>
      </c>
      <c r="R2831">
        <v>2</v>
      </c>
      <c r="S2831" s="5">
        <v>13.333333333333334</v>
      </c>
      <c r="T2831">
        <v>6</v>
      </c>
      <c r="U2831" s="5">
        <v>40</v>
      </c>
      <c r="V2831">
        <v>38.76</v>
      </c>
      <c r="W2831">
        <v>5</v>
      </c>
      <c r="Y2831">
        <v>1.62</v>
      </c>
      <c r="Z2831">
        <v>5.21</v>
      </c>
      <c r="AA2831">
        <v>35850.300000000003</v>
      </c>
      <c r="AB2831" s="9">
        <v>35850300000</v>
      </c>
      <c r="AC2831" s="5">
        <v>60.58</v>
      </c>
      <c r="AD2831">
        <v>10.51</v>
      </c>
      <c r="AE2831">
        <v>2.46</v>
      </c>
      <c r="AF2831">
        <v>6.9</v>
      </c>
      <c r="AG2831" s="5">
        <v>2.5336641358740808</v>
      </c>
      <c r="AH2831" s="5">
        <v>0.85716792911140949</v>
      </c>
      <c r="AI2831" s="5">
        <v>2.2646951350476838</v>
      </c>
      <c r="AJ2831">
        <v>44251.42</v>
      </c>
      <c r="AK2831">
        <v>44251420000</v>
      </c>
      <c r="AL2831">
        <f t="shared" si="354"/>
        <v>0</v>
      </c>
      <c r="AM2831">
        <f t="shared" si="355"/>
        <v>1</v>
      </c>
      <c r="AN2831">
        <f t="shared" si="356"/>
        <v>0</v>
      </c>
      <c r="AO2831">
        <v>71</v>
      </c>
      <c r="AP2831" s="5">
        <v>1.851258348719075</v>
      </c>
      <c r="AQ2831">
        <v>20846000</v>
      </c>
      <c r="AU2831">
        <v>20846000</v>
      </c>
      <c r="AV2831">
        <v>0.04</v>
      </c>
      <c r="AW2831">
        <v>53560.1</v>
      </c>
      <c r="AX2831">
        <v>53560100000</v>
      </c>
      <c r="CG2831" s="13"/>
    </row>
    <row r="2832" spans="1:85" x14ac:dyDescent="0.3">
      <c r="A2832">
        <v>2020</v>
      </c>
      <c r="B2832" t="s">
        <v>47</v>
      </c>
      <c r="C2832">
        <v>0</v>
      </c>
      <c r="D2832">
        <v>6</v>
      </c>
      <c r="F2832">
        <v>13.6</v>
      </c>
      <c r="G2832">
        <v>13600000</v>
      </c>
      <c r="H2832">
        <v>11</v>
      </c>
      <c r="I2832">
        <v>11000000</v>
      </c>
      <c r="J2832">
        <v>2.5999999999999996</v>
      </c>
      <c r="K2832">
        <v>2599999.9999999995</v>
      </c>
      <c r="M2832">
        <v>0</v>
      </c>
      <c r="N2832">
        <v>0</v>
      </c>
      <c r="O2832">
        <v>16</v>
      </c>
      <c r="P2832">
        <v>7</v>
      </c>
      <c r="Q2832" s="5">
        <v>43.75</v>
      </c>
      <c r="R2832">
        <v>1</v>
      </c>
      <c r="S2832" s="5">
        <v>6.25</v>
      </c>
      <c r="T2832">
        <v>8</v>
      </c>
      <c r="U2832" s="5">
        <v>50</v>
      </c>
      <c r="V2832">
        <v>53.66</v>
      </c>
      <c r="W2832">
        <v>5</v>
      </c>
      <c r="Y2832">
        <v>17.760000000000002</v>
      </c>
      <c r="Z2832">
        <v>16.13</v>
      </c>
      <c r="AA2832">
        <v>49674.5</v>
      </c>
      <c r="AB2832" s="9">
        <v>49674500000</v>
      </c>
      <c r="AC2832" s="5">
        <v>2.75</v>
      </c>
      <c r="AE2832">
        <v>7.68</v>
      </c>
      <c r="AF2832">
        <v>9.7799999999999994</v>
      </c>
      <c r="AG2832" s="5"/>
      <c r="AH2832" s="5"/>
      <c r="AI2832" s="5">
        <v>0.46381946471529656</v>
      </c>
      <c r="AJ2832">
        <v>9459.2999999999993</v>
      </c>
      <c r="AK2832">
        <v>9459300000</v>
      </c>
      <c r="AL2832">
        <f t="shared" si="354"/>
        <v>1</v>
      </c>
      <c r="AM2832">
        <f t="shared" si="355"/>
        <v>0</v>
      </c>
      <c r="AN2832">
        <f t="shared" si="356"/>
        <v>0</v>
      </c>
      <c r="AO2832">
        <v>7</v>
      </c>
      <c r="AP2832" s="5">
        <v>0.8450980400142567</v>
      </c>
      <c r="AQ2832">
        <v>18200000</v>
      </c>
      <c r="AT2832">
        <v>10900000</v>
      </c>
      <c r="AU2832">
        <v>29100000</v>
      </c>
      <c r="AV2832">
        <v>30.7</v>
      </c>
      <c r="CG2832" s="13"/>
    </row>
    <row r="2833" spans="1:85" x14ac:dyDescent="0.3">
      <c r="A2833">
        <v>2020</v>
      </c>
      <c r="B2833" t="s">
        <v>48</v>
      </c>
      <c r="C2833">
        <v>0</v>
      </c>
      <c r="D2833">
        <v>6</v>
      </c>
      <c r="E2833">
        <v>5</v>
      </c>
      <c r="M2833">
        <v>0</v>
      </c>
      <c r="N2833">
        <v>0</v>
      </c>
      <c r="Q2833" s="5"/>
      <c r="S2833" s="5"/>
      <c r="U2833" s="5"/>
      <c r="V2833">
        <v>70.540000000000006</v>
      </c>
      <c r="Z2833">
        <v>2.83</v>
      </c>
      <c r="AC2833" s="5">
        <v>35.770000000000003</v>
      </c>
      <c r="AG2833" s="5"/>
      <c r="AH2833" s="5"/>
      <c r="AI2833" s="5"/>
      <c r="AJ2833">
        <v>277108.96999999997</v>
      </c>
      <c r="AK2833">
        <v>277108970000</v>
      </c>
      <c r="AL2833">
        <f t="shared" si="354"/>
        <v>0</v>
      </c>
      <c r="AM2833">
        <f t="shared" si="355"/>
        <v>0</v>
      </c>
      <c r="AN2833">
        <f t="shared" si="356"/>
        <v>1</v>
      </c>
      <c r="AO2833">
        <v>69</v>
      </c>
      <c r="AP2833" s="5">
        <v>1.8388490907372552</v>
      </c>
      <c r="AV2833">
        <v>67.760000000000005</v>
      </c>
      <c r="CG2833" s="13"/>
    </row>
    <row r="2834" spans="1:85" x14ac:dyDescent="0.3">
      <c r="A2834">
        <v>2020</v>
      </c>
      <c r="B2834" t="s">
        <v>49</v>
      </c>
      <c r="C2834">
        <v>0</v>
      </c>
      <c r="D2834">
        <v>4</v>
      </c>
      <c r="E2834">
        <v>5</v>
      </c>
      <c r="M2834">
        <v>0</v>
      </c>
      <c r="N2834">
        <v>0</v>
      </c>
      <c r="Q2834" s="5"/>
      <c r="S2834" s="5"/>
      <c r="U2834" s="5"/>
      <c r="V2834">
        <v>46.82</v>
      </c>
      <c r="Z2834">
        <v>1.04</v>
      </c>
      <c r="AC2834" s="5">
        <v>10.06</v>
      </c>
      <c r="AG2834" s="5"/>
      <c r="AH2834" s="5"/>
      <c r="AI2834" s="5"/>
      <c r="AJ2834">
        <v>26600.1</v>
      </c>
      <c r="AK2834">
        <v>26600100000</v>
      </c>
      <c r="AL2834">
        <f t="shared" si="354"/>
        <v>1</v>
      </c>
      <c r="AM2834">
        <f t="shared" si="355"/>
        <v>0</v>
      </c>
      <c r="AN2834">
        <f t="shared" si="356"/>
        <v>0</v>
      </c>
      <c r="AO2834">
        <v>25</v>
      </c>
      <c r="AP2834" s="5">
        <v>1.3979400086720375</v>
      </c>
      <c r="AV2834">
        <v>0</v>
      </c>
      <c r="CG2834" s="13"/>
    </row>
    <row r="2835" spans="1:85" x14ac:dyDescent="0.3">
      <c r="A2835">
        <v>2020</v>
      </c>
      <c r="B2835" t="s">
        <v>50</v>
      </c>
      <c r="C2835">
        <v>0</v>
      </c>
      <c r="D2835">
        <v>9</v>
      </c>
      <c r="E2835">
        <v>6</v>
      </c>
      <c r="F2835">
        <v>18.600000000000001</v>
      </c>
      <c r="G2835">
        <v>18600000</v>
      </c>
      <c r="H2835">
        <v>14</v>
      </c>
      <c r="I2835">
        <v>14000000</v>
      </c>
      <c r="J2835">
        <v>4.6000000000000014</v>
      </c>
      <c r="K2835">
        <v>4600000.0000000019</v>
      </c>
      <c r="L2835">
        <v>1</v>
      </c>
      <c r="M2835">
        <v>0</v>
      </c>
      <c r="N2835">
        <v>0</v>
      </c>
      <c r="O2835">
        <v>16</v>
      </c>
      <c r="P2835">
        <v>9</v>
      </c>
      <c r="Q2835" s="5">
        <v>56.25</v>
      </c>
      <c r="R2835">
        <v>1</v>
      </c>
      <c r="S2835" s="5">
        <v>6.25</v>
      </c>
      <c r="T2835">
        <v>6</v>
      </c>
      <c r="U2835" s="5">
        <v>37.5</v>
      </c>
      <c r="V2835">
        <v>50.63</v>
      </c>
      <c r="W2835">
        <v>7</v>
      </c>
      <c r="Y2835">
        <v>11.73</v>
      </c>
      <c r="Z2835">
        <v>15.13</v>
      </c>
      <c r="AA2835">
        <v>79046.5</v>
      </c>
      <c r="AB2835" s="9">
        <v>79046500000</v>
      </c>
      <c r="AC2835" s="5">
        <v>44.13</v>
      </c>
      <c r="AD2835">
        <v>31.93</v>
      </c>
      <c r="AE2835">
        <v>19.57</v>
      </c>
      <c r="AF2835">
        <v>26.7</v>
      </c>
      <c r="AG2835" s="5">
        <v>4.9299068168187485</v>
      </c>
      <c r="AH2835" s="5">
        <v>0.2722519408080486</v>
      </c>
      <c r="AI2835" s="5">
        <v>6.0140550182487518</v>
      </c>
      <c r="AJ2835">
        <v>646607.22</v>
      </c>
      <c r="AK2835">
        <v>646607220000</v>
      </c>
      <c r="AL2835">
        <f t="shared" si="354"/>
        <v>0</v>
      </c>
      <c r="AM2835">
        <f t="shared" si="355"/>
        <v>0</v>
      </c>
      <c r="AN2835">
        <f t="shared" si="356"/>
        <v>1</v>
      </c>
      <c r="AO2835">
        <v>102</v>
      </c>
      <c r="AP2835" s="5">
        <v>2.0086001717619171</v>
      </c>
      <c r="AQ2835">
        <v>57590850</v>
      </c>
      <c r="AR2835" s="5">
        <v>100</v>
      </c>
      <c r="AT2835">
        <v>31300000</v>
      </c>
      <c r="AU2835">
        <v>88890850</v>
      </c>
      <c r="AV2835">
        <v>50.62</v>
      </c>
      <c r="AW2835">
        <v>115995.5</v>
      </c>
      <c r="AX2835">
        <v>115995500000</v>
      </c>
      <c r="CG2835" s="13"/>
    </row>
    <row r="2836" spans="1:85" x14ac:dyDescent="0.3">
      <c r="A2836">
        <v>2020</v>
      </c>
      <c r="B2836" t="s">
        <v>51</v>
      </c>
      <c r="C2836">
        <v>0</v>
      </c>
      <c r="D2836">
        <v>8</v>
      </c>
      <c r="E2836">
        <v>4</v>
      </c>
      <c r="F2836">
        <v>3.9</v>
      </c>
      <c r="G2836">
        <v>3900000</v>
      </c>
      <c r="H2836">
        <v>3.5</v>
      </c>
      <c r="I2836">
        <v>3500000</v>
      </c>
      <c r="J2836">
        <v>0.4</v>
      </c>
      <c r="K2836">
        <v>400000</v>
      </c>
      <c r="L2836">
        <v>1</v>
      </c>
      <c r="M2836">
        <v>0</v>
      </c>
      <c r="N2836">
        <v>0</v>
      </c>
      <c r="O2836">
        <v>15</v>
      </c>
      <c r="P2836">
        <v>7</v>
      </c>
      <c r="Q2836" s="5">
        <v>46.666666666666664</v>
      </c>
      <c r="R2836">
        <v>3</v>
      </c>
      <c r="S2836" s="5">
        <v>20</v>
      </c>
      <c r="T2836">
        <v>5</v>
      </c>
      <c r="U2836" s="5">
        <v>33.333333333333329</v>
      </c>
      <c r="V2836">
        <v>45.84</v>
      </c>
      <c r="W2836">
        <v>6</v>
      </c>
      <c r="Y2836">
        <v>14.39</v>
      </c>
      <c r="Z2836">
        <v>2.98</v>
      </c>
      <c r="AA2836">
        <v>15109.6</v>
      </c>
      <c r="AB2836" s="9">
        <v>15109600000</v>
      </c>
      <c r="AC2836" s="5">
        <v>9.8699999999999992</v>
      </c>
      <c r="AD2836">
        <v>18.75</v>
      </c>
      <c r="AE2836">
        <v>11.29</v>
      </c>
      <c r="AF2836">
        <v>12.49</v>
      </c>
      <c r="AG2836" s="5"/>
      <c r="AH2836" s="5"/>
      <c r="AI2836" s="5"/>
      <c r="AJ2836">
        <v>23599.15</v>
      </c>
      <c r="AK2836">
        <v>23599150000</v>
      </c>
      <c r="AL2836">
        <f t="shared" si="354"/>
        <v>1</v>
      </c>
      <c r="AM2836">
        <f t="shared" si="355"/>
        <v>0</v>
      </c>
      <c r="AN2836">
        <f t="shared" si="356"/>
        <v>0</v>
      </c>
      <c r="AO2836">
        <v>59</v>
      </c>
      <c r="AP2836" s="5">
        <v>1.7708520116421442</v>
      </c>
      <c r="AQ2836">
        <v>108000000</v>
      </c>
      <c r="AT2836">
        <v>19039458</v>
      </c>
      <c r="AU2836">
        <v>127039458</v>
      </c>
      <c r="AV2836">
        <v>0</v>
      </c>
      <c r="CG2836" s="13"/>
    </row>
    <row r="2837" spans="1:85" x14ac:dyDescent="0.3">
      <c r="A2837">
        <v>2020</v>
      </c>
      <c r="B2837" t="s">
        <v>52</v>
      </c>
      <c r="C2837">
        <v>0</v>
      </c>
      <c r="M2837">
        <v>0</v>
      </c>
      <c r="N2837">
        <v>0</v>
      </c>
      <c r="Q2837" s="5"/>
      <c r="S2837" s="5"/>
      <c r="U2837" s="5"/>
      <c r="AG2837" s="5"/>
      <c r="AH2837" s="5"/>
      <c r="AI2837" s="5"/>
      <c r="AL2837">
        <f t="shared" si="354"/>
        <v>1</v>
      </c>
      <c r="AM2837">
        <f t="shared" si="355"/>
        <v>0</v>
      </c>
      <c r="AN2837">
        <f t="shared" si="356"/>
        <v>0</v>
      </c>
      <c r="AO2837">
        <v>83</v>
      </c>
      <c r="AP2837" s="5">
        <v>1.919078092376074</v>
      </c>
      <c r="CG2837" s="13"/>
    </row>
    <row r="2838" spans="1:85" x14ac:dyDescent="0.3">
      <c r="A2838">
        <v>2020</v>
      </c>
      <c r="B2838" t="s">
        <v>53</v>
      </c>
      <c r="C2838">
        <v>0</v>
      </c>
      <c r="D2838">
        <v>5</v>
      </c>
      <c r="E2838">
        <v>5</v>
      </c>
      <c r="M2838">
        <v>0</v>
      </c>
      <c r="N2838">
        <v>0</v>
      </c>
      <c r="Q2838" s="5"/>
      <c r="S2838" s="5"/>
      <c r="U2838" s="5"/>
      <c r="V2838">
        <v>74.88</v>
      </c>
      <c r="Z2838">
        <v>2.73</v>
      </c>
      <c r="AC2838" s="5">
        <v>18.68</v>
      </c>
      <c r="AG2838" s="5"/>
      <c r="AH2838" s="5"/>
      <c r="AI2838" s="5"/>
      <c r="AJ2838">
        <v>273595.21000000002</v>
      </c>
      <c r="AK2838">
        <v>273595210000.00003</v>
      </c>
      <c r="AL2838">
        <f t="shared" si="354"/>
        <v>0</v>
      </c>
      <c r="AM2838">
        <f t="shared" si="355"/>
        <v>0</v>
      </c>
      <c r="AN2838">
        <f t="shared" si="356"/>
        <v>1</v>
      </c>
      <c r="AO2838">
        <v>25</v>
      </c>
      <c r="AP2838" s="5">
        <v>1.3979400086720375</v>
      </c>
      <c r="AV2838">
        <v>0</v>
      </c>
      <c r="CG2838" s="13"/>
    </row>
    <row r="2839" spans="1:85" x14ac:dyDescent="0.3">
      <c r="A2839">
        <v>2020</v>
      </c>
      <c r="B2839" t="s">
        <v>54</v>
      </c>
      <c r="C2839">
        <v>1</v>
      </c>
      <c r="D2839">
        <v>5</v>
      </c>
      <c r="E2839">
        <v>4</v>
      </c>
      <c r="M2839">
        <v>0</v>
      </c>
      <c r="N2839">
        <v>0</v>
      </c>
      <c r="Q2839" s="5"/>
      <c r="S2839" s="5"/>
      <c r="U2839" s="5"/>
      <c r="V2839">
        <v>69.03</v>
      </c>
      <c r="Z2839">
        <v>3.48</v>
      </c>
      <c r="AC2839" s="5">
        <v>11.16</v>
      </c>
      <c r="AG2839" s="5"/>
      <c r="AH2839" s="5"/>
      <c r="AI2839" s="5"/>
      <c r="AJ2839">
        <v>21361.51</v>
      </c>
      <c r="AK2839">
        <v>21361510000</v>
      </c>
      <c r="AL2839">
        <f t="shared" si="354"/>
        <v>1</v>
      </c>
      <c r="AM2839">
        <f t="shared" si="355"/>
        <v>0</v>
      </c>
      <c r="AN2839">
        <f t="shared" si="356"/>
        <v>0</v>
      </c>
      <c r="AO2839">
        <v>30</v>
      </c>
      <c r="AP2839" s="5">
        <v>1.4771212547196624</v>
      </c>
      <c r="AV2839">
        <v>0</v>
      </c>
      <c r="CG2839" s="13"/>
    </row>
    <row r="2840" spans="1:85" x14ac:dyDescent="0.3">
      <c r="A2840">
        <v>2020</v>
      </c>
      <c r="B2840" t="s">
        <v>55</v>
      </c>
      <c r="C2840">
        <v>0</v>
      </c>
      <c r="D2840">
        <v>6</v>
      </c>
      <c r="E2840">
        <v>5</v>
      </c>
      <c r="F2840">
        <v>8</v>
      </c>
      <c r="G2840">
        <v>8000000</v>
      </c>
      <c r="H2840">
        <v>4.5999999999999996</v>
      </c>
      <c r="I2840">
        <v>4600000</v>
      </c>
      <c r="J2840">
        <v>3.4000000000000004</v>
      </c>
      <c r="K2840">
        <v>3400000.0000000005</v>
      </c>
      <c r="L2840">
        <v>1</v>
      </c>
      <c r="M2840">
        <v>1</v>
      </c>
      <c r="N2840">
        <v>0</v>
      </c>
      <c r="O2840">
        <v>13</v>
      </c>
      <c r="P2840">
        <v>7</v>
      </c>
      <c r="Q2840" s="5">
        <v>53.846153846153847</v>
      </c>
      <c r="R2840">
        <v>2</v>
      </c>
      <c r="S2840" s="5">
        <v>15.384615384615385</v>
      </c>
      <c r="T2840">
        <v>4</v>
      </c>
      <c r="U2840" s="5">
        <v>30.76923076923077</v>
      </c>
      <c r="V2840">
        <v>42.05</v>
      </c>
      <c r="W2840">
        <v>7</v>
      </c>
      <c r="X2840">
        <v>0.04</v>
      </c>
      <c r="Y2840">
        <v>9.4</v>
      </c>
      <c r="Z2840">
        <v>3.08</v>
      </c>
      <c r="AA2840">
        <v>23061.9</v>
      </c>
      <c r="AB2840" s="9">
        <v>23061900000</v>
      </c>
      <c r="AC2840" s="5">
        <v>22.84</v>
      </c>
      <c r="AD2840">
        <v>13.48</v>
      </c>
      <c r="AE2840">
        <v>10.91</v>
      </c>
      <c r="AF2840">
        <v>12.9</v>
      </c>
      <c r="AG2840" s="5">
        <v>-3.3462253625883203</v>
      </c>
      <c r="AH2840" s="5">
        <v>0.65717077975544624</v>
      </c>
      <c r="AI2840" s="5">
        <v>0.24369197681023677</v>
      </c>
      <c r="AJ2840">
        <v>42049.51</v>
      </c>
      <c r="AK2840">
        <v>42049510000</v>
      </c>
      <c r="AL2840">
        <f t="shared" si="354"/>
        <v>0</v>
      </c>
      <c r="AM2840">
        <f t="shared" si="355"/>
        <v>1</v>
      </c>
      <c r="AN2840">
        <f t="shared" si="356"/>
        <v>0</v>
      </c>
      <c r="AO2840">
        <v>66</v>
      </c>
      <c r="AP2840" s="5">
        <v>1.8195439355418683</v>
      </c>
      <c r="AQ2840">
        <v>44290000</v>
      </c>
      <c r="AR2840" s="5">
        <v>31.7</v>
      </c>
      <c r="AT2840">
        <v>11460000</v>
      </c>
      <c r="AU2840">
        <v>55750000</v>
      </c>
      <c r="AV2840">
        <v>0.03</v>
      </c>
      <c r="AW2840">
        <v>25990.2</v>
      </c>
      <c r="AX2840">
        <v>25990200000</v>
      </c>
      <c r="CG2840" s="13"/>
    </row>
    <row r="2841" spans="1:85" x14ac:dyDescent="0.3">
      <c r="A2841">
        <v>2020</v>
      </c>
      <c r="B2841" t="s">
        <v>56</v>
      </c>
      <c r="C2841">
        <v>0</v>
      </c>
      <c r="F2841">
        <v>16.7</v>
      </c>
      <c r="G2841">
        <v>16700000</v>
      </c>
      <c r="H2841">
        <v>16</v>
      </c>
      <c r="I2841">
        <v>16000000</v>
      </c>
      <c r="J2841">
        <v>0.69999999999999896</v>
      </c>
      <c r="K2841">
        <v>699999.99999999895</v>
      </c>
      <c r="M2841">
        <v>1</v>
      </c>
      <c r="N2841">
        <v>0</v>
      </c>
      <c r="O2841">
        <v>15</v>
      </c>
      <c r="P2841">
        <v>5</v>
      </c>
      <c r="Q2841" s="5">
        <v>33.333333333333329</v>
      </c>
      <c r="R2841">
        <v>3</v>
      </c>
      <c r="S2841" s="5">
        <v>20</v>
      </c>
      <c r="T2841">
        <v>7</v>
      </c>
      <c r="U2841" s="5">
        <v>46.666666666666664</v>
      </c>
      <c r="V2841">
        <v>51</v>
      </c>
      <c r="W2841">
        <v>4</v>
      </c>
      <c r="Y2841">
        <v>18.59</v>
      </c>
      <c r="Z2841">
        <v>6.59</v>
      </c>
      <c r="AA2841">
        <v>22499.9</v>
      </c>
      <c r="AB2841" s="9">
        <v>22499900000</v>
      </c>
      <c r="AC2841" s="5">
        <v>13.18</v>
      </c>
      <c r="AD2841">
        <v>63.64</v>
      </c>
      <c r="AE2841">
        <v>36.86</v>
      </c>
      <c r="AF2841">
        <v>63.64</v>
      </c>
      <c r="AG2841" s="5">
        <v>-0.45916655795142891</v>
      </c>
      <c r="AH2841" s="5">
        <v>0.10157155060439753</v>
      </c>
      <c r="AI2841" s="5">
        <v>5.061355828248125</v>
      </c>
      <c r="AJ2841">
        <v>98368.22</v>
      </c>
      <c r="AK2841">
        <v>98368220000</v>
      </c>
      <c r="AL2841">
        <f t="shared" si="354"/>
        <v>0</v>
      </c>
      <c r="AM2841">
        <f t="shared" si="355"/>
        <v>0</v>
      </c>
      <c r="AN2841">
        <f t="shared" si="356"/>
        <v>1</v>
      </c>
      <c r="AO2841">
        <v>41</v>
      </c>
      <c r="AP2841" s="5">
        <v>1.6127838567197355</v>
      </c>
      <c r="AQ2841">
        <v>43688744</v>
      </c>
      <c r="AT2841">
        <v>8000000</v>
      </c>
      <c r="AU2841">
        <v>51688744</v>
      </c>
      <c r="AV2841">
        <v>51</v>
      </c>
      <c r="AW2841">
        <v>42728.5</v>
      </c>
      <c r="AX2841">
        <v>42728500000</v>
      </c>
      <c r="CG2841" s="13"/>
    </row>
    <row r="2842" spans="1:85" x14ac:dyDescent="0.3">
      <c r="A2842">
        <v>2020</v>
      </c>
      <c r="B2842" t="s">
        <v>57</v>
      </c>
      <c r="C2842">
        <v>0</v>
      </c>
      <c r="D2842">
        <v>5</v>
      </c>
      <c r="E2842">
        <v>3</v>
      </c>
      <c r="M2842">
        <v>0</v>
      </c>
      <c r="N2842">
        <v>0</v>
      </c>
      <c r="Q2842" s="5"/>
      <c r="S2842" s="5"/>
      <c r="U2842" s="5"/>
      <c r="V2842">
        <v>46.69</v>
      </c>
      <c r="Z2842">
        <v>1.08</v>
      </c>
      <c r="AC2842" s="5">
        <v>11.73</v>
      </c>
      <c r="AG2842" s="5"/>
      <c r="AH2842" s="5"/>
      <c r="AI2842" s="5"/>
      <c r="AJ2842">
        <v>32074.9</v>
      </c>
      <c r="AK2842">
        <v>32074900000</v>
      </c>
      <c r="AL2842">
        <f t="shared" si="354"/>
        <v>0</v>
      </c>
      <c r="AM2842">
        <f t="shared" si="355"/>
        <v>1</v>
      </c>
      <c r="AN2842">
        <f t="shared" si="356"/>
        <v>0</v>
      </c>
      <c r="AO2842">
        <v>62</v>
      </c>
      <c r="AP2842" s="5">
        <v>1.7923916894982537</v>
      </c>
      <c r="AV2842">
        <v>0</v>
      </c>
      <c r="CG2842" s="13"/>
    </row>
    <row r="2843" spans="1:85" x14ac:dyDescent="0.3">
      <c r="A2843">
        <v>2020</v>
      </c>
      <c r="B2843" t="s">
        <v>58</v>
      </c>
      <c r="C2843">
        <v>0</v>
      </c>
      <c r="D2843">
        <v>8</v>
      </c>
      <c r="E2843">
        <v>4</v>
      </c>
      <c r="M2843">
        <v>0</v>
      </c>
      <c r="N2843">
        <v>0</v>
      </c>
      <c r="Q2843" s="5"/>
      <c r="S2843" s="5"/>
      <c r="U2843" s="5"/>
      <c r="V2843">
        <v>73.05</v>
      </c>
      <c r="Z2843">
        <v>2.23</v>
      </c>
      <c r="AC2843" s="5">
        <v>12.1</v>
      </c>
      <c r="AG2843" s="5"/>
      <c r="AH2843" s="5"/>
      <c r="AI2843" s="5"/>
      <c r="AJ2843">
        <v>24650.09</v>
      </c>
      <c r="AK2843">
        <v>24650090000</v>
      </c>
      <c r="AL2843">
        <f t="shared" si="354"/>
        <v>1</v>
      </c>
      <c r="AM2843">
        <f t="shared" si="355"/>
        <v>0</v>
      </c>
      <c r="AN2843">
        <f t="shared" si="356"/>
        <v>0</v>
      </c>
      <c r="AO2843">
        <v>38</v>
      </c>
      <c r="AP2843" s="5">
        <v>1.5797835966168099</v>
      </c>
      <c r="AV2843">
        <v>0</v>
      </c>
      <c r="CG2843" s="13"/>
    </row>
    <row r="2844" spans="1:85" x14ac:dyDescent="0.3">
      <c r="A2844">
        <v>2020</v>
      </c>
      <c r="B2844" t="s">
        <v>59</v>
      </c>
      <c r="C2844">
        <v>0</v>
      </c>
      <c r="D2844">
        <v>5</v>
      </c>
      <c r="E2844">
        <v>6</v>
      </c>
      <c r="M2844">
        <v>0</v>
      </c>
      <c r="N2844">
        <v>0</v>
      </c>
      <c r="Q2844" s="5"/>
      <c r="S2844" s="5"/>
      <c r="U2844" s="5"/>
      <c r="V2844">
        <v>50.21</v>
      </c>
      <c r="Z2844">
        <v>0.88</v>
      </c>
      <c r="AC2844" s="5">
        <v>10.89</v>
      </c>
      <c r="AG2844" s="5"/>
      <c r="AH2844" s="5"/>
      <c r="AI2844" s="5"/>
      <c r="AJ2844">
        <v>33073.089999999997</v>
      </c>
      <c r="AK2844">
        <v>33073089999.999996</v>
      </c>
      <c r="AL2844">
        <f t="shared" si="354"/>
        <v>0</v>
      </c>
      <c r="AM2844">
        <f t="shared" si="355"/>
        <v>1</v>
      </c>
      <c r="AN2844">
        <f t="shared" si="356"/>
        <v>0</v>
      </c>
      <c r="AO2844">
        <v>7</v>
      </c>
      <c r="AP2844" s="5">
        <v>0.8450980400142567</v>
      </c>
      <c r="CG2844" s="13"/>
    </row>
    <row r="2845" spans="1:85" x14ac:dyDescent="0.3">
      <c r="A2845">
        <v>2020</v>
      </c>
      <c r="B2845" t="s">
        <v>60</v>
      </c>
      <c r="C2845">
        <v>1</v>
      </c>
      <c r="M2845">
        <v>0</v>
      </c>
      <c r="N2845">
        <v>0</v>
      </c>
      <c r="Q2845" s="5"/>
      <c r="S2845" s="5"/>
      <c r="U2845" s="5"/>
      <c r="V2845">
        <v>54.48</v>
      </c>
      <c r="Z2845">
        <v>3.76</v>
      </c>
      <c r="AC2845" s="5">
        <v>25.93</v>
      </c>
      <c r="AG2845" s="5"/>
      <c r="AH2845" s="5"/>
      <c r="AI2845" s="5"/>
      <c r="AJ2845">
        <v>30062.43</v>
      </c>
      <c r="AK2845">
        <v>30062430000</v>
      </c>
      <c r="AL2845">
        <f t="shared" si="354"/>
        <v>0</v>
      </c>
      <c r="AM2845">
        <f t="shared" si="355"/>
        <v>1</v>
      </c>
      <c r="AN2845">
        <f t="shared" si="356"/>
        <v>0</v>
      </c>
      <c r="AO2845">
        <v>22</v>
      </c>
      <c r="AP2845" s="5">
        <v>1.3424226808222062</v>
      </c>
      <c r="CG2845" s="13"/>
    </row>
    <row r="2846" spans="1:85" x14ac:dyDescent="0.3">
      <c r="A2846">
        <v>2020</v>
      </c>
      <c r="B2846" t="s">
        <v>61</v>
      </c>
      <c r="C2846">
        <v>1</v>
      </c>
      <c r="D2846">
        <v>7</v>
      </c>
      <c r="E2846">
        <v>5</v>
      </c>
      <c r="M2846">
        <v>0</v>
      </c>
      <c r="N2846">
        <v>0</v>
      </c>
      <c r="Q2846" s="5"/>
      <c r="S2846" s="5"/>
      <c r="U2846" s="5"/>
      <c r="V2846">
        <v>59.8</v>
      </c>
      <c r="X2846">
        <v>25.17</v>
      </c>
      <c r="Z2846">
        <v>1.05</v>
      </c>
      <c r="AC2846" s="5">
        <v>5</v>
      </c>
      <c r="AG2846" s="5"/>
      <c r="AH2846" s="5"/>
      <c r="AI2846" s="5"/>
      <c r="AJ2846">
        <v>45137.74</v>
      </c>
      <c r="AK2846">
        <v>45137740000</v>
      </c>
      <c r="AL2846">
        <f t="shared" si="354"/>
        <v>0</v>
      </c>
      <c r="AM2846">
        <f t="shared" si="355"/>
        <v>1</v>
      </c>
      <c r="AN2846">
        <f t="shared" si="356"/>
        <v>0</v>
      </c>
      <c r="AO2846">
        <v>35</v>
      </c>
      <c r="AP2846" s="5">
        <v>1.5440680443502754</v>
      </c>
      <c r="AV2846">
        <v>0.65</v>
      </c>
      <c r="CG2846" s="13"/>
    </row>
    <row r="2847" spans="1:85" x14ac:dyDescent="0.3">
      <c r="A2847">
        <v>2020</v>
      </c>
      <c r="B2847" t="s">
        <v>62</v>
      </c>
      <c r="C2847">
        <v>0</v>
      </c>
      <c r="D2847">
        <v>4</v>
      </c>
      <c r="E2847">
        <v>6</v>
      </c>
      <c r="M2847">
        <v>0</v>
      </c>
      <c r="N2847">
        <v>0</v>
      </c>
      <c r="Q2847" s="5"/>
      <c r="S2847" s="5"/>
      <c r="U2847" s="5"/>
      <c r="V2847">
        <v>36.68</v>
      </c>
      <c r="Z2847">
        <v>1.92</v>
      </c>
      <c r="AC2847" s="5">
        <v>14.71</v>
      </c>
      <c r="AG2847" s="5"/>
      <c r="AH2847" s="5"/>
      <c r="AI2847" s="5"/>
      <c r="AJ2847">
        <v>340916.61</v>
      </c>
      <c r="AK2847">
        <v>340916610000</v>
      </c>
      <c r="AL2847">
        <f t="shared" si="354"/>
        <v>0</v>
      </c>
      <c r="AM2847">
        <f t="shared" si="355"/>
        <v>0</v>
      </c>
      <c r="AN2847">
        <f t="shared" si="356"/>
        <v>1</v>
      </c>
      <c r="AO2847">
        <v>85</v>
      </c>
      <c r="AP2847" s="5">
        <v>1.9294189257142926</v>
      </c>
      <c r="AR2847" s="5">
        <v>100</v>
      </c>
      <c r="AV2847">
        <v>21.71</v>
      </c>
      <c r="CG2847" s="13"/>
    </row>
    <row r="2848" spans="1:85" x14ac:dyDescent="0.3">
      <c r="A2848">
        <v>2020</v>
      </c>
      <c r="B2848" t="s">
        <v>63</v>
      </c>
      <c r="C2848">
        <v>1</v>
      </c>
      <c r="M2848">
        <v>0</v>
      </c>
      <c r="N2848">
        <v>0</v>
      </c>
      <c r="Q2848" s="5"/>
      <c r="S2848" s="5"/>
      <c r="U2848" s="5"/>
      <c r="AG2848" s="5"/>
      <c r="AH2848" s="5"/>
      <c r="AI2848" s="5"/>
      <c r="AL2848">
        <f t="shared" si="354"/>
        <v>1</v>
      </c>
      <c r="AM2848">
        <f t="shared" si="355"/>
        <v>0</v>
      </c>
      <c r="AN2848">
        <f t="shared" si="356"/>
        <v>0</v>
      </c>
      <c r="AO2848">
        <v>12</v>
      </c>
      <c r="AP2848" s="5">
        <v>1.0791812460476247</v>
      </c>
      <c r="AR2848" s="5">
        <v>97.4</v>
      </c>
      <c r="CG2848" s="13"/>
    </row>
    <row r="2849" spans="1:85" x14ac:dyDescent="0.3">
      <c r="A2849">
        <v>2020</v>
      </c>
      <c r="B2849" t="s">
        <v>64</v>
      </c>
      <c r="C2849">
        <v>0</v>
      </c>
      <c r="D2849">
        <v>6</v>
      </c>
      <c r="E2849">
        <v>4</v>
      </c>
      <c r="F2849">
        <v>12.5</v>
      </c>
      <c r="G2849">
        <v>12500000</v>
      </c>
      <c r="H2849">
        <v>11.5</v>
      </c>
      <c r="I2849">
        <v>11500000</v>
      </c>
      <c r="J2849">
        <v>1</v>
      </c>
      <c r="K2849">
        <v>1000000</v>
      </c>
      <c r="M2849">
        <v>0</v>
      </c>
      <c r="N2849">
        <v>0</v>
      </c>
      <c r="Q2849" s="5"/>
      <c r="S2849" s="5"/>
      <c r="U2849" s="5"/>
      <c r="V2849">
        <v>51</v>
      </c>
      <c r="Y2849">
        <v>16.88</v>
      </c>
      <c r="Z2849">
        <v>21.37</v>
      </c>
      <c r="AA2849">
        <v>51751.8</v>
      </c>
      <c r="AB2849" s="9">
        <v>51751800000</v>
      </c>
      <c r="AC2849" s="5">
        <v>44.27</v>
      </c>
      <c r="AD2849">
        <v>50.62</v>
      </c>
      <c r="AE2849">
        <v>15.19</v>
      </c>
      <c r="AF2849">
        <v>47.72</v>
      </c>
      <c r="AG2849" s="5">
        <v>1.3496715411027138</v>
      </c>
      <c r="AH2849" s="5">
        <v>0.174141722190915</v>
      </c>
      <c r="AI2849" s="5">
        <v>12.09658408016726</v>
      </c>
      <c r="AJ2849">
        <v>340716.4</v>
      </c>
      <c r="AK2849">
        <v>340716400000</v>
      </c>
      <c r="AL2849">
        <f t="shared" si="354"/>
        <v>0</v>
      </c>
      <c r="AM2849">
        <f t="shared" si="355"/>
        <v>0</v>
      </c>
      <c r="AN2849">
        <f t="shared" si="356"/>
        <v>1</v>
      </c>
      <c r="AO2849">
        <v>83</v>
      </c>
      <c r="AP2849" s="5">
        <v>1.919078092376074</v>
      </c>
      <c r="AV2849">
        <v>51</v>
      </c>
      <c r="AW2849">
        <v>45250.5</v>
      </c>
      <c r="AX2849">
        <v>45250500000</v>
      </c>
      <c r="CG2849" s="13"/>
    </row>
    <row r="2850" spans="1:85" x14ac:dyDescent="0.3">
      <c r="A2850">
        <v>2020</v>
      </c>
      <c r="B2850" t="s">
        <v>65</v>
      </c>
      <c r="C2850">
        <v>0</v>
      </c>
      <c r="D2850">
        <v>6</v>
      </c>
      <c r="E2850">
        <v>5</v>
      </c>
      <c r="F2850">
        <v>22.4</v>
      </c>
      <c r="G2850">
        <v>22400000</v>
      </c>
      <c r="H2850">
        <v>14.2</v>
      </c>
      <c r="I2850">
        <v>14200000</v>
      </c>
      <c r="J2850">
        <v>8.1999999999999993</v>
      </c>
      <c r="K2850">
        <v>8199999.9999999991</v>
      </c>
      <c r="L2850">
        <v>1</v>
      </c>
      <c r="M2850">
        <v>1</v>
      </c>
      <c r="N2850">
        <v>0</v>
      </c>
      <c r="Q2850" s="5"/>
      <c r="S2850" s="5"/>
      <c r="U2850" s="5"/>
      <c r="V2850">
        <v>61.63</v>
      </c>
      <c r="X2850">
        <v>0.01</v>
      </c>
      <c r="Y2850">
        <v>8.11</v>
      </c>
      <c r="Z2850">
        <v>3.65</v>
      </c>
      <c r="AA2850">
        <v>103738.6</v>
      </c>
      <c r="AB2850" s="9">
        <v>103738600000</v>
      </c>
      <c r="AC2850" s="5">
        <v>15.05</v>
      </c>
      <c r="AD2850">
        <v>27.83</v>
      </c>
      <c r="AE2850">
        <v>10.1</v>
      </c>
      <c r="AF2850">
        <v>16.89</v>
      </c>
      <c r="AG2850" s="5">
        <v>-0.58223182559533515</v>
      </c>
      <c r="AH2850" s="5">
        <v>0.14182377919643849</v>
      </c>
      <c r="AI2850" s="5"/>
      <c r="AJ2850">
        <v>160011.34</v>
      </c>
      <c r="AK2850">
        <v>160011340000</v>
      </c>
      <c r="AL2850">
        <f t="shared" si="354"/>
        <v>0</v>
      </c>
      <c r="AM2850">
        <f t="shared" si="355"/>
        <v>0</v>
      </c>
      <c r="AN2850">
        <f t="shared" si="356"/>
        <v>1</v>
      </c>
      <c r="AO2850">
        <v>59</v>
      </c>
      <c r="AP2850" s="5">
        <v>1.7708520116421442</v>
      </c>
      <c r="AQ2850">
        <v>30375575</v>
      </c>
      <c r="AR2850" s="5">
        <v>51.8</v>
      </c>
      <c r="AT2850">
        <v>26806351</v>
      </c>
      <c r="AU2850">
        <v>57181926</v>
      </c>
      <c r="AV2850">
        <v>0</v>
      </c>
      <c r="AW2850">
        <v>131360.20000000001</v>
      </c>
      <c r="AX2850">
        <v>131360200000.00002</v>
      </c>
      <c r="CG2850" s="13"/>
    </row>
    <row r="2851" spans="1:85" x14ac:dyDescent="0.3">
      <c r="A2851">
        <v>2020</v>
      </c>
      <c r="B2851" t="s">
        <v>66</v>
      </c>
      <c r="C2851">
        <v>0</v>
      </c>
      <c r="D2851">
        <v>4</v>
      </c>
      <c r="E2851">
        <v>11</v>
      </c>
      <c r="F2851">
        <v>9</v>
      </c>
      <c r="G2851">
        <v>9000000</v>
      </c>
      <c r="H2851">
        <v>5.0999999999999996</v>
      </c>
      <c r="I2851">
        <v>5100000</v>
      </c>
      <c r="J2851">
        <v>3.9000000000000004</v>
      </c>
      <c r="K2851">
        <v>3900000.0000000005</v>
      </c>
      <c r="L2851">
        <v>1</v>
      </c>
      <c r="M2851">
        <v>0</v>
      </c>
      <c r="N2851">
        <v>0</v>
      </c>
      <c r="O2851">
        <v>12</v>
      </c>
      <c r="P2851">
        <v>5</v>
      </c>
      <c r="Q2851" s="5">
        <v>41.666666666666671</v>
      </c>
      <c r="R2851">
        <v>1</v>
      </c>
      <c r="S2851" s="5">
        <v>8.3333333333333321</v>
      </c>
      <c r="T2851">
        <v>6</v>
      </c>
      <c r="U2851" s="5">
        <v>50</v>
      </c>
      <c r="V2851">
        <v>26.19</v>
      </c>
      <c r="W2851">
        <v>6</v>
      </c>
      <c r="X2851">
        <v>65.58</v>
      </c>
      <c r="Y2851">
        <v>9.59</v>
      </c>
      <c r="Z2851">
        <v>8.92</v>
      </c>
      <c r="AA2851">
        <v>27780.1</v>
      </c>
      <c r="AB2851" s="9">
        <v>27780100000</v>
      </c>
      <c r="AC2851" s="5">
        <v>29.95</v>
      </c>
      <c r="AD2851">
        <v>34.22</v>
      </c>
      <c r="AE2851">
        <v>16.04</v>
      </c>
      <c r="AF2851">
        <v>24.63</v>
      </c>
      <c r="AG2851" s="5">
        <v>0.9232156931039025</v>
      </c>
      <c r="AH2851" s="5">
        <v>0.36037750040926853</v>
      </c>
      <c r="AI2851" s="5">
        <v>1.7829309469728332</v>
      </c>
      <c r="AJ2851">
        <v>130976.89</v>
      </c>
      <c r="AK2851">
        <v>130976890000</v>
      </c>
      <c r="AL2851">
        <f t="shared" si="354"/>
        <v>0</v>
      </c>
      <c r="AM2851">
        <f t="shared" si="355"/>
        <v>0</v>
      </c>
      <c r="AN2851">
        <f t="shared" si="356"/>
        <v>1</v>
      </c>
      <c r="AO2851">
        <v>5</v>
      </c>
      <c r="AP2851" s="5">
        <v>0.69897000433601875</v>
      </c>
      <c r="AQ2851">
        <v>35100000</v>
      </c>
      <c r="AR2851" s="5">
        <v>25.1</v>
      </c>
      <c r="AT2851">
        <v>50800000</v>
      </c>
      <c r="AU2851">
        <v>85900000</v>
      </c>
      <c r="AV2851">
        <v>26.19</v>
      </c>
      <c r="AW2851">
        <v>45202.6</v>
      </c>
      <c r="AX2851">
        <v>45202600000</v>
      </c>
      <c r="CG2851" s="13"/>
    </row>
    <row r="2852" spans="1:85" x14ac:dyDescent="0.3">
      <c r="A2852">
        <v>2020</v>
      </c>
      <c r="B2852" t="s">
        <v>67</v>
      </c>
      <c r="C2852">
        <v>0</v>
      </c>
      <c r="M2852">
        <v>0</v>
      </c>
      <c r="N2852">
        <v>0</v>
      </c>
      <c r="O2852">
        <v>11</v>
      </c>
      <c r="P2852">
        <v>4</v>
      </c>
      <c r="Q2852" s="5">
        <v>36.363636363636367</v>
      </c>
      <c r="R2852">
        <v>1</v>
      </c>
      <c r="S2852" s="5">
        <v>9.0909090909090917</v>
      </c>
      <c r="T2852">
        <v>6</v>
      </c>
      <c r="U2852" s="5">
        <v>54.54545454545454</v>
      </c>
      <c r="V2852">
        <v>51</v>
      </c>
      <c r="W2852">
        <v>6</v>
      </c>
      <c r="Z2852">
        <v>1.98</v>
      </c>
      <c r="AC2852" s="5">
        <v>14.39</v>
      </c>
      <c r="AG2852" s="5"/>
      <c r="AH2852" s="5"/>
      <c r="AI2852" s="5"/>
      <c r="AJ2852">
        <v>90561.24</v>
      </c>
      <c r="AK2852">
        <v>90561240000</v>
      </c>
      <c r="AL2852">
        <f t="shared" si="354"/>
        <v>0</v>
      </c>
      <c r="AM2852">
        <f t="shared" si="355"/>
        <v>1</v>
      </c>
      <c r="AN2852">
        <f t="shared" si="356"/>
        <v>0</v>
      </c>
      <c r="AO2852">
        <v>58</v>
      </c>
      <c r="AP2852" s="5">
        <v>1.7634279935629371</v>
      </c>
      <c r="AV2852">
        <v>51</v>
      </c>
      <c r="CG2852" s="13"/>
    </row>
    <row r="2853" spans="1:85" x14ac:dyDescent="0.3">
      <c r="A2853">
        <v>2020</v>
      </c>
      <c r="B2853" t="s">
        <v>68</v>
      </c>
      <c r="C2853">
        <v>1</v>
      </c>
      <c r="D2853">
        <v>4</v>
      </c>
      <c r="E2853">
        <v>4</v>
      </c>
      <c r="F2853">
        <v>27</v>
      </c>
      <c r="G2853">
        <v>27000000</v>
      </c>
      <c r="H2853">
        <v>25</v>
      </c>
      <c r="I2853">
        <v>25000000</v>
      </c>
      <c r="J2853">
        <v>2</v>
      </c>
      <c r="K2853">
        <v>2000000</v>
      </c>
      <c r="L2853">
        <v>1</v>
      </c>
      <c r="M2853">
        <v>0</v>
      </c>
      <c r="N2853">
        <v>1</v>
      </c>
      <c r="Q2853" s="5"/>
      <c r="S2853" s="5"/>
      <c r="U2853" s="5"/>
      <c r="V2853">
        <v>22.87</v>
      </c>
      <c r="Y2853">
        <v>7.63</v>
      </c>
      <c r="Z2853">
        <v>1.2</v>
      </c>
      <c r="AA2853">
        <v>50448</v>
      </c>
      <c r="AB2853" s="9">
        <v>50448000000</v>
      </c>
      <c r="AC2853" s="5">
        <v>9.06</v>
      </c>
      <c r="AD2853">
        <v>13.68</v>
      </c>
      <c r="AE2853">
        <v>7.05</v>
      </c>
      <c r="AF2853">
        <v>11.28</v>
      </c>
      <c r="AG2853" s="5">
        <v>-5.0391913307919642</v>
      </c>
      <c r="AH2853" s="5">
        <v>1.0847748133781376</v>
      </c>
      <c r="AI2853" s="5"/>
      <c r="AJ2853">
        <v>25216.400000000001</v>
      </c>
      <c r="AK2853">
        <v>25216400000</v>
      </c>
      <c r="AL2853">
        <f t="shared" si="354"/>
        <v>1</v>
      </c>
      <c r="AM2853">
        <f t="shared" si="355"/>
        <v>0</v>
      </c>
      <c r="AN2853">
        <f t="shared" si="356"/>
        <v>0</v>
      </c>
      <c r="AO2853">
        <v>29</v>
      </c>
      <c r="AP2853" s="5">
        <v>1.4623979978989561</v>
      </c>
      <c r="AQ2853">
        <v>32462205</v>
      </c>
      <c r="AR2853" s="5">
        <v>42</v>
      </c>
      <c r="AS2853">
        <v>83134340</v>
      </c>
      <c r="AT2853">
        <v>7630620</v>
      </c>
      <c r="AU2853">
        <v>40092825</v>
      </c>
      <c r="AV2853">
        <v>0</v>
      </c>
      <c r="AW2853">
        <v>44341</v>
      </c>
      <c r="AX2853">
        <v>44341000000</v>
      </c>
      <c r="CG2853" s="13"/>
    </row>
    <row r="2854" spans="1:85" x14ac:dyDescent="0.3">
      <c r="A2854">
        <v>2020</v>
      </c>
      <c r="B2854" t="s">
        <v>69</v>
      </c>
      <c r="C2854">
        <v>0</v>
      </c>
      <c r="D2854">
        <v>4</v>
      </c>
      <c r="E2854">
        <v>4</v>
      </c>
      <c r="M2854">
        <v>0</v>
      </c>
      <c r="N2854">
        <v>0</v>
      </c>
      <c r="O2854">
        <v>16</v>
      </c>
      <c r="P2854">
        <v>8</v>
      </c>
      <c r="Q2854" s="5">
        <v>50</v>
      </c>
      <c r="R2854">
        <v>2</v>
      </c>
      <c r="S2854" s="5">
        <v>12.5</v>
      </c>
      <c r="T2854">
        <v>6</v>
      </c>
      <c r="U2854" s="5">
        <v>37.5</v>
      </c>
      <c r="V2854">
        <v>71.66</v>
      </c>
      <c r="W2854">
        <v>6</v>
      </c>
      <c r="X2854">
        <v>40.4</v>
      </c>
      <c r="Z2854">
        <v>0.72</v>
      </c>
      <c r="AC2854" s="5">
        <v>5.07</v>
      </c>
      <c r="AG2854" s="5"/>
      <c r="AH2854" s="5"/>
      <c r="AI2854" s="5"/>
      <c r="AJ2854">
        <v>13926.38</v>
      </c>
      <c r="AK2854">
        <v>13926380000</v>
      </c>
      <c r="AL2854">
        <f t="shared" si="354"/>
        <v>1</v>
      </c>
      <c r="AM2854">
        <f t="shared" si="355"/>
        <v>0</v>
      </c>
      <c r="AN2854">
        <f t="shared" si="356"/>
        <v>0</v>
      </c>
      <c r="AO2854">
        <v>25</v>
      </c>
      <c r="AP2854" s="5">
        <v>1.3979400086720375</v>
      </c>
      <c r="AV2854">
        <v>0</v>
      </c>
      <c r="CG2854" s="13"/>
    </row>
    <row r="2855" spans="1:85" x14ac:dyDescent="0.3">
      <c r="A2855">
        <v>2020</v>
      </c>
      <c r="B2855" t="s">
        <v>70</v>
      </c>
      <c r="C2855">
        <v>0</v>
      </c>
      <c r="D2855">
        <v>7</v>
      </c>
      <c r="E2855">
        <v>10</v>
      </c>
      <c r="M2855">
        <v>0</v>
      </c>
      <c r="N2855">
        <v>0</v>
      </c>
      <c r="Q2855" s="5"/>
      <c r="S2855" s="5"/>
      <c r="U2855" s="5"/>
      <c r="V2855">
        <v>74.95</v>
      </c>
      <c r="Z2855">
        <v>1.25</v>
      </c>
      <c r="AC2855" s="5">
        <v>15.3</v>
      </c>
      <c r="AG2855" s="5"/>
      <c r="AH2855" s="5"/>
      <c r="AI2855" s="5"/>
      <c r="AJ2855">
        <v>340231.59</v>
      </c>
      <c r="AK2855">
        <v>340231590000</v>
      </c>
      <c r="AL2855">
        <f t="shared" si="354"/>
        <v>0</v>
      </c>
      <c r="AM2855">
        <f t="shared" si="355"/>
        <v>0</v>
      </c>
      <c r="AN2855">
        <f t="shared" si="356"/>
        <v>1</v>
      </c>
      <c r="AO2855">
        <v>57</v>
      </c>
      <c r="AP2855" s="5">
        <v>1.7558748556724912</v>
      </c>
      <c r="AR2855" s="5">
        <v>24.4</v>
      </c>
      <c r="AV2855">
        <v>0.59</v>
      </c>
      <c r="CG2855" s="13"/>
    </row>
    <row r="2856" spans="1:85" x14ac:dyDescent="0.3">
      <c r="A2856">
        <v>2020</v>
      </c>
      <c r="B2856" t="s">
        <v>71</v>
      </c>
      <c r="C2856">
        <v>0</v>
      </c>
      <c r="D2856">
        <v>6</v>
      </c>
      <c r="E2856">
        <v>5</v>
      </c>
      <c r="M2856">
        <v>0</v>
      </c>
      <c r="N2856">
        <v>0</v>
      </c>
      <c r="Q2856" s="5"/>
      <c r="S2856" s="5"/>
      <c r="U2856" s="5"/>
      <c r="V2856">
        <v>67.88</v>
      </c>
      <c r="Z2856">
        <v>16.260000000000002</v>
      </c>
      <c r="AC2856" s="5">
        <v>62.6</v>
      </c>
      <c r="AG2856" s="5"/>
      <c r="AH2856" s="5"/>
      <c r="AI2856" s="5"/>
      <c r="AJ2856">
        <v>795267.1</v>
      </c>
      <c r="AK2856">
        <v>795267100000</v>
      </c>
      <c r="AL2856">
        <f t="shared" si="354"/>
        <v>0</v>
      </c>
      <c r="AM2856">
        <f t="shared" si="355"/>
        <v>0</v>
      </c>
      <c r="AN2856">
        <f t="shared" si="356"/>
        <v>1</v>
      </c>
      <c r="AO2856">
        <v>45</v>
      </c>
      <c r="AP2856" s="5">
        <v>1.6532125137753435</v>
      </c>
      <c r="AV2856">
        <v>0.02</v>
      </c>
      <c r="CG2856" s="13"/>
    </row>
    <row r="2857" spans="1:85" x14ac:dyDescent="0.3">
      <c r="A2857">
        <v>2020</v>
      </c>
      <c r="B2857" t="s">
        <v>72</v>
      </c>
      <c r="C2857">
        <v>1</v>
      </c>
      <c r="M2857">
        <v>0</v>
      </c>
      <c r="N2857">
        <v>0</v>
      </c>
      <c r="Q2857" s="5"/>
      <c r="S2857" s="5"/>
      <c r="U2857" s="5"/>
      <c r="AG2857" s="5"/>
      <c r="AH2857" s="5"/>
      <c r="AI2857" s="5"/>
      <c r="AL2857">
        <f t="shared" si="354"/>
        <v>1</v>
      </c>
      <c r="AM2857">
        <f t="shared" si="355"/>
        <v>0</v>
      </c>
      <c r="AN2857">
        <f t="shared" si="356"/>
        <v>0</v>
      </c>
      <c r="AO2857">
        <v>41</v>
      </c>
      <c r="AP2857" s="5">
        <v>1.6127838567197355</v>
      </c>
      <c r="CG2857" s="13"/>
    </row>
    <row r="2858" spans="1:85" x14ac:dyDescent="0.3">
      <c r="A2858">
        <v>2020</v>
      </c>
      <c r="B2858" t="s">
        <v>73</v>
      </c>
      <c r="C2858">
        <v>1</v>
      </c>
      <c r="D2858">
        <v>4</v>
      </c>
      <c r="F2858">
        <v>9.6999999999999993</v>
      </c>
      <c r="G2858">
        <v>9700000</v>
      </c>
      <c r="H2858">
        <v>8.9</v>
      </c>
      <c r="I2858">
        <v>8900000</v>
      </c>
      <c r="J2858">
        <v>0.79999999999999905</v>
      </c>
      <c r="K2858">
        <v>799999.99999999907</v>
      </c>
      <c r="M2858">
        <v>0</v>
      </c>
      <c r="N2858">
        <v>0</v>
      </c>
      <c r="Q2858" s="5"/>
      <c r="S2858" s="5"/>
      <c r="U2858" s="5"/>
      <c r="V2858">
        <v>32.770000000000003</v>
      </c>
      <c r="X2858">
        <v>11.26</v>
      </c>
      <c r="Y2858">
        <v>18.760000000000002</v>
      </c>
      <c r="Z2858">
        <v>0.92</v>
      </c>
      <c r="AA2858">
        <v>22687.1</v>
      </c>
      <c r="AB2858" s="9">
        <v>22687100000</v>
      </c>
      <c r="AC2858" s="5">
        <v>17.84</v>
      </c>
      <c r="AD2858">
        <v>9.4</v>
      </c>
      <c r="AE2858">
        <v>8.07</v>
      </c>
      <c r="AF2858">
        <v>9.23</v>
      </c>
      <c r="AG2858" s="5">
        <v>-3.5517427584590813</v>
      </c>
      <c r="AH2858" s="5"/>
      <c r="AI2858" s="5">
        <v>0.27901318370351436</v>
      </c>
      <c r="AJ2858">
        <v>17705.810000000001</v>
      </c>
      <c r="AK2858">
        <v>17705810000</v>
      </c>
      <c r="AL2858">
        <f t="shared" si="354"/>
        <v>1</v>
      </c>
      <c r="AM2858">
        <f t="shared" si="355"/>
        <v>0</v>
      </c>
      <c r="AN2858">
        <f t="shared" si="356"/>
        <v>0</v>
      </c>
      <c r="AO2858">
        <v>30</v>
      </c>
      <c r="AP2858" s="5">
        <v>1.4771212547196624</v>
      </c>
      <c r="AV2858">
        <v>0</v>
      </c>
      <c r="AW2858">
        <v>9466.2999999999993</v>
      </c>
      <c r="AX2858">
        <v>9466300000</v>
      </c>
      <c r="CG2858" s="13"/>
    </row>
    <row r="2859" spans="1:85" x14ac:dyDescent="0.3">
      <c r="A2859">
        <v>2020</v>
      </c>
      <c r="B2859" t="s">
        <v>74</v>
      </c>
      <c r="C2859">
        <v>1</v>
      </c>
      <c r="M2859">
        <v>0</v>
      </c>
      <c r="N2859">
        <v>0</v>
      </c>
      <c r="O2859">
        <v>10</v>
      </c>
      <c r="P2859">
        <v>3</v>
      </c>
      <c r="Q2859" s="5">
        <v>30</v>
      </c>
      <c r="R2859">
        <v>1</v>
      </c>
      <c r="S2859" s="5">
        <v>10</v>
      </c>
      <c r="T2859">
        <v>6</v>
      </c>
      <c r="U2859" s="5">
        <v>60</v>
      </c>
      <c r="W2859">
        <v>6</v>
      </c>
      <c r="AG2859" s="5"/>
      <c r="AH2859" s="5"/>
      <c r="AI2859" s="5"/>
      <c r="AL2859">
        <f t="shared" si="354"/>
        <v>1</v>
      </c>
      <c r="AM2859">
        <f t="shared" si="355"/>
        <v>0</v>
      </c>
      <c r="AN2859">
        <f t="shared" si="356"/>
        <v>0</v>
      </c>
      <c r="AO2859">
        <v>13</v>
      </c>
      <c r="AP2859" s="5">
        <v>1.1139433523068367</v>
      </c>
      <c r="CG2859" s="13"/>
    </row>
    <row r="2860" spans="1:85" x14ac:dyDescent="0.3">
      <c r="A2860">
        <v>2020</v>
      </c>
      <c r="B2860" t="s">
        <v>75</v>
      </c>
      <c r="C2860">
        <v>0</v>
      </c>
      <c r="D2860">
        <v>7</v>
      </c>
      <c r="E2860">
        <v>5</v>
      </c>
      <c r="M2860">
        <v>0</v>
      </c>
      <c r="N2860">
        <v>0</v>
      </c>
      <c r="Q2860" s="5"/>
      <c r="S2860" s="5"/>
      <c r="U2860" s="5"/>
      <c r="V2860">
        <v>75</v>
      </c>
      <c r="X2860">
        <v>28.64</v>
      </c>
      <c r="Z2860">
        <v>0.8</v>
      </c>
      <c r="AC2860" s="5">
        <v>6.9</v>
      </c>
      <c r="AG2860" s="5"/>
      <c r="AH2860" s="5"/>
      <c r="AI2860" s="5"/>
      <c r="AJ2860">
        <v>28865.26</v>
      </c>
      <c r="AK2860">
        <v>28865260000</v>
      </c>
      <c r="AL2860">
        <f t="shared" si="354"/>
        <v>1</v>
      </c>
      <c r="AM2860">
        <f t="shared" si="355"/>
        <v>0</v>
      </c>
      <c r="AN2860">
        <f t="shared" si="356"/>
        <v>0</v>
      </c>
      <c r="AO2860">
        <v>14</v>
      </c>
      <c r="AP2860" s="5">
        <v>1.1461280356782377</v>
      </c>
      <c r="AV2860">
        <v>0</v>
      </c>
      <c r="CG2860" s="13"/>
    </row>
    <row r="2861" spans="1:85" x14ac:dyDescent="0.3">
      <c r="A2861">
        <v>2020</v>
      </c>
      <c r="B2861" t="s">
        <v>76</v>
      </c>
      <c r="C2861">
        <v>1</v>
      </c>
      <c r="D2861">
        <v>4</v>
      </c>
      <c r="E2861">
        <v>6</v>
      </c>
      <c r="M2861">
        <v>0</v>
      </c>
      <c r="N2861">
        <v>0</v>
      </c>
      <c r="Q2861" s="5"/>
      <c r="S2861" s="5"/>
      <c r="U2861" s="5"/>
      <c r="V2861">
        <v>54.56</v>
      </c>
      <c r="X2861">
        <v>93.46</v>
      </c>
      <c r="Z2861">
        <v>0.19</v>
      </c>
      <c r="AC2861" s="5">
        <v>1.42</v>
      </c>
      <c r="AG2861" s="5"/>
      <c r="AH2861" s="5"/>
      <c r="AI2861" s="5"/>
      <c r="AJ2861">
        <v>7457.21</v>
      </c>
      <c r="AK2861">
        <v>7457210000</v>
      </c>
      <c r="AL2861">
        <f t="shared" si="354"/>
        <v>1</v>
      </c>
      <c r="AM2861">
        <f t="shared" si="355"/>
        <v>0</v>
      </c>
      <c r="AN2861">
        <f t="shared" si="356"/>
        <v>0</v>
      </c>
      <c r="AO2861">
        <v>32</v>
      </c>
      <c r="AP2861" s="5">
        <v>1.5051499783199058</v>
      </c>
      <c r="AV2861">
        <v>1.91</v>
      </c>
      <c r="CG2861" s="13"/>
    </row>
    <row r="2862" spans="1:85" x14ac:dyDescent="0.3">
      <c r="A2862">
        <v>2020</v>
      </c>
      <c r="B2862" t="s">
        <v>77</v>
      </c>
      <c r="C2862">
        <v>0</v>
      </c>
      <c r="D2862">
        <v>3</v>
      </c>
      <c r="E2862">
        <v>6</v>
      </c>
      <c r="M2862">
        <v>0</v>
      </c>
      <c r="N2862">
        <v>0</v>
      </c>
      <c r="Q2862" s="5"/>
      <c r="S2862" s="5"/>
      <c r="U2862" s="5"/>
      <c r="V2862">
        <v>63.17</v>
      </c>
      <c r="Z2862">
        <v>0.17</v>
      </c>
      <c r="AC2862" s="5">
        <v>21.73</v>
      </c>
      <c r="AG2862" s="5"/>
      <c r="AH2862" s="5"/>
      <c r="AI2862" s="5"/>
      <c r="AJ2862">
        <v>8368.65</v>
      </c>
      <c r="AK2862">
        <v>8368650000</v>
      </c>
      <c r="AL2862">
        <f t="shared" si="354"/>
        <v>1</v>
      </c>
      <c r="AM2862">
        <f t="shared" si="355"/>
        <v>0</v>
      </c>
      <c r="AN2862">
        <f t="shared" si="356"/>
        <v>0</v>
      </c>
      <c r="AO2862">
        <v>13</v>
      </c>
      <c r="AP2862" s="5">
        <v>1.1139433523068367</v>
      </c>
      <c r="AV2862">
        <v>0</v>
      </c>
      <c r="CG2862" s="13"/>
    </row>
    <row r="2863" spans="1:85" x14ac:dyDescent="0.3">
      <c r="A2863">
        <v>2020</v>
      </c>
      <c r="B2863" t="s">
        <v>78</v>
      </c>
      <c r="C2863">
        <v>0</v>
      </c>
      <c r="D2863">
        <v>4</v>
      </c>
      <c r="E2863">
        <v>4</v>
      </c>
      <c r="M2863">
        <v>0</v>
      </c>
      <c r="N2863">
        <v>0</v>
      </c>
      <c r="Q2863" s="5"/>
      <c r="S2863" s="5"/>
      <c r="U2863" s="5"/>
      <c r="V2863">
        <v>51.97</v>
      </c>
      <c r="Z2863">
        <v>6.67</v>
      </c>
      <c r="AC2863" s="5">
        <v>39.43</v>
      </c>
      <c r="AG2863" s="5"/>
      <c r="AH2863" s="5"/>
      <c r="AI2863" s="5"/>
      <c r="AJ2863">
        <v>528030.28</v>
      </c>
      <c r="AK2863">
        <v>528030280000</v>
      </c>
      <c r="AL2863">
        <f t="shared" si="354"/>
        <v>0</v>
      </c>
      <c r="AM2863">
        <f t="shared" si="355"/>
        <v>0</v>
      </c>
      <c r="AN2863">
        <f t="shared" si="356"/>
        <v>1</v>
      </c>
      <c r="AO2863">
        <v>30</v>
      </c>
      <c r="AP2863" s="5">
        <v>1.4771212547196624</v>
      </c>
      <c r="AV2863">
        <v>0</v>
      </c>
      <c r="CG2863" s="13"/>
    </row>
    <row r="2864" spans="1:85" x14ac:dyDescent="0.3">
      <c r="A2864">
        <v>2020</v>
      </c>
      <c r="B2864" t="s">
        <v>79</v>
      </c>
      <c r="C2864">
        <v>0</v>
      </c>
      <c r="D2864">
        <v>3</v>
      </c>
      <c r="E2864">
        <v>5</v>
      </c>
      <c r="M2864">
        <v>0</v>
      </c>
      <c r="N2864">
        <v>0</v>
      </c>
      <c r="Q2864" s="5"/>
      <c r="S2864" s="5"/>
      <c r="U2864" s="5"/>
      <c r="V2864">
        <v>36.17</v>
      </c>
      <c r="Z2864">
        <v>8.09</v>
      </c>
      <c r="AC2864" s="5">
        <v>37.25</v>
      </c>
      <c r="AG2864" s="5"/>
      <c r="AH2864" s="5"/>
      <c r="AI2864" s="5"/>
      <c r="AJ2864">
        <v>41419.370000000003</v>
      </c>
      <c r="AK2864">
        <v>41419370000</v>
      </c>
      <c r="AL2864">
        <f t="shared" si="354"/>
        <v>0</v>
      </c>
      <c r="AM2864">
        <f t="shared" si="355"/>
        <v>1</v>
      </c>
      <c r="AN2864">
        <f t="shared" si="356"/>
        <v>0</v>
      </c>
      <c r="AO2864">
        <v>27</v>
      </c>
      <c r="AP2864" s="5">
        <v>1.4313637641589871</v>
      </c>
      <c r="AV2864">
        <v>0</v>
      </c>
      <c r="CG2864" s="13"/>
    </row>
    <row r="2865" spans="1:85" x14ac:dyDescent="0.3">
      <c r="A2865">
        <v>2020</v>
      </c>
      <c r="B2865" t="s">
        <v>80</v>
      </c>
      <c r="C2865">
        <v>1</v>
      </c>
      <c r="D2865">
        <v>5</v>
      </c>
      <c r="E2865">
        <v>4</v>
      </c>
      <c r="F2865">
        <v>15.2</v>
      </c>
      <c r="G2865">
        <v>15200000</v>
      </c>
      <c r="H2865">
        <v>12.8</v>
      </c>
      <c r="I2865">
        <v>12800000</v>
      </c>
      <c r="J2865">
        <v>2.3999999999999986</v>
      </c>
      <c r="K2865">
        <v>2399999.9999999986</v>
      </c>
      <c r="L2865">
        <v>1</v>
      </c>
      <c r="M2865">
        <v>0</v>
      </c>
      <c r="N2865">
        <v>1</v>
      </c>
      <c r="O2865">
        <v>14</v>
      </c>
      <c r="P2865">
        <v>5</v>
      </c>
      <c r="Q2865" s="5">
        <v>35.714285714285715</v>
      </c>
      <c r="R2865">
        <v>3</v>
      </c>
      <c r="S2865" s="5">
        <v>21.428571428571427</v>
      </c>
      <c r="T2865">
        <v>6</v>
      </c>
      <c r="U2865" s="5">
        <v>42.857142857142854</v>
      </c>
      <c r="V2865">
        <v>56.77</v>
      </c>
      <c r="W2865">
        <v>5</v>
      </c>
      <c r="Y2865">
        <v>16.809999999999999</v>
      </c>
      <c r="Z2865">
        <v>11.5</v>
      </c>
      <c r="AA2865">
        <v>13949.5</v>
      </c>
      <c r="AB2865" s="9">
        <v>13949500000</v>
      </c>
      <c r="AC2865" s="5">
        <v>51.13</v>
      </c>
      <c r="AD2865">
        <v>23.22</v>
      </c>
      <c r="AE2865">
        <v>18.61</v>
      </c>
      <c r="AF2865">
        <v>21.81</v>
      </c>
      <c r="AG2865" s="5">
        <v>10.54918938682577</v>
      </c>
      <c r="AH2865" s="5"/>
      <c r="AI2865" s="5">
        <v>2.4481164199433669</v>
      </c>
      <c r="AJ2865">
        <v>116824.51</v>
      </c>
      <c r="AK2865">
        <v>116824510000</v>
      </c>
      <c r="AL2865">
        <f t="shared" si="354"/>
        <v>0</v>
      </c>
      <c r="AM2865">
        <f t="shared" si="355"/>
        <v>0</v>
      </c>
      <c r="AN2865">
        <f t="shared" si="356"/>
        <v>1</v>
      </c>
      <c r="AO2865">
        <v>25</v>
      </c>
      <c r="AP2865" s="5">
        <v>1.3979400086720375</v>
      </c>
      <c r="AQ2865">
        <v>49825860</v>
      </c>
      <c r="AR2865" s="5">
        <v>100</v>
      </c>
      <c r="AS2865">
        <v>38189418</v>
      </c>
      <c r="AT2865">
        <v>10718926</v>
      </c>
      <c r="AU2865">
        <v>60544786</v>
      </c>
      <c r="AV2865">
        <v>0</v>
      </c>
      <c r="AW2865">
        <v>13303.6</v>
      </c>
      <c r="AX2865">
        <v>13303600000</v>
      </c>
      <c r="CG2865" s="13"/>
    </row>
    <row r="2866" spans="1:85" x14ac:dyDescent="0.3">
      <c r="A2866">
        <v>2020</v>
      </c>
      <c r="B2866" t="s">
        <v>81</v>
      </c>
      <c r="C2866">
        <v>0</v>
      </c>
      <c r="D2866">
        <v>7</v>
      </c>
      <c r="F2866">
        <v>18</v>
      </c>
      <c r="G2866">
        <v>18000000</v>
      </c>
      <c r="H2866">
        <v>15</v>
      </c>
      <c r="I2866">
        <v>15000000</v>
      </c>
      <c r="J2866">
        <v>3</v>
      </c>
      <c r="K2866">
        <v>3000000</v>
      </c>
      <c r="L2866">
        <v>1</v>
      </c>
      <c r="M2866">
        <v>0</v>
      </c>
      <c r="N2866">
        <v>0</v>
      </c>
      <c r="O2866">
        <v>15</v>
      </c>
      <c r="P2866">
        <v>10</v>
      </c>
      <c r="Q2866" s="5">
        <v>66.666666666666657</v>
      </c>
      <c r="R2866">
        <v>1</v>
      </c>
      <c r="S2866" s="5">
        <v>6.666666666666667</v>
      </c>
      <c r="T2866">
        <v>4</v>
      </c>
      <c r="U2866" s="5">
        <v>26.666666666666668</v>
      </c>
      <c r="V2866">
        <v>26.75</v>
      </c>
      <c r="W2866">
        <v>5</v>
      </c>
      <c r="Y2866">
        <v>20.14</v>
      </c>
      <c r="Z2866">
        <v>3.41</v>
      </c>
      <c r="AA2866">
        <v>236187</v>
      </c>
      <c r="AB2866" s="9">
        <v>236187000000</v>
      </c>
      <c r="AC2866" s="5">
        <v>17.57</v>
      </c>
      <c r="AD2866">
        <v>24.67</v>
      </c>
      <c r="AE2866">
        <v>15.72</v>
      </c>
      <c r="AF2866">
        <v>20.48</v>
      </c>
      <c r="AG2866" s="5">
        <v>13.39185147784208</v>
      </c>
      <c r="AH2866" s="5">
        <v>8.3895644231318158</v>
      </c>
      <c r="AI2866" s="5">
        <v>0.58682315284075748</v>
      </c>
      <c r="AJ2866">
        <v>518581.52</v>
      </c>
      <c r="AK2866">
        <v>518581520000</v>
      </c>
      <c r="AL2866">
        <f t="shared" si="354"/>
        <v>0</v>
      </c>
      <c r="AM2866">
        <f t="shared" si="355"/>
        <v>0</v>
      </c>
      <c r="AN2866">
        <f t="shared" si="356"/>
        <v>1</v>
      </c>
      <c r="AO2866">
        <v>36</v>
      </c>
      <c r="AP2866" s="5">
        <v>1.556302500767287</v>
      </c>
      <c r="AQ2866">
        <v>18350000</v>
      </c>
      <c r="AR2866" s="5">
        <v>100</v>
      </c>
      <c r="AT2866">
        <v>210810000</v>
      </c>
      <c r="AU2866">
        <v>229160000</v>
      </c>
      <c r="AV2866">
        <v>0</v>
      </c>
      <c r="AW2866">
        <v>175170</v>
      </c>
      <c r="AX2866">
        <v>175170000000</v>
      </c>
      <c r="CG2866" s="13"/>
    </row>
    <row r="2867" spans="1:85" x14ac:dyDescent="0.3">
      <c r="A2867">
        <v>2020</v>
      </c>
      <c r="B2867" t="s">
        <v>82</v>
      </c>
      <c r="C2867">
        <v>0</v>
      </c>
      <c r="D2867">
        <v>4</v>
      </c>
      <c r="E2867">
        <v>5</v>
      </c>
      <c r="F2867">
        <v>7.3</v>
      </c>
      <c r="G2867">
        <v>7300000</v>
      </c>
      <c r="H2867">
        <v>7</v>
      </c>
      <c r="I2867">
        <v>7000000</v>
      </c>
      <c r="J2867">
        <v>0.3</v>
      </c>
      <c r="K2867">
        <v>300000</v>
      </c>
      <c r="L2867">
        <v>1</v>
      </c>
      <c r="M2867">
        <v>1</v>
      </c>
      <c r="N2867">
        <v>0</v>
      </c>
      <c r="O2867">
        <v>10</v>
      </c>
      <c r="P2867">
        <v>4</v>
      </c>
      <c r="Q2867" s="5">
        <v>40</v>
      </c>
      <c r="R2867">
        <v>1</v>
      </c>
      <c r="S2867" s="5">
        <v>10</v>
      </c>
      <c r="T2867">
        <v>5</v>
      </c>
      <c r="U2867" s="5">
        <v>50</v>
      </c>
      <c r="V2867">
        <v>44.77</v>
      </c>
      <c r="W2867">
        <v>5</v>
      </c>
      <c r="X2867">
        <v>0.05</v>
      </c>
      <c r="Y2867">
        <v>-0.23</v>
      </c>
      <c r="Z2867">
        <v>1.44</v>
      </c>
      <c r="AA2867">
        <v>43884</v>
      </c>
      <c r="AB2867" s="9">
        <v>43884000000</v>
      </c>
      <c r="AD2867">
        <v>-0.28999999999999998</v>
      </c>
      <c r="AE2867">
        <v>-0.11</v>
      </c>
      <c r="AF2867">
        <v>-0.14000000000000001</v>
      </c>
      <c r="AG2867" s="5">
        <v>-88.384171146785491</v>
      </c>
      <c r="AH2867" s="5">
        <v>0.23157062123372502</v>
      </c>
      <c r="AI2867" s="5"/>
      <c r="AJ2867">
        <v>24611.15</v>
      </c>
      <c r="AK2867">
        <v>24611150000</v>
      </c>
      <c r="AL2867">
        <f t="shared" si="354"/>
        <v>1</v>
      </c>
      <c r="AM2867">
        <f t="shared" si="355"/>
        <v>0</v>
      </c>
      <c r="AN2867">
        <f t="shared" si="356"/>
        <v>0</v>
      </c>
      <c r="AO2867">
        <v>45</v>
      </c>
      <c r="AP2867" s="5">
        <v>1.6532125137753435</v>
      </c>
      <c r="AQ2867">
        <v>17522000</v>
      </c>
      <c r="AR2867" s="5">
        <v>12.6</v>
      </c>
      <c r="AT2867">
        <v>13617000</v>
      </c>
      <c r="AU2867">
        <v>31139000</v>
      </c>
      <c r="AV2867">
        <v>0.01</v>
      </c>
      <c r="AW2867">
        <v>19216.599999999999</v>
      </c>
      <c r="AX2867">
        <v>19216600000</v>
      </c>
      <c r="CG2867" s="13"/>
    </row>
    <row r="2868" spans="1:85" x14ac:dyDescent="0.3">
      <c r="A2868">
        <v>2020</v>
      </c>
      <c r="B2868" t="s">
        <v>83</v>
      </c>
      <c r="C2868">
        <v>1</v>
      </c>
      <c r="D2868">
        <v>7</v>
      </c>
      <c r="E2868">
        <v>5</v>
      </c>
      <c r="F2868">
        <v>22.2</v>
      </c>
      <c r="G2868">
        <v>22200000</v>
      </c>
      <c r="H2868">
        <v>20.5</v>
      </c>
      <c r="I2868">
        <v>20500000</v>
      </c>
      <c r="J2868">
        <v>1.6999999999999993</v>
      </c>
      <c r="K2868">
        <v>1699999.9999999993</v>
      </c>
      <c r="M2868">
        <v>0</v>
      </c>
      <c r="N2868">
        <v>0</v>
      </c>
      <c r="O2868">
        <v>15</v>
      </c>
      <c r="P2868">
        <v>6</v>
      </c>
      <c r="Q2868" s="5">
        <v>40</v>
      </c>
      <c r="R2868">
        <v>4</v>
      </c>
      <c r="S2868" s="5">
        <v>26.666666666666668</v>
      </c>
      <c r="T2868">
        <v>5</v>
      </c>
      <c r="U2868" s="5">
        <v>33.333333333333329</v>
      </c>
      <c r="V2868">
        <v>35.25</v>
      </c>
      <c r="W2868">
        <v>5</v>
      </c>
      <c r="Y2868">
        <v>8.41</v>
      </c>
      <c r="Z2868">
        <v>1.29</v>
      </c>
      <c r="AA2868">
        <v>40636.300000000003</v>
      </c>
      <c r="AB2868" s="9">
        <v>40636300000</v>
      </c>
      <c r="AC2868" s="5">
        <v>31.4</v>
      </c>
      <c r="AD2868">
        <v>4.1500000000000004</v>
      </c>
      <c r="AE2868">
        <v>2.96</v>
      </c>
      <c r="AF2868">
        <v>3.53</v>
      </c>
      <c r="AG2868" s="5"/>
      <c r="AH2868" s="5"/>
      <c r="AI2868" s="5">
        <v>0.84505725176750834</v>
      </c>
      <c r="AJ2868">
        <v>37609.269999999997</v>
      </c>
      <c r="AK2868">
        <v>37609270000</v>
      </c>
      <c r="AL2868">
        <f t="shared" si="354"/>
        <v>0</v>
      </c>
      <c r="AM2868">
        <f t="shared" si="355"/>
        <v>1</v>
      </c>
      <c r="AN2868">
        <f t="shared" si="356"/>
        <v>0</v>
      </c>
      <c r="AO2868">
        <v>71</v>
      </c>
      <c r="AP2868" s="5">
        <v>1.851258348719075</v>
      </c>
      <c r="AV2868">
        <v>0</v>
      </c>
      <c r="CG2868" s="13"/>
    </row>
    <row r="2869" spans="1:85" x14ac:dyDescent="0.3">
      <c r="A2869">
        <v>2020</v>
      </c>
      <c r="B2869" t="s">
        <v>84</v>
      </c>
      <c r="C2869">
        <v>1</v>
      </c>
      <c r="D2869">
        <v>5</v>
      </c>
      <c r="E2869">
        <v>5</v>
      </c>
      <c r="M2869">
        <v>0</v>
      </c>
      <c r="N2869">
        <v>0</v>
      </c>
      <c r="Q2869" s="5"/>
      <c r="S2869" s="5"/>
      <c r="U2869" s="5"/>
      <c r="V2869">
        <v>50.76</v>
      </c>
      <c r="Z2869">
        <v>1.1599999999999999</v>
      </c>
      <c r="AC2869" s="5">
        <v>10.94</v>
      </c>
      <c r="AG2869" s="5"/>
      <c r="AH2869" s="5"/>
      <c r="AI2869" s="5"/>
      <c r="AJ2869">
        <v>13513.73</v>
      </c>
      <c r="AK2869">
        <v>13513730000</v>
      </c>
      <c r="AL2869">
        <f t="shared" si="354"/>
        <v>1</v>
      </c>
      <c r="AM2869">
        <f t="shared" si="355"/>
        <v>0</v>
      </c>
      <c r="AN2869">
        <f t="shared" si="356"/>
        <v>0</v>
      </c>
      <c r="AO2869">
        <v>20</v>
      </c>
      <c r="AP2869" s="5">
        <v>1.301029995663981</v>
      </c>
      <c r="AV2869">
        <v>25.32</v>
      </c>
      <c r="CG2869" s="13"/>
    </row>
    <row r="2870" spans="1:85" x14ac:dyDescent="0.3">
      <c r="A2870">
        <v>2020</v>
      </c>
      <c r="B2870" t="s">
        <v>85</v>
      </c>
      <c r="C2870">
        <v>0</v>
      </c>
      <c r="D2870">
        <v>4</v>
      </c>
      <c r="E2870">
        <v>6</v>
      </c>
      <c r="F2870">
        <v>6.9</v>
      </c>
      <c r="G2870">
        <v>6900000</v>
      </c>
      <c r="H2870">
        <v>4.3</v>
      </c>
      <c r="I2870">
        <v>4300000</v>
      </c>
      <c r="J2870">
        <v>2.6000000000000005</v>
      </c>
      <c r="K2870">
        <v>2600000.0000000005</v>
      </c>
      <c r="L2870">
        <v>1</v>
      </c>
      <c r="M2870">
        <v>0</v>
      </c>
      <c r="N2870">
        <v>1</v>
      </c>
      <c r="O2870">
        <v>8</v>
      </c>
      <c r="P2870">
        <v>3</v>
      </c>
      <c r="Q2870" s="5">
        <v>37.5</v>
      </c>
      <c r="R2870">
        <v>2</v>
      </c>
      <c r="S2870" s="5">
        <v>25</v>
      </c>
      <c r="T2870">
        <v>3</v>
      </c>
      <c r="U2870" s="5">
        <v>37.5</v>
      </c>
      <c r="V2870">
        <v>49.28</v>
      </c>
      <c r="W2870">
        <v>8</v>
      </c>
      <c r="Y2870">
        <v>18.23</v>
      </c>
      <c r="Z2870">
        <v>4.32</v>
      </c>
      <c r="AA2870">
        <v>124707.6</v>
      </c>
      <c r="AB2870" s="9">
        <v>124707600000</v>
      </c>
      <c r="AC2870" s="5">
        <v>18.760000000000002</v>
      </c>
      <c r="AD2870">
        <v>19.03</v>
      </c>
      <c r="AE2870">
        <v>15.06</v>
      </c>
      <c r="AF2870">
        <v>18.600000000000001</v>
      </c>
      <c r="AG2870" s="5">
        <v>-5.3117869718130972</v>
      </c>
      <c r="AH2870" s="5"/>
      <c r="AI2870" s="5">
        <v>0.17448816271021172</v>
      </c>
      <c r="AJ2870">
        <v>357589.74</v>
      </c>
      <c r="AK2870">
        <v>357589740000</v>
      </c>
      <c r="AL2870">
        <f t="shared" si="354"/>
        <v>0</v>
      </c>
      <c r="AM2870">
        <f t="shared" si="355"/>
        <v>0</v>
      </c>
      <c r="AN2870">
        <f t="shared" si="356"/>
        <v>1</v>
      </c>
      <c r="AO2870">
        <v>38</v>
      </c>
      <c r="AP2870" s="5">
        <v>1.5797835966168099</v>
      </c>
      <c r="AQ2870">
        <v>292940751</v>
      </c>
      <c r="AS2870">
        <v>246193600</v>
      </c>
      <c r="AT2870">
        <v>31602911</v>
      </c>
      <c r="AU2870">
        <v>324543662</v>
      </c>
      <c r="AV2870">
        <v>2.23</v>
      </c>
      <c r="AW2870">
        <v>93207.1</v>
      </c>
      <c r="AX2870">
        <v>93207100000</v>
      </c>
      <c r="CG2870" s="13"/>
    </row>
    <row r="2871" spans="1:85" x14ac:dyDescent="0.3">
      <c r="A2871">
        <v>2020</v>
      </c>
      <c r="B2871" t="s">
        <v>86</v>
      </c>
      <c r="C2871">
        <v>0</v>
      </c>
      <c r="D2871">
        <v>5</v>
      </c>
      <c r="E2871">
        <v>4</v>
      </c>
      <c r="M2871">
        <v>0</v>
      </c>
      <c r="N2871">
        <v>0</v>
      </c>
      <c r="Q2871" s="5"/>
      <c r="S2871" s="5"/>
      <c r="U2871" s="5"/>
      <c r="V2871">
        <v>31.9</v>
      </c>
      <c r="Z2871">
        <v>2.41</v>
      </c>
      <c r="AC2871" s="5">
        <v>17.68</v>
      </c>
      <c r="AG2871" s="5"/>
      <c r="AH2871" s="5"/>
      <c r="AI2871" s="5"/>
      <c r="AJ2871">
        <v>17754.830000000002</v>
      </c>
      <c r="AK2871">
        <v>17754830000</v>
      </c>
      <c r="AL2871">
        <f t="shared" si="354"/>
        <v>1</v>
      </c>
      <c r="AM2871">
        <f t="shared" si="355"/>
        <v>0</v>
      </c>
      <c r="AN2871">
        <f t="shared" si="356"/>
        <v>0</v>
      </c>
      <c r="AO2871">
        <v>7</v>
      </c>
      <c r="AP2871" s="5">
        <v>0.8450980400142567</v>
      </c>
      <c r="AR2871" s="5">
        <v>0.6</v>
      </c>
      <c r="AV2871">
        <v>0</v>
      </c>
      <c r="CG2871" s="13"/>
    </row>
    <row r="2872" spans="1:85" x14ac:dyDescent="0.3">
      <c r="A2872">
        <v>2020</v>
      </c>
      <c r="B2872" t="s">
        <v>87</v>
      </c>
      <c r="C2872">
        <v>0</v>
      </c>
      <c r="D2872">
        <v>4</v>
      </c>
      <c r="E2872">
        <v>4</v>
      </c>
      <c r="M2872">
        <v>0</v>
      </c>
      <c r="N2872">
        <v>0</v>
      </c>
      <c r="Q2872" s="5"/>
      <c r="S2872" s="5"/>
      <c r="U2872" s="5"/>
      <c r="V2872">
        <v>52.74</v>
      </c>
      <c r="X2872">
        <v>89.24</v>
      </c>
      <c r="Z2872">
        <v>3.57</v>
      </c>
      <c r="AC2872" s="5">
        <v>26.34</v>
      </c>
      <c r="AG2872" s="5"/>
      <c r="AH2872" s="5"/>
      <c r="AI2872" s="5"/>
      <c r="AJ2872">
        <v>77018.070000000007</v>
      </c>
      <c r="AK2872">
        <v>77018070000</v>
      </c>
      <c r="AL2872">
        <f t="shared" si="354"/>
        <v>0</v>
      </c>
      <c r="AM2872">
        <f t="shared" si="355"/>
        <v>1</v>
      </c>
      <c r="AN2872">
        <f t="shared" si="356"/>
        <v>0</v>
      </c>
      <c r="AO2872">
        <v>37</v>
      </c>
      <c r="AP2872" s="5">
        <v>1.5682017240669948</v>
      </c>
      <c r="AV2872">
        <v>0.35</v>
      </c>
      <c r="CG2872" s="13"/>
    </row>
    <row r="2873" spans="1:85" x14ac:dyDescent="0.3">
      <c r="A2873">
        <v>2020</v>
      </c>
      <c r="B2873" t="s">
        <v>88</v>
      </c>
      <c r="C2873">
        <v>0</v>
      </c>
      <c r="D2873">
        <v>3</v>
      </c>
      <c r="E2873">
        <v>4</v>
      </c>
      <c r="M2873">
        <v>0</v>
      </c>
      <c r="N2873">
        <v>0</v>
      </c>
      <c r="Q2873" s="5"/>
      <c r="S2873" s="5"/>
      <c r="U2873" s="5"/>
      <c r="V2873">
        <v>75</v>
      </c>
      <c r="Z2873">
        <v>3.48</v>
      </c>
      <c r="AC2873" s="5">
        <v>19.77</v>
      </c>
      <c r="AG2873" s="5"/>
      <c r="AH2873" s="5"/>
      <c r="AI2873" s="5"/>
      <c r="AJ2873">
        <v>84552.44</v>
      </c>
      <c r="AK2873">
        <v>84552440000</v>
      </c>
      <c r="AL2873">
        <f t="shared" si="354"/>
        <v>0</v>
      </c>
      <c r="AM2873">
        <f t="shared" si="355"/>
        <v>1</v>
      </c>
      <c r="AN2873">
        <f t="shared" si="356"/>
        <v>0</v>
      </c>
      <c r="AO2873">
        <v>21</v>
      </c>
      <c r="AP2873" s="5">
        <v>1.3222192947339191</v>
      </c>
      <c r="AV2873">
        <v>0</v>
      </c>
      <c r="CG2873" s="13"/>
    </row>
    <row r="2874" spans="1:85" x14ac:dyDescent="0.3">
      <c r="A2874">
        <v>2020</v>
      </c>
      <c r="B2874" t="s">
        <v>89</v>
      </c>
      <c r="C2874">
        <v>0</v>
      </c>
      <c r="D2874">
        <v>4</v>
      </c>
      <c r="E2874">
        <v>4</v>
      </c>
      <c r="M2874">
        <v>0</v>
      </c>
      <c r="N2874">
        <v>0</v>
      </c>
      <c r="Q2874" s="5"/>
      <c r="S2874" s="5"/>
      <c r="U2874" s="5"/>
      <c r="V2874">
        <v>55.55</v>
      </c>
      <c r="Z2874">
        <v>3.83</v>
      </c>
      <c r="AC2874" s="5">
        <v>17.23</v>
      </c>
      <c r="AG2874" s="5"/>
      <c r="AH2874" s="5"/>
      <c r="AI2874" s="5"/>
      <c r="AJ2874">
        <v>50089.48</v>
      </c>
      <c r="AK2874">
        <v>50089480000</v>
      </c>
      <c r="AL2874">
        <f t="shared" si="354"/>
        <v>0</v>
      </c>
      <c r="AM2874">
        <f t="shared" si="355"/>
        <v>1</v>
      </c>
      <c r="AN2874">
        <f t="shared" si="356"/>
        <v>0</v>
      </c>
      <c r="AO2874">
        <v>13</v>
      </c>
      <c r="AP2874" s="5">
        <v>1.1139433523068367</v>
      </c>
      <c r="AV2874">
        <v>0</v>
      </c>
      <c r="CG2874" s="13"/>
    </row>
    <row r="2875" spans="1:85" x14ac:dyDescent="0.3">
      <c r="A2875">
        <v>2020</v>
      </c>
      <c r="B2875" t="s">
        <v>90</v>
      </c>
      <c r="C2875">
        <v>1</v>
      </c>
      <c r="M2875">
        <v>0</v>
      </c>
      <c r="N2875">
        <v>0</v>
      </c>
      <c r="Q2875" s="5"/>
      <c r="S2875" s="5"/>
      <c r="U2875" s="5"/>
      <c r="AG2875" s="5"/>
      <c r="AH2875" s="5"/>
      <c r="AI2875" s="5"/>
      <c r="AL2875">
        <f t="shared" si="354"/>
        <v>1</v>
      </c>
      <c r="AM2875">
        <f t="shared" si="355"/>
        <v>0</v>
      </c>
      <c r="AN2875">
        <f t="shared" si="356"/>
        <v>0</v>
      </c>
      <c r="AO2875">
        <v>26</v>
      </c>
      <c r="AP2875" s="5">
        <v>1.414973347970818</v>
      </c>
      <c r="CG2875" s="13"/>
    </row>
    <row r="2876" spans="1:85" x14ac:dyDescent="0.3">
      <c r="A2876">
        <v>2020</v>
      </c>
      <c r="B2876" t="s">
        <v>91</v>
      </c>
      <c r="C2876">
        <v>0</v>
      </c>
      <c r="D2876">
        <v>5</v>
      </c>
      <c r="E2876">
        <v>6</v>
      </c>
      <c r="M2876">
        <v>0</v>
      </c>
      <c r="N2876">
        <v>0</v>
      </c>
      <c r="Q2876" s="5"/>
      <c r="S2876" s="5"/>
      <c r="U2876" s="5"/>
      <c r="V2876">
        <v>40.25</v>
      </c>
      <c r="Z2876">
        <v>2.3199999999999998</v>
      </c>
      <c r="AC2876" s="5">
        <v>16.420000000000002</v>
      </c>
      <c r="AG2876" s="5"/>
      <c r="AH2876" s="5"/>
      <c r="AI2876" s="5"/>
      <c r="AJ2876">
        <v>81219.44</v>
      </c>
      <c r="AK2876">
        <v>81219440000</v>
      </c>
      <c r="AL2876">
        <f t="shared" si="354"/>
        <v>0</v>
      </c>
      <c r="AM2876">
        <f t="shared" si="355"/>
        <v>1</v>
      </c>
      <c r="AN2876">
        <f t="shared" si="356"/>
        <v>0</v>
      </c>
      <c r="AO2876">
        <v>76</v>
      </c>
      <c r="AP2876" s="5">
        <v>1.8808135922807911</v>
      </c>
      <c r="AV2876">
        <v>0</v>
      </c>
      <c r="CG2876" s="13"/>
    </row>
    <row r="2877" spans="1:85" x14ac:dyDescent="0.3">
      <c r="A2877">
        <v>2020</v>
      </c>
      <c r="B2877" t="s">
        <v>92</v>
      </c>
      <c r="C2877">
        <v>0</v>
      </c>
      <c r="M2877">
        <v>0</v>
      </c>
      <c r="N2877">
        <v>0</v>
      </c>
      <c r="Q2877" s="5"/>
      <c r="S2877" s="5"/>
      <c r="U2877" s="5"/>
      <c r="AG2877" s="5"/>
      <c r="AH2877" s="5"/>
      <c r="AI2877" s="5"/>
      <c r="AL2877">
        <f t="shared" si="354"/>
        <v>1</v>
      </c>
      <c r="AM2877">
        <f t="shared" si="355"/>
        <v>0</v>
      </c>
      <c r="AN2877">
        <f t="shared" si="356"/>
        <v>0</v>
      </c>
      <c r="AO2877">
        <v>86</v>
      </c>
      <c r="AP2877" s="5">
        <v>1.9344984512435675</v>
      </c>
      <c r="CG2877" s="13"/>
    </row>
    <row r="2878" spans="1:85" x14ac:dyDescent="0.3">
      <c r="A2878">
        <v>2020</v>
      </c>
      <c r="B2878" t="s">
        <v>93</v>
      </c>
      <c r="C2878">
        <v>0</v>
      </c>
      <c r="M2878">
        <v>0</v>
      </c>
      <c r="N2878">
        <v>0</v>
      </c>
      <c r="Q2878" s="5"/>
      <c r="S2878" s="5"/>
      <c r="U2878" s="5"/>
      <c r="AG2878" s="5"/>
      <c r="AH2878" s="5"/>
      <c r="AI2878" s="5"/>
      <c r="AL2878">
        <f t="shared" si="354"/>
        <v>1</v>
      </c>
      <c r="AM2878">
        <f t="shared" si="355"/>
        <v>0</v>
      </c>
      <c r="AN2878">
        <f t="shared" si="356"/>
        <v>0</v>
      </c>
      <c r="AO2878">
        <v>7</v>
      </c>
      <c r="AP2878" s="5">
        <v>0.8450980400142567</v>
      </c>
      <c r="CG2878" s="13"/>
    </row>
    <row r="2879" spans="1:85" x14ac:dyDescent="0.3">
      <c r="A2879">
        <v>2020</v>
      </c>
      <c r="B2879" t="s">
        <v>94</v>
      </c>
      <c r="C2879">
        <v>0</v>
      </c>
      <c r="D2879">
        <v>6</v>
      </c>
      <c r="E2879">
        <v>6</v>
      </c>
      <c r="M2879">
        <v>0</v>
      </c>
      <c r="N2879">
        <v>0</v>
      </c>
      <c r="Q2879" s="5"/>
      <c r="S2879" s="5"/>
      <c r="U2879" s="5"/>
      <c r="V2879">
        <v>45.99</v>
      </c>
      <c r="Z2879">
        <v>1.73</v>
      </c>
      <c r="AC2879" s="5">
        <v>13.55</v>
      </c>
      <c r="AG2879" s="5"/>
      <c r="AH2879" s="5"/>
      <c r="AI2879" s="5"/>
      <c r="AJ2879">
        <v>111860</v>
      </c>
      <c r="AK2879">
        <v>111860000000</v>
      </c>
      <c r="AL2879">
        <f t="shared" si="354"/>
        <v>0</v>
      </c>
      <c r="AM2879">
        <f t="shared" si="355"/>
        <v>0</v>
      </c>
      <c r="AN2879">
        <f t="shared" si="356"/>
        <v>1</v>
      </c>
      <c r="AO2879">
        <v>73</v>
      </c>
      <c r="AP2879" s="5">
        <v>1.8633228601204557</v>
      </c>
      <c r="AV2879">
        <v>45.99</v>
      </c>
      <c r="CG2879" s="13"/>
    </row>
    <row r="2880" spans="1:85" x14ac:dyDescent="0.3">
      <c r="A2880">
        <v>2020</v>
      </c>
      <c r="B2880" t="s">
        <v>95</v>
      </c>
      <c r="C2880">
        <v>0</v>
      </c>
      <c r="D2880">
        <v>3</v>
      </c>
      <c r="E2880">
        <v>4</v>
      </c>
      <c r="M2880">
        <v>0</v>
      </c>
      <c r="N2880">
        <v>0</v>
      </c>
      <c r="Q2880" s="5"/>
      <c r="S2880" s="5"/>
      <c r="U2880" s="5"/>
      <c r="V2880">
        <v>69.239999999999995</v>
      </c>
      <c r="Z2880">
        <v>2.16</v>
      </c>
      <c r="AC2880" s="5">
        <v>12.91</v>
      </c>
      <c r="AG2880" s="5"/>
      <c r="AH2880" s="5"/>
      <c r="AI2880" s="5"/>
      <c r="AJ2880">
        <v>33331.199999999997</v>
      </c>
      <c r="AK2880">
        <v>33331199999.999996</v>
      </c>
      <c r="AL2880">
        <f t="shared" si="354"/>
        <v>0</v>
      </c>
      <c r="AM2880">
        <f t="shared" si="355"/>
        <v>1</v>
      </c>
      <c r="AN2880">
        <f t="shared" si="356"/>
        <v>0</v>
      </c>
      <c r="AO2880">
        <v>7</v>
      </c>
      <c r="AP2880" s="5">
        <v>0.8450980400142567</v>
      </c>
      <c r="AV2880">
        <v>0</v>
      </c>
      <c r="CG2880" s="13"/>
    </row>
    <row r="2881" spans="1:85" x14ac:dyDescent="0.3">
      <c r="A2881">
        <v>2020</v>
      </c>
      <c r="B2881" t="s">
        <v>96</v>
      </c>
      <c r="C2881">
        <v>0</v>
      </c>
      <c r="D2881">
        <v>7</v>
      </c>
      <c r="E2881">
        <v>5</v>
      </c>
      <c r="M2881">
        <v>0</v>
      </c>
      <c r="N2881">
        <v>0</v>
      </c>
      <c r="Q2881" s="5"/>
      <c r="S2881" s="5"/>
      <c r="U2881" s="5"/>
      <c r="V2881">
        <v>35.92</v>
      </c>
      <c r="Z2881">
        <v>1.1000000000000001</v>
      </c>
      <c r="AC2881" s="5">
        <v>8.07</v>
      </c>
      <c r="AG2881" s="5"/>
      <c r="AH2881" s="5"/>
      <c r="AI2881" s="5"/>
      <c r="AJ2881">
        <v>31161.39</v>
      </c>
      <c r="AK2881">
        <v>31161390000</v>
      </c>
      <c r="AL2881">
        <f t="shared" si="354"/>
        <v>0</v>
      </c>
      <c r="AM2881">
        <f t="shared" si="355"/>
        <v>1</v>
      </c>
      <c r="AN2881">
        <f t="shared" si="356"/>
        <v>0</v>
      </c>
      <c r="AO2881">
        <v>53</v>
      </c>
      <c r="AP2881" s="5">
        <v>1.7242758696007889</v>
      </c>
      <c r="AV2881">
        <v>0</v>
      </c>
      <c r="CG2881" s="13"/>
    </row>
    <row r="2882" spans="1:85" x14ac:dyDescent="0.3">
      <c r="A2882">
        <v>2020</v>
      </c>
      <c r="B2882" t="s">
        <v>97</v>
      </c>
      <c r="C2882">
        <v>0</v>
      </c>
      <c r="D2882">
        <v>10</v>
      </c>
      <c r="E2882">
        <v>3</v>
      </c>
      <c r="M2882">
        <v>0</v>
      </c>
      <c r="N2882">
        <v>0</v>
      </c>
      <c r="Q2882" s="5"/>
      <c r="S2882" s="5"/>
      <c r="U2882" s="5"/>
      <c r="V2882">
        <v>52.47</v>
      </c>
      <c r="X2882">
        <v>0.02</v>
      </c>
      <c r="Z2882">
        <v>1.79</v>
      </c>
      <c r="AC2882" s="5">
        <v>15.03</v>
      </c>
      <c r="AG2882" s="5"/>
      <c r="AH2882" s="5"/>
      <c r="AI2882" s="5"/>
      <c r="AJ2882">
        <v>48738.46</v>
      </c>
      <c r="AK2882">
        <v>48738460000</v>
      </c>
      <c r="AL2882">
        <f t="shared" si="354"/>
        <v>0</v>
      </c>
      <c r="AM2882">
        <f t="shared" si="355"/>
        <v>1</v>
      </c>
      <c r="AN2882">
        <f t="shared" si="356"/>
        <v>0</v>
      </c>
      <c r="AO2882">
        <v>39</v>
      </c>
      <c r="AP2882" s="5">
        <v>1.5910646070264991</v>
      </c>
      <c r="AV2882">
        <v>0</v>
      </c>
      <c r="CG2882" s="13"/>
    </row>
    <row r="2883" spans="1:85" x14ac:dyDescent="0.3">
      <c r="A2883">
        <v>2020</v>
      </c>
      <c r="B2883" t="s">
        <v>98</v>
      </c>
      <c r="C2883">
        <v>1</v>
      </c>
      <c r="D2883">
        <v>4</v>
      </c>
      <c r="E2883">
        <v>4</v>
      </c>
      <c r="F2883">
        <v>21.9</v>
      </c>
      <c r="G2883">
        <v>21900000</v>
      </c>
      <c r="H2883">
        <v>16</v>
      </c>
      <c r="I2883">
        <v>16000000</v>
      </c>
      <c r="J2883">
        <v>5.8999999999999986</v>
      </c>
      <c r="K2883">
        <v>5899999.9999999981</v>
      </c>
      <c r="L2883">
        <v>1</v>
      </c>
      <c r="M2883">
        <v>0</v>
      </c>
      <c r="N2883">
        <v>1</v>
      </c>
      <c r="O2883">
        <v>16</v>
      </c>
      <c r="P2883">
        <v>9</v>
      </c>
      <c r="Q2883" s="5">
        <v>56.25</v>
      </c>
      <c r="R2883">
        <v>2</v>
      </c>
      <c r="S2883" s="5">
        <v>12.5</v>
      </c>
      <c r="T2883">
        <v>5</v>
      </c>
      <c r="U2883" s="5">
        <v>31.25</v>
      </c>
      <c r="V2883">
        <v>53.9</v>
      </c>
      <c r="W2883">
        <v>4</v>
      </c>
      <c r="Y2883">
        <v>8.2799999999999994</v>
      </c>
      <c r="Z2883">
        <v>0.92</v>
      </c>
      <c r="AA2883">
        <v>46086.8</v>
      </c>
      <c r="AB2883" s="9">
        <v>46086800000</v>
      </c>
      <c r="AC2883" s="5">
        <v>10.47</v>
      </c>
      <c r="AD2883">
        <v>13.37</v>
      </c>
      <c r="AE2883">
        <v>8.61</v>
      </c>
      <c r="AF2883">
        <v>9.68</v>
      </c>
      <c r="AG2883" s="5">
        <v>7.1173568060884085</v>
      </c>
      <c r="AH2883" s="5"/>
      <c r="AI2883" s="5"/>
      <c r="AJ2883">
        <v>19045.55</v>
      </c>
      <c r="AK2883">
        <v>19045550000</v>
      </c>
      <c r="AL2883">
        <f t="shared" si="354"/>
        <v>1</v>
      </c>
      <c r="AM2883">
        <f t="shared" si="355"/>
        <v>0</v>
      </c>
      <c r="AN2883">
        <f t="shared" si="356"/>
        <v>0</v>
      </c>
      <c r="AO2883">
        <v>19</v>
      </c>
      <c r="AP2883" s="5">
        <v>1.2787536009528289</v>
      </c>
      <c r="AQ2883">
        <v>93960000</v>
      </c>
      <c r="AS2883">
        <f>10410000+93270000</f>
        <v>103680000</v>
      </c>
      <c r="AT2883">
        <v>39840000</v>
      </c>
      <c r="AU2883">
        <v>133800000</v>
      </c>
      <c r="AV2883">
        <v>0</v>
      </c>
      <c r="AW2883">
        <v>40986.1</v>
      </c>
      <c r="AX2883">
        <v>40986100000</v>
      </c>
      <c r="CG2883" s="13"/>
    </row>
    <row r="2884" spans="1:85" x14ac:dyDescent="0.3">
      <c r="A2884">
        <v>2020</v>
      </c>
      <c r="B2884" t="s">
        <v>99</v>
      </c>
      <c r="C2884">
        <v>1</v>
      </c>
      <c r="D2884">
        <v>4</v>
      </c>
      <c r="E2884">
        <v>5</v>
      </c>
      <c r="M2884">
        <v>0</v>
      </c>
      <c r="N2884">
        <v>0</v>
      </c>
      <c r="Q2884" s="5"/>
      <c r="S2884" s="5"/>
      <c r="U2884" s="5"/>
      <c r="V2884">
        <v>45.32</v>
      </c>
      <c r="X2884">
        <v>92.97</v>
      </c>
      <c r="Z2884">
        <v>1.31</v>
      </c>
      <c r="AG2884" s="5"/>
      <c r="AH2884" s="5"/>
      <c r="AI2884" s="5"/>
      <c r="AJ2884">
        <v>14024.1</v>
      </c>
      <c r="AK2884">
        <v>14024100000</v>
      </c>
      <c r="AL2884">
        <f t="shared" si="354"/>
        <v>1</v>
      </c>
      <c r="AM2884">
        <f t="shared" si="355"/>
        <v>0</v>
      </c>
      <c r="AN2884">
        <f t="shared" si="356"/>
        <v>0</v>
      </c>
      <c r="AO2884">
        <v>24</v>
      </c>
      <c r="AP2884" s="5">
        <v>1.3802112417116059</v>
      </c>
      <c r="CG2884" s="13"/>
    </row>
    <row r="2885" spans="1:85" x14ac:dyDescent="0.3">
      <c r="A2885">
        <v>2020</v>
      </c>
      <c r="B2885" t="s">
        <v>100</v>
      </c>
      <c r="C2885">
        <v>1</v>
      </c>
      <c r="M2885">
        <v>0</v>
      </c>
      <c r="N2885">
        <v>0</v>
      </c>
      <c r="Q2885" s="5"/>
      <c r="S2885" s="5"/>
      <c r="U2885" s="5"/>
      <c r="AG2885" s="5"/>
      <c r="AH2885" s="5"/>
      <c r="AI2885" s="5"/>
      <c r="AL2885">
        <f t="shared" si="354"/>
        <v>1</v>
      </c>
      <c r="AM2885">
        <f t="shared" si="355"/>
        <v>0</v>
      </c>
      <c r="AN2885">
        <f t="shared" si="356"/>
        <v>0</v>
      </c>
      <c r="AO2885">
        <v>8</v>
      </c>
      <c r="AP2885" s="5">
        <v>0.90308998699194343</v>
      </c>
      <c r="CG2885" s="13"/>
    </row>
    <row r="2886" spans="1:85" x14ac:dyDescent="0.3">
      <c r="A2886">
        <v>2020</v>
      </c>
      <c r="B2886" t="s">
        <v>101</v>
      </c>
      <c r="C2886">
        <v>1</v>
      </c>
      <c r="M2886">
        <v>0</v>
      </c>
      <c r="N2886">
        <v>0</v>
      </c>
      <c r="Q2886" s="5"/>
      <c r="S2886" s="5"/>
      <c r="U2886" s="5"/>
      <c r="V2886">
        <v>40.31</v>
      </c>
      <c r="X2886">
        <v>80.290000000000006</v>
      </c>
      <c r="Z2886">
        <v>0.74</v>
      </c>
      <c r="AC2886" s="5">
        <v>5.78</v>
      </c>
      <c r="AG2886" s="5"/>
      <c r="AH2886" s="5"/>
      <c r="AI2886" s="5"/>
      <c r="AJ2886">
        <v>41295.300000000003</v>
      </c>
      <c r="AK2886">
        <v>41295300000</v>
      </c>
      <c r="AL2886">
        <f t="shared" si="354"/>
        <v>0</v>
      </c>
      <c r="AM2886">
        <f t="shared" si="355"/>
        <v>1</v>
      </c>
      <c r="AN2886">
        <f t="shared" si="356"/>
        <v>0</v>
      </c>
      <c r="AO2886">
        <v>13</v>
      </c>
      <c r="AP2886" s="5">
        <v>1.1139433523068367</v>
      </c>
      <c r="AV2886">
        <v>0</v>
      </c>
      <c r="CG2886" s="13"/>
    </row>
    <row r="2887" spans="1:85" x14ac:dyDescent="0.3">
      <c r="A2887">
        <v>2020</v>
      </c>
      <c r="B2887" t="s">
        <v>102</v>
      </c>
      <c r="C2887">
        <v>0</v>
      </c>
      <c r="D2887">
        <v>8</v>
      </c>
      <c r="E2887">
        <v>7</v>
      </c>
      <c r="M2887">
        <v>0</v>
      </c>
      <c r="N2887">
        <v>0</v>
      </c>
      <c r="Q2887" s="5"/>
      <c r="S2887" s="5"/>
      <c r="U2887" s="5"/>
      <c r="V2887">
        <v>68.58</v>
      </c>
      <c r="Z2887">
        <v>3.29</v>
      </c>
      <c r="AC2887" s="5">
        <v>61.22</v>
      </c>
      <c r="AG2887" s="5"/>
      <c r="AH2887" s="5"/>
      <c r="AI2887" s="5"/>
      <c r="AJ2887">
        <v>31933.05</v>
      </c>
      <c r="AK2887">
        <v>31933050000</v>
      </c>
      <c r="AL2887">
        <f t="shared" si="354"/>
        <v>0</v>
      </c>
      <c r="AM2887">
        <f t="shared" si="355"/>
        <v>1</v>
      </c>
      <c r="AN2887">
        <f t="shared" si="356"/>
        <v>0</v>
      </c>
      <c r="AO2887">
        <v>28</v>
      </c>
      <c r="AP2887" s="5">
        <v>1.447158031342219</v>
      </c>
      <c r="AV2887">
        <v>68.58</v>
      </c>
      <c r="CG2887" s="13"/>
    </row>
    <row r="2888" spans="1:85" x14ac:dyDescent="0.3">
      <c r="A2888">
        <v>2020</v>
      </c>
      <c r="B2888" t="s">
        <v>103</v>
      </c>
      <c r="C2888">
        <v>0</v>
      </c>
      <c r="M2888">
        <v>0</v>
      </c>
      <c r="N2888">
        <v>0</v>
      </c>
      <c r="Q2888" s="5"/>
      <c r="S2888" s="5"/>
      <c r="U2888" s="5"/>
      <c r="V2888">
        <v>75</v>
      </c>
      <c r="Z2888">
        <v>1.64</v>
      </c>
      <c r="AG2888" s="5"/>
      <c r="AH2888" s="5"/>
      <c r="AI2888" s="5"/>
      <c r="AJ2888">
        <v>18409.75</v>
      </c>
      <c r="AK2888">
        <v>18409750000</v>
      </c>
      <c r="AL2888">
        <f t="shared" si="354"/>
        <v>1</v>
      </c>
      <c r="AM2888">
        <f t="shared" si="355"/>
        <v>0</v>
      </c>
      <c r="AN2888">
        <f t="shared" si="356"/>
        <v>0</v>
      </c>
      <c r="AO2888">
        <v>63</v>
      </c>
      <c r="AP2888" s="5">
        <v>1.7993405494535815</v>
      </c>
      <c r="AV2888">
        <v>6.46</v>
      </c>
      <c r="CG2888" s="13"/>
    </row>
    <row r="2889" spans="1:85" x14ac:dyDescent="0.3">
      <c r="A2889">
        <v>2020</v>
      </c>
      <c r="B2889" t="s">
        <v>104</v>
      </c>
      <c r="C2889">
        <v>0</v>
      </c>
      <c r="D2889">
        <v>6</v>
      </c>
      <c r="E2889">
        <v>5</v>
      </c>
      <c r="F2889">
        <v>14.2</v>
      </c>
      <c r="G2889">
        <v>14200000</v>
      </c>
      <c r="H2889">
        <v>12</v>
      </c>
      <c r="I2889">
        <v>12000000</v>
      </c>
      <c r="J2889">
        <v>2.1999999999999993</v>
      </c>
      <c r="K2889">
        <v>2199999.9999999991</v>
      </c>
      <c r="L2889">
        <v>1</v>
      </c>
      <c r="M2889">
        <v>0</v>
      </c>
      <c r="N2889">
        <v>0</v>
      </c>
      <c r="O2889">
        <v>12</v>
      </c>
      <c r="P2889">
        <v>6</v>
      </c>
      <c r="Q2889" s="5">
        <v>50</v>
      </c>
      <c r="R2889">
        <v>3</v>
      </c>
      <c r="S2889" s="5">
        <v>25</v>
      </c>
      <c r="T2889">
        <v>3</v>
      </c>
      <c r="U2889" s="5">
        <v>25</v>
      </c>
      <c r="V2889">
        <v>19.190000000000001</v>
      </c>
      <c r="W2889">
        <v>5</v>
      </c>
      <c r="X2889">
        <v>1.1000000000000001</v>
      </c>
      <c r="Y2889">
        <v>10.82</v>
      </c>
      <c r="Z2889">
        <v>0.39</v>
      </c>
      <c r="AA2889">
        <v>43226.2</v>
      </c>
      <c r="AB2889" s="9">
        <v>43226200000</v>
      </c>
      <c r="AC2889" s="5">
        <v>2.19</v>
      </c>
      <c r="AD2889">
        <v>18.57</v>
      </c>
      <c r="AE2889">
        <v>8.86</v>
      </c>
      <c r="AF2889">
        <v>11.4</v>
      </c>
      <c r="AG2889" s="5">
        <v>3.5738271560717321</v>
      </c>
      <c r="AH2889" s="5"/>
      <c r="AI2889" s="5">
        <v>0.43885421341686287</v>
      </c>
      <c r="AJ2889">
        <v>8470.43</v>
      </c>
      <c r="AK2889">
        <v>8470430000</v>
      </c>
      <c r="AL2889">
        <f t="shared" si="354"/>
        <v>1</v>
      </c>
      <c r="AM2889">
        <f t="shared" si="355"/>
        <v>0</v>
      </c>
      <c r="AN2889">
        <f t="shared" si="356"/>
        <v>0</v>
      </c>
      <c r="AO2889">
        <v>37</v>
      </c>
      <c r="AP2889" s="5">
        <v>1.5682017240669948</v>
      </c>
      <c r="AQ2889">
        <v>34963000</v>
      </c>
      <c r="AR2889" s="5">
        <v>100</v>
      </c>
      <c r="AT2889">
        <v>8693000</v>
      </c>
      <c r="AU2889">
        <v>43656000</v>
      </c>
      <c r="AV2889">
        <v>5.8</v>
      </c>
      <c r="AW2889">
        <v>34699.199999999997</v>
      </c>
      <c r="AX2889">
        <v>34699200000</v>
      </c>
      <c r="CG2889" s="13"/>
    </row>
    <row r="2890" spans="1:85" x14ac:dyDescent="0.3">
      <c r="A2890">
        <v>2020</v>
      </c>
      <c r="B2890" t="s">
        <v>105</v>
      </c>
      <c r="C2890">
        <v>0</v>
      </c>
      <c r="D2890">
        <v>4</v>
      </c>
      <c r="E2890">
        <v>7</v>
      </c>
      <c r="M2890">
        <v>0</v>
      </c>
      <c r="N2890">
        <v>0</v>
      </c>
      <c r="Q2890" s="5"/>
      <c r="S2890" s="5"/>
      <c r="U2890" s="5"/>
      <c r="V2890">
        <v>65.31</v>
      </c>
      <c r="X2890">
        <v>76.37</v>
      </c>
      <c r="Z2890">
        <v>0.9</v>
      </c>
      <c r="AG2890" s="5"/>
      <c r="AH2890" s="5"/>
      <c r="AI2890" s="5"/>
      <c r="AJ2890">
        <v>98687.71</v>
      </c>
      <c r="AK2890">
        <v>98687710000</v>
      </c>
      <c r="AL2890">
        <f t="shared" si="354"/>
        <v>0</v>
      </c>
      <c r="AM2890">
        <f t="shared" si="355"/>
        <v>0</v>
      </c>
      <c r="AN2890">
        <f t="shared" si="356"/>
        <v>1</v>
      </c>
      <c r="AO2890">
        <v>24</v>
      </c>
      <c r="AP2890" s="5">
        <v>1.3802112417116059</v>
      </c>
      <c r="AR2890" s="5">
        <v>67</v>
      </c>
      <c r="AV2890">
        <v>0</v>
      </c>
      <c r="CG2890" s="13"/>
    </row>
    <row r="2891" spans="1:85" x14ac:dyDescent="0.3">
      <c r="A2891">
        <v>2020</v>
      </c>
      <c r="B2891" t="s">
        <v>106</v>
      </c>
      <c r="C2891">
        <v>0</v>
      </c>
      <c r="D2891">
        <v>4</v>
      </c>
      <c r="E2891">
        <v>4</v>
      </c>
      <c r="M2891">
        <v>0</v>
      </c>
      <c r="N2891">
        <v>0</v>
      </c>
      <c r="Q2891" s="5"/>
      <c r="S2891" s="5"/>
      <c r="U2891" s="5"/>
      <c r="V2891">
        <v>70.930000000000007</v>
      </c>
      <c r="Z2891">
        <v>4.57</v>
      </c>
      <c r="AC2891" s="5">
        <v>22.93</v>
      </c>
      <c r="AG2891" s="5"/>
      <c r="AH2891" s="5"/>
      <c r="AI2891" s="5"/>
      <c r="AJ2891">
        <v>41781.65</v>
      </c>
      <c r="AK2891">
        <v>41781650000</v>
      </c>
      <c r="AL2891">
        <f t="shared" si="354"/>
        <v>0</v>
      </c>
      <c r="AM2891">
        <f t="shared" si="355"/>
        <v>1</v>
      </c>
      <c r="AN2891">
        <f t="shared" si="356"/>
        <v>0</v>
      </c>
      <c r="AO2891">
        <v>7</v>
      </c>
      <c r="AP2891" s="5">
        <v>0.8450980400142567</v>
      </c>
      <c r="AV2891">
        <v>0</v>
      </c>
      <c r="CG2891" s="13"/>
    </row>
    <row r="2892" spans="1:85" x14ac:dyDescent="0.3">
      <c r="A2892">
        <v>2020</v>
      </c>
      <c r="B2892" t="s">
        <v>107</v>
      </c>
      <c r="C2892">
        <v>1</v>
      </c>
      <c r="M2892">
        <v>0</v>
      </c>
      <c r="N2892">
        <v>0</v>
      </c>
      <c r="Q2892" s="5"/>
      <c r="S2892" s="5"/>
      <c r="U2892" s="5"/>
      <c r="AG2892" s="5"/>
      <c r="AH2892" s="5"/>
      <c r="AI2892" s="5"/>
      <c r="AL2892">
        <f t="shared" ref="AL2892:AL2955" si="357">IF(AJ2892&lt;29957,1,0)</f>
        <v>1</v>
      </c>
      <c r="AM2892">
        <f t="shared" ref="AM2892:AM2955" si="358">IF(AND(AJ2892&gt;29957,AJ2892&lt;96525),1,0)</f>
        <v>0</v>
      </c>
      <c r="AN2892">
        <f t="shared" ref="AN2892:AN2955" si="359">IF(AJ2892&gt;96525,1,0)</f>
        <v>0</v>
      </c>
      <c r="AO2892">
        <v>26</v>
      </c>
      <c r="AP2892" s="5">
        <v>1.414973347970818</v>
      </c>
      <c r="CG2892" s="13"/>
    </row>
    <row r="2893" spans="1:85" x14ac:dyDescent="0.3">
      <c r="A2893">
        <v>2020</v>
      </c>
      <c r="B2893" t="s">
        <v>108</v>
      </c>
      <c r="C2893">
        <v>0</v>
      </c>
      <c r="M2893">
        <v>0</v>
      </c>
      <c r="N2893">
        <v>0</v>
      </c>
      <c r="Q2893" s="5"/>
      <c r="S2893" s="5"/>
      <c r="U2893" s="5"/>
      <c r="AG2893" s="5"/>
      <c r="AH2893" s="5"/>
      <c r="AI2893" s="5"/>
      <c r="AL2893">
        <f t="shared" si="357"/>
        <v>1</v>
      </c>
      <c r="AM2893">
        <f t="shared" si="358"/>
        <v>0</v>
      </c>
      <c r="AN2893">
        <f t="shared" si="359"/>
        <v>0</v>
      </c>
      <c r="AO2893">
        <v>7</v>
      </c>
      <c r="AP2893" s="5">
        <v>0.8450980400142567</v>
      </c>
      <c r="CG2893" s="13"/>
    </row>
    <row r="2894" spans="1:85" x14ac:dyDescent="0.3">
      <c r="A2894">
        <v>2020</v>
      </c>
      <c r="B2894" t="s">
        <v>109</v>
      </c>
      <c r="C2894">
        <v>0</v>
      </c>
      <c r="D2894">
        <v>8</v>
      </c>
      <c r="E2894">
        <v>4</v>
      </c>
      <c r="F2894">
        <v>12.4</v>
      </c>
      <c r="G2894">
        <v>12400000</v>
      </c>
      <c r="H2894">
        <v>10.1</v>
      </c>
      <c r="I2894">
        <v>10100000</v>
      </c>
      <c r="J2894">
        <v>2.3000000000000007</v>
      </c>
      <c r="K2894">
        <v>2300000.0000000009</v>
      </c>
      <c r="L2894">
        <v>1</v>
      </c>
      <c r="M2894">
        <v>0</v>
      </c>
      <c r="N2894">
        <v>0</v>
      </c>
      <c r="O2894">
        <v>14</v>
      </c>
      <c r="P2894">
        <v>6</v>
      </c>
      <c r="Q2894" s="5">
        <v>42.857142857142854</v>
      </c>
      <c r="R2894">
        <v>3</v>
      </c>
      <c r="S2894" s="5">
        <v>21.428571428571427</v>
      </c>
      <c r="T2894">
        <v>5</v>
      </c>
      <c r="U2894" s="5">
        <v>35.714285714285715</v>
      </c>
      <c r="V2894">
        <v>75</v>
      </c>
      <c r="W2894">
        <v>4</v>
      </c>
      <c r="Y2894">
        <v>11.74</v>
      </c>
      <c r="Z2894">
        <v>18.5</v>
      </c>
      <c r="AA2894">
        <v>12194</v>
      </c>
      <c r="AB2894" s="9">
        <v>12194000000</v>
      </c>
      <c r="AC2894" s="5">
        <v>93.79</v>
      </c>
      <c r="AD2894">
        <v>29.91</v>
      </c>
      <c r="AE2894">
        <v>18.079999999999998</v>
      </c>
      <c r="AF2894">
        <v>29.91</v>
      </c>
      <c r="AG2894" s="5">
        <v>0</v>
      </c>
      <c r="AH2894" s="5"/>
      <c r="AI2894" s="5">
        <v>16.346563883877316</v>
      </c>
      <c r="AJ2894">
        <v>178244.4</v>
      </c>
      <c r="AK2894">
        <v>178244400000</v>
      </c>
      <c r="AL2894">
        <f t="shared" si="357"/>
        <v>0</v>
      </c>
      <c r="AM2894">
        <f t="shared" si="358"/>
        <v>0</v>
      </c>
      <c r="AN2894">
        <f t="shared" si="359"/>
        <v>1</v>
      </c>
      <c r="AO2894">
        <v>36</v>
      </c>
      <c r="AP2894" s="5">
        <v>1.556302500767287</v>
      </c>
      <c r="AQ2894">
        <v>12101000</v>
      </c>
      <c r="AT2894">
        <v>12436000</v>
      </c>
      <c r="AU2894">
        <v>24537000</v>
      </c>
      <c r="AV2894">
        <v>40.119999999999997</v>
      </c>
      <c r="AW2894">
        <v>18616.5</v>
      </c>
      <c r="AX2894">
        <v>18616500000</v>
      </c>
      <c r="CG2894" s="13"/>
    </row>
    <row r="2895" spans="1:85" x14ac:dyDescent="0.3">
      <c r="A2895">
        <v>2020</v>
      </c>
      <c r="B2895" t="s">
        <v>110</v>
      </c>
      <c r="C2895">
        <v>0</v>
      </c>
      <c r="M2895">
        <v>0</v>
      </c>
      <c r="N2895">
        <v>0</v>
      </c>
      <c r="Q2895" s="5"/>
      <c r="S2895" s="5"/>
      <c r="U2895" s="5"/>
      <c r="AG2895" s="5"/>
      <c r="AH2895" s="5"/>
      <c r="AI2895" s="5"/>
      <c r="AL2895">
        <f t="shared" si="357"/>
        <v>1</v>
      </c>
      <c r="AM2895">
        <f t="shared" si="358"/>
        <v>0</v>
      </c>
      <c r="AN2895">
        <f t="shared" si="359"/>
        <v>0</v>
      </c>
      <c r="AO2895">
        <v>62</v>
      </c>
      <c r="AP2895" s="5">
        <v>1.7923916894982537</v>
      </c>
      <c r="CG2895" s="13"/>
    </row>
    <row r="2896" spans="1:85" x14ac:dyDescent="0.3">
      <c r="A2896">
        <v>2020</v>
      </c>
      <c r="B2896" t="s">
        <v>111</v>
      </c>
      <c r="C2896">
        <v>0</v>
      </c>
      <c r="D2896">
        <v>7</v>
      </c>
      <c r="E2896">
        <v>6</v>
      </c>
      <c r="F2896">
        <v>11</v>
      </c>
      <c r="G2896">
        <v>11000000</v>
      </c>
      <c r="H2896">
        <v>10.6</v>
      </c>
      <c r="I2896">
        <v>10600000</v>
      </c>
      <c r="J2896">
        <v>0.4</v>
      </c>
      <c r="K2896">
        <v>400000</v>
      </c>
      <c r="L2896">
        <v>0</v>
      </c>
      <c r="M2896">
        <v>1</v>
      </c>
      <c r="N2896">
        <v>0</v>
      </c>
      <c r="O2896">
        <v>13</v>
      </c>
      <c r="P2896">
        <v>6</v>
      </c>
      <c r="Q2896" s="5">
        <v>46.153846153846153</v>
      </c>
      <c r="R2896">
        <v>4</v>
      </c>
      <c r="S2896" s="5">
        <v>30.76923076923077</v>
      </c>
      <c r="T2896">
        <v>3</v>
      </c>
      <c r="U2896" s="5">
        <v>23.076923076923077</v>
      </c>
      <c r="V2896">
        <v>75</v>
      </c>
      <c r="W2896">
        <v>5</v>
      </c>
      <c r="Y2896">
        <v>10.29</v>
      </c>
      <c r="Z2896">
        <v>11.58</v>
      </c>
      <c r="AA2896">
        <v>73814.5</v>
      </c>
      <c r="AB2896" s="9">
        <v>73814500000</v>
      </c>
      <c r="AC2896" s="5">
        <v>62.88</v>
      </c>
      <c r="AD2896">
        <v>17.09</v>
      </c>
      <c r="AE2896">
        <v>4.43</v>
      </c>
      <c r="AF2896">
        <v>16.91</v>
      </c>
      <c r="AG2896" s="5"/>
      <c r="AH2896" s="5">
        <v>6.7856753770251965E-2</v>
      </c>
      <c r="AI2896" s="5"/>
      <c r="AJ2896">
        <v>213011.15</v>
      </c>
      <c r="AK2896">
        <v>213011150000</v>
      </c>
      <c r="AL2896">
        <f t="shared" si="357"/>
        <v>0</v>
      </c>
      <c r="AM2896">
        <f t="shared" si="358"/>
        <v>0</v>
      </c>
      <c r="AN2896">
        <f t="shared" si="359"/>
        <v>1</v>
      </c>
      <c r="AO2896">
        <v>96</v>
      </c>
      <c r="AP2896" s="5">
        <v>1.9822712330395682</v>
      </c>
      <c r="AQ2896">
        <v>49000000</v>
      </c>
      <c r="AT2896">
        <v>4632000</v>
      </c>
      <c r="AU2896">
        <v>53632000</v>
      </c>
      <c r="AV2896">
        <v>75</v>
      </c>
      <c r="CG2896" s="13"/>
    </row>
    <row r="2897" spans="1:85" x14ac:dyDescent="0.3">
      <c r="A2897">
        <v>2020</v>
      </c>
      <c r="B2897" t="s">
        <v>112</v>
      </c>
      <c r="C2897">
        <v>0</v>
      </c>
      <c r="D2897">
        <v>4</v>
      </c>
      <c r="E2897">
        <v>5</v>
      </c>
      <c r="M2897">
        <v>0</v>
      </c>
      <c r="N2897">
        <v>0</v>
      </c>
      <c r="Q2897" s="5"/>
      <c r="S2897" s="5"/>
      <c r="U2897" s="5"/>
      <c r="V2897">
        <v>46.62</v>
      </c>
      <c r="Z2897">
        <v>0.44</v>
      </c>
      <c r="AC2897" s="5">
        <v>4.3499999999999996</v>
      </c>
      <c r="AG2897" s="5"/>
      <c r="AH2897" s="5"/>
      <c r="AI2897" s="5"/>
      <c r="AJ2897">
        <v>58084.31</v>
      </c>
      <c r="AK2897">
        <v>58084310000</v>
      </c>
      <c r="AL2897">
        <f t="shared" si="357"/>
        <v>0</v>
      </c>
      <c r="AM2897">
        <f t="shared" si="358"/>
        <v>1</v>
      </c>
      <c r="AN2897">
        <f t="shared" si="359"/>
        <v>0</v>
      </c>
      <c r="AO2897">
        <v>43</v>
      </c>
      <c r="AP2897" s="5">
        <v>1.6334684555795864</v>
      </c>
      <c r="AV2897">
        <v>0</v>
      </c>
      <c r="CG2897" s="13"/>
    </row>
    <row r="2898" spans="1:85" x14ac:dyDescent="0.3">
      <c r="A2898">
        <v>2020</v>
      </c>
      <c r="B2898" t="s">
        <v>113</v>
      </c>
      <c r="C2898">
        <v>0</v>
      </c>
      <c r="D2898">
        <v>4</v>
      </c>
      <c r="E2898">
        <v>5</v>
      </c>
      <c r="M2898">
        <v>0</v>
      </c>
      <c r="N2898">
        <v>0</v>
      </c>
      <c r="Q2898" s="5"/>
      <c r="S2898" s="5"/>
      <c r="U2898" s="5"/>
      <c r="V2898">
        <v>72.19</v>
      </c>
      <c r="Z2898">
        <v>2.2599999999999998</v>
      </c>
      <c r="AC2898" s="5">
        <v>12.61</v>
      </c>
      <c r="AG2898" s="5"/>
      <c r="AH2898" s="5"/>
      <c r="AI2898" s="5"/>
      <c r="AJ2898">
        <v>48900.28</v>
      </c>
      <c r="AK2898">
        <v>48900280000</v>
      </c>
      <c r="AL2898">
        <f t="shared" si="357"/>
        <v>0</v>
      </c>
      <c r="AM2898">
        <f t="shared" si="358"/>
        <v>1</v>
      </c>
      <c r="AN2898">
        <f t="shared" si="359"/>
        <v>0</v>
      </c>
      <c r="AO2898">
        <v>84</v>
      </c>
      <c r="AP2898" s="5">
        <v>1.9242792860618814</v>
      </c>
      <c r="AR2898" s="5">
        <v>28.1</v>
      </c>
      <c r="AV2898">
        <v>25.1</v>
      </c>
      <c r="CG2898" s="13"/>
    </row>
    <row r="2899" spans="1:85" x14ac:dyDescent="0.3">
      <c r="A2899">
        <v>2020</v>
      </c>
      <c r="B2899" t="s">
        <v>114</v>
      </c>
      <c r="C2899">
        <v>0</v>
      </c>
      <c r="D2899">
        <v>4</v>
      </c>
      <c r="E2899">
        <v>4</v>
      </c>
      <c r="F2899">
        <v>13.9</v>
      </c>
      <c r="G2899">
        <v>13900000</v>
      </c>
      <c r="H2899">
        <v>11.5</v>
      </c>
      <c r="I2899">
        <v>11500000</v>
      </c>
      <c r="J2899">
        <v>2.4000000000000004</v>
      </c>
      <c r="K2899">
        <v>2400000.0000000005</v>
      </c>
      <c r="L2899">
        <v>1</v>
      </c>
      <c r="M2899">
        <v>0</v>
      </c>
      <c r="N2899">
        <v>0</v>
      </c>
      <c r="O2899">
        <v>21</v>
      </c>
      <c r="P2899">
        <v>8</v>
      </c>
      <c r="Q2899" s="5">
        <v>38.095238095238095</v>
      </c>
      <c r="R2899">
        <v>1</v>
      </c>
      <c r="S2899" s="5">
        <v>4.7619047619047619</v>
      </c>
      <c r="T2899">
        <v>12</v>
      </c>
      <c r="U2899" s="5">
        <v>57.142857142857139</v>
      </c>
      <c r="V2899">
        <v>70.08</v>
      </c>
      <c r="W2899">
        <v>5</v>
      </c>
      <c r="Y2899">
        <v>4.17</v>
      </c>
      <c r="Z2899">
        <v>4.4800000000000004</v>
      </c>
      <c r="AA2899">
        <v>47270.1</v>
      </c>
      <c r="AB2899" s="9">
        <v>47270100000</v>
      </c>
      <c r="AC2899" s="5">
        <v>24.48</v>
      </c>
      <c r="AD2899">
        <v>13.69</v>
      </c>
      <c r="AE2899">
        <v>6.51</v>
      </c>
      <c r="AF2899">
        <v>10.96</v>
      </c>
      <c r="AG2899" s="5">
        <v>17.977298344100596</v>
      </c>
      <c r="AH2899" s="5">
        <v>3.8817095564538079E-2</v>
      </c>
      <c r="AI2899" s="5">
        <v>1.9352614020279202</v>
      </c>
      <c r="AJ2899">
        <v>70623.41</v>
      </c>
      <c r="AK2899">
        <v>70623410000</v>
      </c>
      <c r="AL2899">
        <f t="shared" si="357"/>
        <v>0</v>
      </c>
      <c r="AM2899">
        <f t="shared" si="358"/>
        <v>1</v>
      </c>
      <c r="AN2899">
        <f t="shared" si="359"/>
        <v>0</v>
      </c>
      <c r="AO2899">
        <v>29</v>
      </c>
      <c r="AP2899" s="5">
        <v>1.4623979978989561</v>
      </c>
      <c r="AQ2899">
        <v>31857612</v>
      </c>
      <c r="AT2899">
        <v>25051831</v>
      </c>
      <c r="AU2899">
        <v>56909443</v>
      </c>
      <c r="AV2899">
        <v>0</v>
      </c>
      <c r="AW2899">
        <v>69814.600000000006</v>
      </c>
      <c r="AX2899">
        <v>69814600000</v>
      </c>
      <c r="CG2899" s="13"/>
    </row>
    <row r="2900" spans="1:85" x14ac:dyDescent="0.3">
      <c r="A2900">
        <v>2020</v>
      </c>
      <c r="B2900" t="s">
        <v>115</v>
      </c>
      <c r="C2900">
        <v>0</v>
      </c>
      <c r="D2900">
        <v>8</v>
      </c>
      <c r="E2900">
        <v>4</v>
      </c>
      <c r="F2900">
        <v>20.100000000000001</v>
      </c>
      <c r="G2900">
        <v>20100000</v>
      </c>
      <c r="H2900">
        <v>17</v>
      </c>
      <c r="I2900">
        <v>17000000</v>
      </c>
      <c r="J2900">
        <v>3.1000000000000014</v>
      </c>
      <c r="K2900">
        <v>3100000.0000000014</v>
      </c>
      <c r="L2900">
        <v>1</v>
      </c>
      <c r="M2900">
        <v>0</v>
      </c>
      <c r="N2900">
        <v>1</v>
      </c>
      <c r="O2900">
        <v>16</v>
      </c>
      <c r="P2900">
        <v>7</v>
      </c>
      <c r="Q2900" s="5">
        <v>43.75</v>
      </c>
      <c r="R2900">
        <v>3</v>
      </c>
      <c r="S2900" s="5">
        <v>18.75</v>
      </c>
      <c r="T2900">
        <v>6</v>
      </c>
      <c r="U2900" s="5">
        <v>37.5</v>
      </c>
      <c r="V2900">
        <v>63.24</v>
      </c>
      <c r="W2900">
        <v>4</v>
      </c>
      <c r="X2900">
        <v>0.66</v>
      </c>
      <c r="Y2900">
        <v>20.190000000000001</v>
      </c>
      <c r="Z2900">
        <v>10.38</v>
      </c>
      <c r="AA2900">
        <v>92820</v>
      </c>
      <c r="AB2900" s="9">
        <v>92820000000</v>
      </c>
      <c r="AC2900" s="5">
        <v>44.91</v>
      </c>
      <c r="AD2900">
        <v>23.59</v>
      </c>
      <c r="AE2900">
        <v>13.08</v>
      </c>
      <c r="AF2900">
        <v>22.85</v>
      </c>
      <c r="AG2900" s="5">
        <v>-43.951333774143571</v>
      </c>
      <c r="AH2900" s="5">
        <v>0.31343787028308001</v>
      </c>
      <c r="AI2900" s="5">
        <v>5.9964447317388485</v>
      </c>
      <c r="AJ2900">
        <v>532473.47</v>
      </c>
      <c r="AK2900">
        <v>532473470000</v>
      </c>
      <c r="AL2900">
        <f t="shared" si="357"/>
        <v>0</v>
      </c>
      <c r="AM2900">
        <f t="shared" si="358"/>
        <v>0</v>
      </c>
      <c r="AN2900">
        <f t="shared" si="359"/>
        <v>1</v>
      </c>
      <c r="AO2900">
        <v>20</v>
      </c>
      <c r="AP2900" s="5">
        <v>1.301029995663981</v>
      </c>
      <c r="AQ2900">
        <v>162200000</v>
      </c>
      <c r="AR2900" s="5">
        <v>96.6</v>
      </c>
      <c r="AS2900">
        <v>106600000</v>
      </c>
      <c r="AU2900">
        <v>162200000</v>
      </c>
      <c r="AV2900">
        <v>0</v>
      </c>
      <c r="AW2900">
        <v>57810.5</v>
      </c>
      <c r="AX2900">
        <v>57810500000</v>
      </c>
      <c r="CG2900" s="13"/>
    </row>
    <row r="2901" spans="1:85" x14ac:dyDescent="0.3">
      <c r="A2901">
        <v>2020</v>
      </c>
      <c r="B2901" t="s">
        <v>116</v>
      </c>
      <c r="C2901">
        <v>0</v>
      </c>
      <c r="D2901">
        <v>7</v>
      </c>
      <c r="E2901">
        <v>5</v>
      </c>
      <c r="F2901">
        <v>7.2</v>
      </c>
      <c r="G2901">
        <v>7200000</v>
      </c>
      <c r="H2901">
        <v>6.5</v>
      </c>
      <c r="I2901">
        <v>6500000</v>
      </c>
      <c r="J2901">
        <v>0.7</v>
      </c>
      <c r="K2901">
        <v>700000</v>
      </c>
      <c r="M2901">
        <v>0</v>
      </c>
      <c r="N2901">
        <v>0</v>
      </c>
      <c r="O2901">
        <v>18</v>
      </c>
      <c r="P2901">
        <v>10</v>
      </c>
      <c r="Q2901" s="5">
        <v>55.555555555555557</v>
      </c>
      <c r="R2901">
        <v>3</v>
      </c>
      <c r="S2901" s="5">
        <v>16.666666666666664</v>
      </c>
      <c r="T2901">
        <v>5</v>
      </c>
      <c r="U2901" s="5">
        <v>27.777777777777779</v>
      </c>
      <c r="V2901">
        <v>62.21</v>
      </c>
      <c r="W2901">
        <v>5</v>
      </c>
      <c r="X2901">
        <v>6.07</v>
      </c>
      <c r="Y2901">
        <v>2.77</v>
      </c>
      <c r="Z2901">
        <v>5.84</v>
      </c>
      <c r="AA2901">
        <v>52492.3</v>
      </c>
      <c r="AB2901" s="9">
        <v>52492300000</v>
      </c>
      <c r="AC2901" s="5">
        <v>168.71</v>
      </c>
      <c r="AD2901">
        <v>3.45</v>
      </c>
      <c r="AE2901">
        <v>1.05</v>
      </c>
      <c r="AF2901">
        <v>1.21</v>
      </c>
      <c r="AG2901" s="5">
        <v>-84.169078923172293</v>
      </c>
      <c r="AH2901" s="5">
        <v>0.26971589170566967</v>
      </c>
      <c r="AI2901" s="5">
        <v>0.14097305700074106</v>
      </c>
      <c r="AJ2901">
        <v>95270.35</v>
      </c>
      <c r="AK2901">
        <v>95270350000</v>
      </c>
      <c r="AL2901">
        <f t="shared" si="357"/>
        <v>0</v>
      </c>
      <c r="AM2901">
        <f t="shared" si="358"/>
        <v>1</v>
      </c>
      <c r="AN2901">
        <f t="shared" si="359"/>
        <v>0</v>
      </c>
      <c r="AO2901">
        <v>32</v>
      </c>
      <c r="AP2901" s="5">
        <v>1.5051499783199058</v>
      </c>
      <c r="AQ2901">
        <v>66400000</v>
      </c>
      <c r="AR2901" s="5">
        <v>23.4</v>
      </c>
      <c r="AV2901">
        <v>0</v>
      </c>
      <c r="AW2901">
        <v>17648.2</v>
      </c>
      <c r="AX2901">
        <v>17648200000</v>
      </c>
      <c r="CG2901" s="13"/>
    </row>
    <row r="2902" spans="1:85" x14ac:dyDescent="0.3">
      <c r="A2902">
        <v>2020</v>
      </c>
      <c r="B2902" t="s">
        <v>117</v>
      </c>
      <c r="C2902">
        <v>0</v>
      </c>
      <c r="D2902">
        <v>5</v>
      </c>
      <c r="E2902">
        <v>4</v>
      </c>
      <c r="F2902">
        <v>17</v>
      </c>
      <c r="G2902">
        <v>17000000</v>
      </c>
      <c r="H2902">
        <v>11.7</v>
      </c>
      <c r="I2902">
        <v>11700000</v>
      </c>
      <c r="J2902">
        <v>5.3000000000000007</v>
      </c>
      <c r="K2902">
        <v>5300000.0000000009</v>
      </c>
      <c r="L2902">
        <v>1</v>
      </c>
      <c r="M2902">
        <v>0</v>
      </c>
      <c r="N2902">
        <v>1</v>
      </c>
      <c r="O2902">
        <v>12</v>
      </c>
      <c r="P2902">
        <v>5</v>
      </c>
      <c r="Q2902" s="5">
        <v>41.666666666666671</v>
      </c>
      <c r="R2902">
        <v>2</v>
      </c>
      <c r="S2902" s="5">
        <v>16.666666666666664</v>
      </c>
      <c r="T2902">
        <v>5</v>
      </c>
      <c r="U2902" s="5">
        <v>41.666666666666671</v>
      </c>
      <c r="V2902">
        <v>64.45</v>
      </c>
      <c r="W2902">
        <v>5</v>
      </c>
      <c r="Y2902">
        <v>12.22</v>
      </c>
      <c r="Z2902">
        <v>3.02</v>
      </c>
      <c r="AA2902">
        <v>101823.3</v>
      </c>
      <c r="AB2902" s="9">
        <v>101823300000</v>
      </c>
      <c r="AC2902" s="5">
        <v>48.61</v>
      </c>
      <c r="AD2902">
        <v>9.8000000000000007</v>
      </c>
      <c r="AE2902">
        <v>3.88</v>
      </c>
      <c r="AF2902">
        <v>4.91</v>
      </c>
      <c r="AG2902" s="5">
        <v>-13.344927947753247</v>
      </c>
      <c r="AH2902" s="5"/>
      <c r="AI2902" s="5">
        <v>0.8456807037289108</v>
      </c>
      <c r="AJ2902">
        <v>152033.42000000001</v>
      </c>
      <c r="AK2902">
        <v>152033420000</v>
      </c>
      <c r="AL2902">
        <f t="shared" si="357"/>
        <v>0</v>
      </c>
      <c r="AM2902">
        <f t="shared" si="358"/>
        <v>0</v>
      </c>
      <c r="AN2902">
        <f t="shared" si="359"/>
        <v>1</v>
      </c>
      <c r="AO2902">
        <v>35</v>
      </c>
      <c r="AP2902" s="5">
        <v>1.5440680443502754</v>
      </c>
      <c r="AR2902" s="5">
        <v>43.8</v>
      </c>
      <c r="AS2902">
        <v>99000000</v>
      </c>
      <c r="AT2902">
        <v>132000000</v>
      </c>
      <c r="AU2902">
        <v>132000000</v>
      </c>
      <c r="AV2902">
        <v>7.0000000000000007E-2</v>
      </c>
      <c r="AW2902">
        <v>24414.2</v>
      </c>
      <c r="AX2902">
        <v>24414200000</v>
      </c>
      <c r="CG2902" s="13"/>
    </row>
    <row r="2903" spans="1:85" x14ac:dyDescent="0.3">
      <c r="A2903">
        <v>2020</v>
      </c>
      <c r="B2903" t="s">
        <v>118</v>
      </c>
      <c r="C2903">
        <v>0</v>
      </c>
      <c r="D2903">
        <v>5</v>
      </c>
      <c r="E2903">
        <v>4</v>
      </c>
      <c r="F2903">
        <v>5.8</v>
      </c>
      <c r="G2903">
        <v>5800000</v>
      </c>
      <c r="H2903">
        <v>4.4000000000000004</v>
      </c>
      <c r="I2903">
        <v>4400000</v>
      </c>
      <c r="J2903">
        <v>1.3999999999999995</v>
      </c>
      <c r="K2903">
        <v>1399999.9999999995</v>
      </c>
      <c r="M2903">
        <v>0</v>
      </c>
      <c r="N2903">
        <v>0</v>
      </c>
      <c r="O2903">
        <v>12</v>
      </c>
      <c r="P2903">
        <v>5</v>
      </c>
      <c r="Q2903" s="5">
        <v>41.666666666666671</v>
      </c>
      <c r="R2903">
        <v>3</v>
      </c>
      <c r="S2903" s="5">
        <v>25</v>
      </c>
      <c r="T2903">
        <v>4</v>
      </c>
      <c r="U2903" s="5">
        <v>33.333333333333329</v>
      </c>
      <c r="V2903">
        <v>42.86</v>
      </c>
      <c r="W2903">
        <v>9</v>
      </c>
      <c r="X2903">
        <v>37.619999999999997</v>
      </c>
      <c r="Y2903">
        <v>10.72</v>
      </c>
      <c r="Z2903">
        <v>2.02</v>
      </c>
      <c r="AA2903">
        <v>34204.5</v>
      </c>
      <c r="AB2903" s="9">
        <v>34204500000</v>
      </c>
      <c r="AC2903" s="5">
        <v>12.9</v>
      </c>
      <c r="AD2903">
        <v>16.739999999999998</v>
      </c>
      <c r="AE2903">
        <v>8.68</v>
      </c>
      <c r="AF2903">
        <v>10.75</v>
      </c>
      <c r="AG2903" s="5">
        <v>14.015882765882766</v>
      </c>
      <c r="AH2903" s="5">
        <v>3.0365766840474864</v>
      </c>
      <c r="AI2903" s="5">
        <v>2.6604686517855837E-2</v>
      </c>
      <c r="AJ2903">
        <v>36522.660000000003</v>
      </c>
      <c r="AK2903">
        <v>36522660000</v>
      </c>
      <c r="AL2903">
        <f t="shared" si="357"/>
        <v>0</v>
      </c>
      <c r="AM2903">
        <f t="shared" si="358"/>
        <v>1</v>
      </c>
      <c r="AN2903">
        <f t="shared" si="359"/>
        <v>0</v>
      </c>
      <c r="AO2903">
        <v>29</v>
      </c>
      <c r="AP2903" s="5">
        <v>1.4623979978989561</v>
      </c>
      <c r="AR2903" s="5">
        <v>73.2</v>
      </c>
      <c r="AV2903">
        <v>0.37</v>
      </c>
      <c r="AW2903">
        <v>25986.5</v>
      </c>
      <c r="AX2903">
        <v>25986500000</v>
      </c>
      <c r="CG2903" s="13"/>
    </row>
    <row r="2904" spans="1:85" x14ac:dyDescent="0.3">
      <c r="A2904">
        <v>2020</v>
      </c>
      <c r="B2904" t="s">
        <v>119</v>
      </c>
      <c r="C2904">
        <v>0</v>
      </c>
      <c r="D2904">
        <v>3</v>
      </c>
      <c r="E2904">
        <v>4</v>
      </c>
      <c r="L2904">
        <v>1</v>
      </c>
      <c r="M2904">
        <v>0</v>
      </c>
      <c r="N2904">
        <v>0</v>
      </c>
      <c r="O2904">
        <v>12</v>
      </c>
      <c r="P2904">
        <v>5</v>
      </c>
      <c r="Q2904" s="5">
        <v>41.666666666666671</v>
      </c>
      <c r="R2904">
        <v>2</v>
      </c>
      <c r="S2904" s="5">
        <v>16.666666666666664</v>
      </c>
      <c r="T2904">
        <v>5</v>
      </c>
      <c r="U2904" s="5">
        <v>41.666666666666671</v>
      </c>
      <c r="V2904">
        <v>65.260000000000005</v>
      </c>
      <c r="W2904">
        <v>5</v>
      </c>
      <c r="Y2904">
        <v>0.9</v>
      </c>
      <c r="Z2904">
        <v>0.65</v>
      </c>
      <c r="AA2904">
        <v>56054.9</v>
      </c>
      <c r="AB2904" s="9">
        <v>56054900000</v>
      </c>
      <c r="AC2904" s="5">
        <v>233</v>
      </c>
      <c r="AD2904">
        <v>0.59</v>
      </c>
      <c r="AE2904">
        <v>0.47</v>
      </c>
      <c r="AF2904">
        <v>0.55000000000000004</v>
      </c>
      <c r="AG2904" s="5"/>
      <c r="AH2904" s="5">
        <v>1.2942219461215404E-3</v>
      </c>
      <c r="AI2904" s="5"/>
      <c r="AJ2904">
        <v>24861.54</v>
      </c>
      <c r="AK2904">
        <v>24861540000</v>
      </c>
      <c r="AL2904">
        <f t="shared" si="357"/>
        <v>1</v>
      </c>
      <c r="AM2904">
        <f t="shared" si="358"/>
        <v>0</v>
      </c>
      <c r="AN2904">
        <f t="shared" si="359"/>
        <v>0</v>
      </c>
      <c r="AO2904">
        <v>46</v>
      </c>
      <c r="AP2904" s="5">
        <v>1.6627578316815739</v>
      </c>
      <c r="AQ2904">
        <v>9498667</v>
      </c>
      <c r="AT2904">
        <v>10600000</v>
      </c>
      <c r="AU2904">
        <v>20098667</v>
      </c>
      <c r="AV2904">
        <v>0.94</v>
      </c>
      <c r="CG2904" s="13"/>
    </row>
    <row r="2905" spans="1:85" x14ac:dyDescent="0.3">
      <c r="A2905">
        <v>2020</v>
      </c>
      <c r="B2905" t="s">
        <v>120</v>
      </c>
      <c r="C2905">
        <v>0</v>
      </c>
      <c r="D2905">
        <v>6</v>
      </c>
      <c r="E2905">
        <v>6</v>
      </c>
      <c r="M2905">
        <v>0</v>
      </c>
      <c r="N2905">
        <v>0</v>
      </c>
      <c r="Q2905" s="5"/>
      <c r="S2905" s="5"/>
      <c r="U2905" s="5"/>
      <c r="V2905">
        <v>40.26</v>
      </c>
      <c r="Z2905">
        <v>0.72</v>
      </c>
      <c r="AC2905" s="5">
        <v>25.74</v>
      </c>
      <c r="AG2905" s="5"/>
      <c r="AH2905" s="5"/>
      <c r="AI2905" s="5"/>
      <c r="AJ2905">
        <v>313178.07</v>
      </c>
      <c r="AK2905">
        <v>313178070000</v>
      </c>
      <c r="AL2905">
        <f t="shared" si="357"/>
        <v>0</v>
      </c>
      <c r="AM2905">
        <f t="shared" si="358"/>
        <v>0</v>
      </c>
      <c r="AN2905">
        <f t="shared" si="359"/>
        <v>1</v>
      </c>
      <c r="AO2905">
        <v>73</v>
      </c>
      <c r="AP2905" s="5">
        <v>1.8633228601204557</v>
      </c>
      <c r="AV2905">
        <v>3.65</v>
      </c>
      <c r="CG2905" s="13"/>
    </row>
    <row r="2906" spans="1:85" x14ac:dyDescent="0.3">
      <c r="A2906">
        <v>2020</v>
      </c>
      <c r="B2906" t="s">
        <v>121</v>
      </c>
      <c r="C2906">
        <v>1</v>
      </c>
      <c r="D2906">
        <v>5</v>
      </c>
      <c r="E2906">
        <v>5</v>
      </c>
      <c r="L2906">
        <v>1</v>
      </c>
      <c r="M2906">
        <v>0</v>
      </c>
      <c r="N2906">
        <v>0</v>
      </c>
      <c r="O2906">
        <v>14</v>
      </c>
      <c r="P2906">
        <v>7</v>
      </c>
      <c r="Q2906" s="5">
        <v>50</v>
      </c>
      <c r="R2906">
        <v>3</v>
      </c>
      <c r="S2906" s="5">
        <v>21.428571428571427</v>
      </c>
      <c r="T2906">
        <v>4</v>
      </c>
      <c r="U2906" s="5">
        <v>28.571428571428569</v>
      </c>
      <c r="V2906">
        <v>28.83</v>
      </c>
      <c r="W2906">
        <v>6</v>
      </c>
      <c r="Y2906">
        <v>4.08</v>
      </c>
      <c r="Z2906">
        <v>0.6</v>
      </c>
      <c r="AA2906">
        <v>139034.4</v>
      </c>
      <c r="AB2906" s="9">
        <v>139034400000</v>
      </c>
      <c r="AC2906" s="5">
        <v>12.99</v>
      </c>
      <c r="AD2906">
        <v>2.35</v>
      </c>
      <c r="AE2906">
        <v>1.1299999999999999</v>
      </c>
      <c r="AF2906">
        <v>1.28</v>
      </c>
      <c r="AG2906" s="5">
        <v>3.9361621150739738</v>
      </c>
      <c r="AH2906" s="5"/>
      <c r="AI2906" s="5"/>
      <c r="AJ2906">
        <v>30245.7</v>
      </c>
      <c r="AK2906">
        <v>30245700000</v>
      </c>
      <c r="AL2906">
        <f t="shared" si="357"/>
        <v>0</v>
      </c>
      <c r="AM2906">
        <f t="shared" si="358"/>
        <v>1</v>
      </c>
      <c r="AN2906">
        <f t="shared" si="359"/>
        <v>0</v>
      </c>
      <c r="AO2906">
        <v>72</v>
      </c>
      <c r="AP2906" s="5">
        <v>1.8573324964312683</v>
      </c>
      <c r="AQ2906">
        <v>54503993</v>
      </c>
      <c r="AT2906">
        <v>12594774</v>
      </c>
      <c r="AU2906">
        <v>67098767</v>
      </c>
      <c r="AV2906">
        <v>0</v>
      </c>
      <c r="AW2906">
        <v>36867.300000000003</v>
      </c>
      <c r="AX2906">
        <v>36867300000</v>
      </c>
      <c r="CG2906" s="13"/>
    </row>
    <row r="2907" spans="1:85" x14ac:dyDescent="0.3">
      <c r="A2907">
        <v>2020</v>
      </c>
      <c r="B2907" t="s">
        <v>122</v>
      </c>
      <c r="C2907">
        <v>0</v>
      </c>
      <c r="D2907">
        <v>4</v>
      </c>
      <c r="E2907">
        <v>5</v>
      </c>
      <c r="F2907">
        <v>10.7</v>
      </c>
      <c r="G2907">
        <v>10700000</v>
      </c>
      <c r="H2907">
        <v>9.5</v>
      </c>
      <c r="I2907">
        <v>9500000</v>
      </c>
      <c r="J2907">
        <v>1.1999999999999993</v>
      </c>
      <c r="K2907">
        <v>1199999.9999999993</v>
      </c>
      <c r="M2907">
        <v>0</v>
      </c>
      <c r="N2907">
        <v>0</v>
      </c>
      <c r="O2907">
        <v>14</v>
      </c>
      <c r="P2907">
        <v>7</v>
      </c>
      <c r="Q2907" s="5">
        <v>50</v>
      </c>
      <c r="R2907">
        <v>2</v>
      </c>
      <c r="S2907" s="5">
        <v>14.285714285714285</v>
      </c>
      <c r="T2907">
        <v>5</v>
      </c>
      <c r="U2907" s="5">
        <v>35.714285714285715</v>
      </c>
      <c r="V2907">
        <v>54.82</v>
      </c>
      <c r="W2907">
        <v>5</v>
      </c>
      <c r="Y2907">
        <v>5.89</v>
      </c>
      <c r="Z2907">
        <v>1.81</v>
      </c>
      <c r="AA2907">
        <v>13123.7</v>
      </c>
      <c r="AB2907" s="9">
        <v>13123700000</v>
      </c>
      <c r="AC2907" s="5">
        <v>11.74</v>
      </c>
      <c r="AD2907">
        <v>13.11</v>
      </c>
      <c r="AE2907">
        <v>8.3000000000000007</v>
      </c>
      <c r="AF2907">
        <v>12.83</v>
      </c>
      <c r="AG2907" s="5"/>
      <c r="AH2907" s="5">
        <v>1.0753250283599334</v>
      </c>
      <c r="AI2907" s="5">
        <v>1.1353505490067588</v>
      </c>
      <c r="AJ2907">
        <v>16080.43</v>
      </c>
      <c r="AK2907">
        <v>16080430000</v>
      </c>
      <c r="AL2907">
        <f t="shared" si="357"/>
        <v>1</v>
      </c>
      <c r="AM2907">
        <f t="shared" si="358"/>
        <v>0</v>
      </c>
      <c r="AN2907">
        <f t="shared" si="359"/>
        <v>0</v>
      </c>
      <c r="AO2907">
        <v>98</v>
      </c>
      <c r="AP2907" s="5">
        <v>1.9912260756924949</v>
      </c>
      <c r="AR2907" s="5">
        <v>16.2</v>
      </c>
      <c r="AV2907">
        <v>0</v>
      </c>
      <c r="CG2907" s="13"/>
    </row>
    <row r="2908" spans="1:85" x14ac:dyDescent="0.3">
      <c r="A2908">
        <v>2020</v>
      </c>
      <c r="B2908" t="s">
        <v>123</v>
      </c>
      <c r="C2908">
        <v>0</v>
      </c>
      <c r="M2908">
        <v>0</v>
      </c>
      <c r="N2908">
        <v>0</v>
      </c>
      <c r="Q2908" s="5"/>
      <c r="S2908" s="5"/>
      <c r="U2908" s="5"/>
      <c r="AG2908" s="5"/>
      <c r="AH2908" s="5"/>
      <c r="AI2908" s="5"/>
      <c r="AL2908">
        <f t="shared" si="357"/>
        <v>1</v>
      </c>
      <c r="AM2908">
        <f t="shared" si="358"/>
        <v>0</v>
      </c>
      <c r="AN2908">
        <f t="shared" si="359"/>
        <v>0</v>
      </c>
      <c r="AO2908">
        <v>30</v>
      </c>
      <c r="AP2908" s="5">
        <v>1.4771212547196624</v>
      </c>
      <c r="CG2908" s="13"/>
    </row>
    <row r="2909" spans="1:85" x14ac:dyDescent="0.3">
      <c r="A2909">
        <v>2020</v>
      </c>
      <c r="B2909" t="s">
        <v>124</v>
      </c>
      <c r="C2909">
        <v>0</v>
      </c>
      <c r="D2909">
        <v>5</v>
      </c>
      <c r="E2909">
        <v>4</v>
      </c>
      <c r="F2909">
        <v>3.1</v>
      </c>
      <c r="G2909">
        <v>3100000</v>
      </c>
      <c r="H2909">
        <v>2.9</v>
      </c>
      <c r="I2909">
        <v>2900000</v>
      </c>
      <c r="J2909">
        <v>0.2</v>
      </c>
      <c r="K2909">
        <v>200000</v>
      </c>
      <c r="L2909">
        <v>1</v>
      </c>
      <c r="M2909">
        <v>1</v>
      </c>
      <c r="N2909">
        <v>0</v>
      </c>
      <c r="O2909">
        <v>16</v>
      </c>
      <c r="P2909">
        <v>4</v>
      </c>
      <c r="Q2909" s="5">
        <v>25</v>
      </c>
      <c r="R2909">
        <v>3</v>
      </c>
      <c r="S2909" s="5">
        <v>18.75</v>
      </c>
      <c r="T2909">
        <v>9</v>
      </c>
      <c r="U2909" s="5">
        <v>56.25</v>
      </c>
      <c r="V2909">
        <v>58.32</v>
      </c>
      <c r="W2909">
        <v>5</v>
      </c>
      <c r="Y2909">
        <v>11.35</v>
      </c>
      <c r="Z2909">
        <v>4.3</v>
      </c>
      <c r="AA2909">
        <v>16152.5</v>
      </c>
      <c r="AB2909" s="9">
        <v>16152500000</v>
      </c>
      <c r="AC2909" s="5">
        <v>27.62</v>
      </c>
      <c r="AD2909">
        <v>17.43</v>
      </c>
      <c r="AE2909">
        <v>12.75</v>
      </c>
      <c r="AF2909">
        <v>17.239999999999998</v>
      </c>
      <c r="AG2909" s="5">
        <v>-1.1570278963242908</v>
      </c>
      <c r="AH2909" s="5">
        <v>0.30451325360699433</v>
      </c>
      <c r="AI2909" s="5"/>
      <c r="AJ2909">
        <v>50510.46</v>
      </c>
      <c r="AK2909">
        <v>50510460000</v>
      </c>
      <c r="AL2909">
        <f t="shared" si="357"/>
        <v>0</v>
      </c>
      <c r="AM2909">
        <f t="shared" si="358"/>
        <v>1</v>
      </c>
      <c r="AN2909">
        <f t="shared" si="359"/>
        <v>0</v>
      </c>
      <c r="AO2909">
        <v>7</v>
      </c>
      <c r="AP2909" s="5">
        <v>0.8450980400142567</v>
      </c>
      <c r="AQ2909">
        <v>50909000</v>
      </c>
      <c r="AT2909">
        <v>26326000</v>
      </c>
      <c r="AU2909">
        <v>77235000</v>
      </c>
      <c r="AV2909">
        <v>51.33</v>
      </c>
      <c r="AW2909">
        <v>15795.7</v>
      </c>
      <c r="AX2909">
        <v>15795700000</v>
      </c>
      <c r="CG2909" s="13"/>
    </row>
    <row r="2910" spans="1:85" x14ac:dyDescent="0.3">
      <c r="A2910">
        <v>2020</v>
      </c>
      <c r="B2910" t="s">
        <v>125</v>
      </c>
      <c r="C2910">
        <v>0</v>
      </c>
      <c r="D2910">
        <v>4</v>
      </c>
      <c r="E2910">
        <v>2</v>
      </c>
      <c r="M2910">
        <v>0</v>
      </c>
      <c r="N2910">
        <v>0</v>
      </c>
      <c r="Q2910" s="5"/>
      <c r="S2910" s="5"/>
      <c r="U2910" s="5"/>
      <c r="V2910">
        <v>68.37</v>
      </c>
      <c r="AG2910" s="5"/>
      <c r="AH2910" s="5"/>
      <c r="AI2910" s="5"/>
      <c r="AL2910">
        <f t="shared" si="357"/>
        <v>1</v>
      </c>
      <c r="AM2910">
        <f t="shared" si="358"/>
        <v>0</v>
      </c>
      <c r="AN2910">
        <f t="shared" si="359"/>
        <v>0</v>
      </c>
      <c r="AO2910">
        <v>33</v>
      </c>
      <c r="AP2910" s="5">
        <v>1.5185139398778873</v>
      </c>
      <c r="AV2910">
        <v>0</v>
      </c>
      <c r="CG2910" s="13"/>
    </row>
    <row r="2911" spans="1:85" x14ac:dyDescent="0.3">
      <c r="A2911">
        <v>2020</v>
      </c>
      <c r="B2911" t="s">
        <v>126</v>
      </c>
      <c r="C2911">
        <v>0</v>
      </c>
      <c r="D2911">
        <v>6</v>
      </c>
      <c r="M2911">
        <v>0</v>
      </c>
      <c r="N2911">
        <v>0</v>
      </c>
      <c r="Q2911" s="5"/>
      <c r="S2911" s="5"/>
      <c r="U2911" s="5"/>
      <c r="V2911">
        <v>60.89</v>
      </c>
      <c r="Z2911">
        <v>4.71</v>
      </c>
      <c r="AC2911" s="5">
        <v>13.32</v>
      </c>
      <c r="AG2911" s="5"/>
      <c r="AH2911" s="5"/>
      <c r="AI2911" s="5"/>
      <c r="AJ2911">
        <v>158914.85999999999</v>
      </c>
      <c r="AK2911">
        <v>158914860000</v>
      </c>
      <c r="AL2911">
        <f t="shared" si="357"/>
        <v>0</v>
      </c>
      <c r="AM2911">
        <f t="shared" si="358"/>
        <v>0</v>
      </c>
      <c r="AN2911">
        <f t="shared" si="359"/>
        <v>1</v>
      </c>
      <c r="AO2911">
        <v>8</v>
      </c>
      <c r="AP2911" s="5">
        <v>0.90308998699194343</v>
      </c>
      <c r="CG2911" s="13"/>
    </row>
    <row r="2912" spans="1:85" x14ac:dyDescent="0.3">
      <c r="A2912">
        <v>2020</v>
      </c>
      <c r="B2912" t="s">
        <v>127</v>
      </c>
      <c r="C2912">
        <v>1</v>
      </c>
      <c r="D2912">
        <v>4</v>
      </c>
      <c r="E2912">
        <v>4</v>
      </c>
      <c r="F2912">
        <v>4.2</v>
      </c>
      <c r="G2912">
        <v>4200000</v>
      </c>
      <c r="H2912">
        <v>4.0999999999999996</v>
      </c>
      <c r="I2912">
        <v>4099999.9999999995</v>
      </c>
      <c r="J2912">
        <v>0.11</v>
      </c>
      <c r="K2912">
        <v>110000</v>
      </c>
      <c r="L2912">
        <v>1</v>
      </c>
      <c r="M2912">
        <v>0</v>
      </c>
      <c r="N2912">
        <v>0</v>
      </c>
      <c r="O2912">
        <v>13</v>
      </c>
      <c r="P2912">
        <v>4</v>
      </c>
      <c r="Q2912" s="5">
        <v>30.76923076923077</v>
      </c>
      <c r="R2912">
        <v>3</v>
      </c>
      <c r="S2912" s="5">
        <v>23.076923076923077</v>
      </c>
      <c r="T2912">
        <v>6</v>
      </c>
      <c r="U2912" s="5">
        <v>46.153846153846153</v>
      </c>
      <c r="V2912">
        <v>43.01</v>
      </c>
      <c r="W2912">
        <v>4</v>
      </c>
      <c r="Y2912">
        <v>36.89</v>
      </c>
      <c r="Z2912">
        <v>1.4</v>
      </c>
      <c r="AA2912">
        <v>31118.6</v>
      </c>
      <c r="AB2912" s="9">
        <v>31118600000</v>
      </c>
      <c r="AC2912" s="5">
        <v>9.9600000000000009</v>
      </c>
      <c r="AD2912">
        <v>12.87</v>
      </c>
      <c r="AE2912">
        <v>9.43</v>
      </c>
      <c r="AF2912">
        <v>12.7</v>
      </c>
      <c r="AG2912" s="5"/>
      <c r="AH2912" s="5"/>
      <c r="AI2912" s="5">
        <v>4.5953224116766181E-2</v>
      </c>
      <c r="AJ2912">
        <v>29127.25</v>
      </c>
      <c r="AK2912">
        <v>29127250000</v>
      </c>
      <c r="AL2912">
        <f t="shared" si="357"/>
        <v>1</v>
      </c>
      <c r="AM2912">
        <f t="shared" si="358"/>
        <v>0</v>
      </c>
      <c r="AN2912">
        <f t="shared" si="359"/>
        <v>0</v>
      </c>
      <c r="AO2912">
        <v>28</v>
      </c>
      <c r="AP2912" s="5">
        <v>1.447158031342219</v>
      </c>
      <c r="AQ2912">
        <v>7970000</v>
      </c>
      <c r="AT2912">
        <v>15300000</v>
      </c>
      <c r="AU2912">
        <v>23270000</v>
      </c>
      <c r="AV2912">
        <v>43.01</v>
      </c>
      <c r="CG2912" s="13"/>
    </row>
    <row r="2913" spans="1:85" x14ac:dyDescent="0.3">
      <c r="A2913">
        <v>2020</v>
      </c>
      <c r="B2913" t="s">
        <v>128</v>
      </c>
      <c r="C2913">
        <v>0</v>
      </c>
      <c r="D2913">
        <v>9</v>
      </c>
      <c r="E2913">
        <v>4</v>
      </c>
      <c r="M2913">
        <v>0</v>
      </c>
      <c r="N2913">
        <v>0</v>
      </c>
      <c r="Q2913" s="5"/>
      <c r="S2913" s="5"/>
      <c r="U2913" s="5"/>
      <c r="V2913">
        <v>37.64</v>
      </c>
      <c r="Z2913">
        <v>1.42</v>
      </c>
      <c r="AC2913" s="5">
        <v>8.77</v>
      </c>
      <c r="AG2913" s="5"/>
      <c r="AH2913" s="5"/>
      <c r="AI2913" s="5"/>
      <c r="AJ2913">
        <v>97279.26</v>
      </c>
      <c r="AK2913">
        <v>97279260000</v>
      </c>
      <c r="AL2913">
        <f t="shared" si="357"/>
        <v>0</v>
      </c>
      <c r="AM2913">
        <f t="shared" si="358"/>
        <v>0</v>
      </c>
      <c r="AN2913">
        <f t="shared" si="359"/>
        <v>1</v>
      </c>
      <c r="AO2913">
        <v>22</v>
      </c>
      <c r="AP2913" s="5">
        <v>1.3424226808222062</v>
      </c>
      <c r="CG2913" s="13"/>
    </row>
    <row r="2914" spans="1:85" x14ac:dyDescent="0.3">
      <c r="A2914">
        <v>2020</v>
      </c>
      <c r="B2914" t="s">
        <v>129</v>
      </c>
      <c r="C2914">
        <v>0</v>
      </c>
      <c r="D2914">
        <v>4</v>
      </c>
      <c r="E2914">
        <v>4</v>
      </c>
      <c r="M2914">
        <v>0</v>
      </c>
      <c r="N2914">
        <v>0</v>
      </c>
      <c r="Q2914" s="5"/>
      <c r="S2914" s="5"/>
      <c r="U2914" s="5"/>
      <c r="V2914">
        <v>72.290000000000006</v>
      </c>
      <c r="Z2914">
        <v>3.27</v>
      </c>
      <c r="AC2914" s="5">
        <v>12.74</v>
      </c>
      <c r="AG2914" s="5"/>
      <c r="AH2914" s="5"/>
      <c r="AI2914" s="5"/>
      <c r="AJ2914">
        <v>25791.91</v>
      </c>
      <c r="AK2914">
        <v>25791910000</v>
      </c>
      <c r="AL2914">
        <f t="shared" si="357"/>
        <v>1</v>
      </c>
      <c r="AM2914">
        <f t="shared" si="358"/>
        <v>0</v>
      </c>
      <c r="AN2914">
        <f t="shared" si="359"/>
        <v>0</v>
      </c>
      <c r="AO2914">
        <v>12</v>
      </c>
      <c r="AP2914" s="5">
        <v>1.0791812460476247</v>
      </c>
      <c r="AV2914">
        <v>72.290000000000006</v>
      </c>
      <c r="CG2914" s="13"/>
    </row>
    <row r="2915" spans="1:85" x14ac:dyDescent="0.3">
      <c r="A2915">
        <v>2020</v>
      </c>
      <c r="B2915" t="s">
        <v>130</v>
      </c>
      <c r="C2915">
        <v>1</v>
      </c>
      <c r="M2915">
        <v>0</v>
      </c>
      <c r="N2915">
        <v>0</v>
      </c>
      <c r="Q2915" s="5"/>
      <c r="S2915" s="5"/>
      <c r="U2915" s="5"/>
      <c r="AG2915" s="5"/>
      <c r="AH2915" s="5"/>
      <c r="AI2915" s="5"/>
      <c r="AL2915">
        <f t="shared" si="357"/>
        <v>1</v>
      </c>
      <c r="AM2915">
        <f t="shared" si="358"/>
        <v>0</v>
      </c>
      <c r="AN2915">
        <f t="shared" si="359"/>
        <v>0</v>
      </c>
      <c r="AO2915">
        <v>34</v>
      </c>
      <c r="AP2915" s="5">
        <v>1.5314789170422551</v>
      </c>
      <c r="CG2915" s="13"/>
    </row>
    <row r="2916" spans="1:85" x14ac:dyDescent="0.3">
      <c r="A2916">
        <v>2020</v>
      </c>
      <c r="B2916" t="s">
        <v>131</v>
      </c>
      <c r="C2916">
        <v>1</v>
      </c>
      <c r="D2916">
        <v>4</v>
      </c>
      <c r="E2916">
        <v>8</v>
      </c>
      <c r="M2916">
        <v>0</v>
      </c>
      <c r="N2916">
        <v>0</v>
      </c>
      <c r="Q2916" s="5"/>
      <c r="S2916" s="5"/>
      <c r="U2916" s="5"/>
      <c r="V2916">
        <v>60.33</v>
      </c>
      <c r="Z2916">
        <v>3.11</v>
      </c>
      <c r="AC2916" s="5">
        <v>13.2</v>
      </c>
      <c r="AG2916" s="5"/>
      <c r="AH2916" s="5"/>
      <c r="AI2916" s="5"/>
      <c r="AJ2916">
        <v>1184243.45</v>
      </c>
      <c r="AK2916">
        <v>1184243450000</v>
      </c>
      <c r="AL2916">
        <f t="shared" si="357"/>
        <v>0</v>
      </c>
      <c r="AM2916">
        <f t="shared" si="358"/>
        <v>0</v>
      </c>
      <c r="AN2916">
        <f t="shared" si="359"/>
        <v>1</v>
      </c>
      <c r="AO2916">
        <v>29</v>
      </c>
      <c r="AP2916" s="5">
        <v>1.4623979978989561</v>
      </c>
      <c r="AV2916">
        <v>16.46</v>
      </c>
      <c r="CG2916" s="13"/>
    </row>
    <row r="2917" spans="1:85" x14ac:dyDescent="0.3">
      <c r="A2917">
        <v>2020</v>
      </c>
      <c r="B2917" t="s">
        <v>132</v>
      </c>
      <c r="C2917">
        <v>0</v>
      </c>
      <c r="D2917">
        <v>5</v>
      </c>
      <c r="E2917">
        <v>5</v>
      </c>
      <c r="M2917">
        <v>0</v>
      </c>
      <c r="N2917">
        <v>0</v>
      </c>
      <c r="Q2917" s="5"/>
      <c r="S2917" s="5"/>
      <c r="U2917" s="5"/>
      <c r="V2917">
        <v>59.62</v>
      </c>
      <c r="Z2917">
        <v>0.51</v>
      </c>
      <c r="AC2917" s="5">
        <v>35.130000000000003</v>
      </c>
      <c r="AG2917" s="5"/>
      <c r="AH2917" s="5"/>
      <c r="AI2917" s="5"/>
      <c r="AJ2917">
        <v>18680.22</v>
      </c>
      <c r="AK2917">
        <v>18680220000</v>
      </c>
      <c r="AL2917">
        <f t="shared" si="357"/>
        <v>1</v>
      </c>
      <c r="AM2917">
        <f t="shared" si="358"/>
        <v>0</v>
      </c>
      <c r="AN2917">
        <f t="shared" si="359"/>
        <v>0</v>
      </c>
      <c r="AO2917">
        <v>48</v>
      </c>
      <c r="AP2917" s="5">
        <v>1.6812412373755872</v>
      </c>
      <c r="AV2917">
        <v>30.47</v>
      </c>
      <c r="CG2917" s="13"/>
    </row>
    <row r="2918" spans="1:85" x14ac:dyDescent="0.3">
      <c r="A2918">
        <v>2020</v>
      </c>
      <c r="B2918" t="s">
        <v>133</v>
      </c>
      <c r="C2918">
        <v>0</v>
      </c>
      <c r="M2918">
        <v>0</v>
      </c>
      <c r="N2918">
        <v>0</v>
      </c>
      <c r="Q2918" s="5"/>
      <c r="S2918" s="5"/>
      <c r="U2918" s="5"/>
      <c r="AG2918" s="5"/>
      <c r="AH2918" s="5"/>
      <c r="AI2918" s="5"/>
      <c r="AL2918">
        <f t="shared" si="357"/>
        <v>1</v>
      </c>
      <c r="AM2918">
        <f t="shared" si="358"/>
        <v>0</v>
      </c>
      <c r="AN2918">
        <f t="shared" si="359"/>
        <v>0</v>
      </c>
      <c r="AO2918">
        <v>60</v>
      </c>
      <c r="AP2918" s="5">
        <v>1.7781512503836434</v>
      </c>
      <c r="CG2918" s="13"/>
    </row>
    <row r="2919" spans="1:85" x14ac:dyDescent="0.3">
      <c r="A2919">
        <v>2020</v>
      </c>
      <c r="B2919" t="s">
        <v>134</v>
      </c>
      <c r="C2919">
        <v>1</v>
      </c>
      <c r="D2919">
        <v>5</v>
      </c>
      <c r="E2919">
        <v>6</v>
      </c>
      <c r="M2919">
        <v>0</v>
      </c>
      <c r="N2919">
        <v>0</v>
      </c>
      <c r="Q2919" s="5"/>
      <c r="S2919" s="5"/>
      <c r="U2919" s="5"/>
      <c r="V2919">
        <v>94.09</v>
      </c>
      <c r="Z2919">
        <v>0.55000000000000004</v>
      </c>
      <c r="AC2919" s="5">
        <v>105.11</v>
      </c>
      <c r="AG2919" s="5"/>
      <c r="AH2919" s="5"/>
      <c r="AI2919" s="5"/>
      <c r="AJ2919">
        <v>23807.91</v>
      </c>
      <c r="AK2919">
        <v>23807910000</v>
      </c>
      <c r="AL2919">
        <f t="shared" si="357"/>
        <v>1</v>
      </c>
      <c r="AM2919">
        <f t="shared" si="358"/>
        <v>0</v>
      </c>
      <c r="AN2919">
        <f t="shared" si="359"/>
        <v>0</v>
      </c>
      <c r="AO2919">
        <v>61</v>
      </c>
      <c r="AP2919" s="5">
        <v>1.7853298350107669</v>
      </c>
      <c r="CG2919" s="13"/>
    </row>
    <row r="2920" spans="1:85" x14ac:dyDescent="0.3">
      <c r="A2920">
        <v>2020</v>
      </c>
      <c r="B2920" t="s">
        <v>135</v>
      </c>
      <c r="C2920">
        <v>0</v>
      </c>
      <c r="D2920">
        <v>6</v>
      </c>
      <c r="E2920">
        <v>4</v>
      </c>
      <c r="M2920">
        <v>0</v>
      </c>
      <c r="N2920">
        <v>0</v>
      </c>
      <c r="Q2920" s="5"/>
      <c r="S2920" s="5"/>
      <c r="U2920" s="5"/>
      <c r="V2920">
        <v>73.58</v>
      </c>
      <c r="X2920">
        <v>5.17</v>
      </c>
      <c r="Z2920">
        <v>9.8000000000000007</v>
      </c>
      <c r="AC2920" s="5">
        <v>76.41</v>
      </c>
      <c r="AG2920" s="5"/>
      <c r="AH2920" s="5"/>
      <c r="AI2920" s="5"/>
      <c r="AJ2920">
        <v>83547.53</v>
      </c>
      <c r="AK2920">
        <v>83547530000</v>
      </c>
      <c r="AL2920">
        <f t="shared" si="357"/>
        <v>0</v>
      </c>
      <c r="AM2920">
        <f t="shared" si="358"/>
        <v>1</v>
      </c>
      <c r="AN2920">
        <f t="shared" si="359"/>
        <v>0</v>
      </c>
      <c r="AO2920">
        <v>35</v>
      </c>
      <c r="AP2920" s="5">
        <v>1.5440680443502754</v>
      </c>
      <c r="AR2920" s="5">
        <v>100</v>
      </c>
      <c r="AV2920">
        <v>0</v>
      </c>
      <c r="CG2920" s="13"/>
    </row>
    <row r="2921" spans="1:85" x14ac:dyDescent="0.3">
      <c r="A2921">
        <v>2020</v>
      </c>
      <c r="B2921" t="s">
        <v>136</v>
      </c>
      <c r="C2921">
        <v>0</v>
      </c>
      <c r="D2921">
        <v>6</v>
      </c>
      <c r="E2921">
        <v>5</v>
      </c>
      <c r="F2921">
        <v>15.4</v>
      </c>
      <c r="G2921">
        <v>15400000</v>
      </c>
      <c r="H2921">
        <v>14</v>
      </c>
      <c r="I2921">
        <v>14000000</v>
      </c>
      <c r="J2921">
        <v>1.4000000000000004</v>
      </c>
      <c r="K2921">
        <v>1400000.0000000005</v>
      </c>
      <c r="L2921">
        <v>1</v>
      </c>
      <c r="M2921">
        <v>0</v>
      </c>
      <c r="N2921">
        <v>1</v>
      </c>
      <c r="O2921">
        <v>18</v>
      </c>
      <c r="P2921">
        <v>10</v>
      </c>
      <c r="Q2921" s="5">
        <v>55.555555555555557</v>
      </c>
      <c r="R2921">
        <v>4</v>
      </c>
      <c r="S2921" s="5">
        <v>22.222222222222221</v>
      </c>
      <c r="T2921">
        <v>4</v>
      </c>
      <c r="U2921" s="5">
        <v>22.222222222222221</v>
      </c>
      <c r="V2921">
        <v>59.52</v>
      </c>
      <c r="W2921">
        <v>5</v>
      </c>
      <c r="Y2921">
        <v>7.67</v>
      </c>
      <c r="Z2921">
        <v>6.98</v>
      </c>
      <c r="AA2921">
        <v>71778</v>
      </c>
      <c r="AB2921" s="9">
        <v>71778000000</v>
      </c>
      <c r="AC2921" s="5">
        <v>40.880000000000003</v>
      </c>
      <c r="AD2921">
        <v>17.350000000000001</v>
      </c>
      <c r="AE2921">
        <v>10.24</v>
      </c>
      <c r="AF2921">
        <v>16.84</v>
      </c>
      <c r="AG2921" s="5">
        <v>-5.6950416871258422</v>
      </c>
      <c r="AH2921" s="5">
        <v>0.89997507081676209</v>
      </c>
      <c r="AI2921" s="5">
        <v>4.4712864666053669</v>
      </c>
      <c r="AJ2921">
        <v>300666.96999999997</v>
      </c>
      <c r="AK2921">
        <v>300666970000</v>
      </c>
      <c r="AL2921">
        <f t="shared" si="357"/>
        <v>0</v>
      </c>
      <c r="AM2921">
        <f t="shared" si="358"/>
        <v>0</v>
      </c>
      <c r="AN2921">
        <f t="shared" si="359"/>
        <v>1</v>
      </c>
      <c r="AO2921">
        <v>37</v>
      </c>
      <c r="AP2921" s="5">
        <v>1.5682017240669948</v>
      </c>
      <c r="AQ2921">
        <v>144410000</v>
      </c>
      <c r="AS2921">
        <v>176064000</v>
      </c>
      <c r="AT2921">
        <v>7639963</v>
      </c>
      <c r="AU2921">
        <v>152049963</v>
      </c>
      <c r="AV2921">
        <v>0</v>
      </c>
      <c r="AW2921">
        <v>95069.3</v>
      </c>
      <c r="AX2921">
        <v>95069300000</v>
      </c>
      <c r="CG2921" s="13"/>
    </row>
    <row r="2922" spans="1:85" x14ac:dyDescent="0.3">
      <c r="A2922">
        <v>2020</v>
      </c>
      <c r="B2922" t="s">
        <v>137</v>
      </c>
      <c r="C2922">
        <v>0</v>
      </c>
      <c r="D2922">
        <v>3</v>
      </c>
      <c r="E2922">
        <v>4</v>
      </c>
      <c r="M2922">
        <v>0</v>
      </c>
      <c r="N2922">
        <v>0</v>
      </c>
      <c r="Q2922" s="5"/>
      <c r="S2922" s="5"/>
      <c r="U2922" s="5"/>
      <c r="V2922">
        <v>69.39</v>
      </c>
      <c r="Z2922">
        <v>2.29</v>
      </c>
      <c r="AC2922" s="5">
        <v>11.99</v>
      </c>
      <c r="AG2922" s="5"/>
      <c r="AH2922" s="5"/>
      <c r="AI2922" s="5"/>
      <c r="AJ2922">
        <v>32145.07</v>
      </c>
      <c r="AK2922">
        <v>32145070000</v>
      </c>
      <c r="AL2922">
        <f t="shared" si="357"/>
        <v>0</v>
      </c>
      <c r="AM2922">
        <f t="shared" si="358"/>
        <v>1</v>
      </c>
      <c r="AN2922">
        <f t="shared" si="359"/>
        <v>0</v>
      </c>
      <c r="AO2922">
        <v>72</v>
      </c>
      <c r="AP2922" s="5">
        <v>1.8573324964312683</v>
      </c>
      <c r="AR2922" s="5">
        <v>100</v>
      </c>
      <c r="AV2922">
        <v>69.39</v>
      </c>
      <c r="CG2922" s="13"/>
    </row>
    <row r="2923" spans="1:85" x14ac:dyDescent="0.3">
      <c r="A2923">
        <v>2020</v>
      </c>
      <c r="B2923" t="s">
        <v>138</v>
      </c>
      <c r="C2923">
        <v>0</v>
      </c>
      <c r="D2923">
        <v>8</v>
      </c>
      <c r="E2923">
        <v>6</v>
      </c>
      <c r="M2923">
        <v>0</v>
      </c>
      <c r="N2923">
        <v>0</v>
      </c>
      <c r="Q2923" s="5"/>
      <c r="S2923" s="5"/>
      <c r="U2923" s="5"/>
      <c r="V2923">
        <v>39.9</v>
      </c>
      <c r="Z2923">
        <v>1.54</v>
      </c>
      <c r="AG2923" s="5"/>
      <c r="AH2923" s="5"/>
      <c r="AI2923" s="5"/>
      <c r="AJ2923">
        <v>9859.57</v>
      </c>
      <c r="AK2923">
        <v>9859570000</v>
      </c>
      <c r="AL2923">
        <f t="shared" si="357"/>
        <v>1</v>
      </c>
      <c r="AM2923">
        <f t="shared" si="358"/>
        <v>0</v>
      </c>
      <c r="AN2923">
        <f t="shared" si="359"/>
        <v>0</v>
      </c>
      <c r="AO2923">
        <v>28</v>
      </c>
      <c r="AP2923" s="5">
        <v>1.447158031342219</v>
      </c>
      <c r="AV2923">
        <v>0</v>
      </c>
      <c r="CG2923" s="13"/>
    </row>
    <row r="2924" spans="1:85" x14ac:dyDescent="0.3">
      <c r="A2924">
        <v>2020</v>
      </c>
      <c r="B2924" t="s">
        <v>139</v>
      </c>
      <c r="C2924">
        <v>0</v>
      </c>
      <c r="D2924">
        <v>4</v>
      </c>
      <c r="E2924">
        <v>6</v>
      </c>
      <c r="F2924">
        <v>25.3</v>
      </c>
      <c r="G2924">
        <v>25300000</v>
      </c>
      <c r="H2924">
        <v>22.2</v>
      </c>
      <c r="I2924">
        <v>22200000</v>
      </c>
      <c r="J2924">
        <v>3.1000000000000014</v>
      </c>
      <c r="K2924">
        <v>3100000.0000000014</v>
      </c>
      <c r="L2924">
        <v>1</v>
      </c>
      <c r="M2924">
        <v>0</v>
      </c>
      <c r="N2924">
        <v>1</v>
      </c>
      <c r="O2924">
        <v>14</v>
      </c>
      <c r="P2924">
        <v>7</v>
      </c>
      <c r="Q2924" s="5">
        <v>50</v>
      </c>
      <c r="R2924">
        <v>2</v>
      </c>
      <c r="S2924" s="5">
        <v>14.285714285714285</v>
      </c>
      <c r="T2924">
        <v>5</v>
      </c>
      <c r="U2924" s="5">
        <v>35.714285714285715</v>
      </c>
      <c r="V2924">
        <v>34.630000000000003</v>
      </c>
      <c r="W2924">
        <v>5</v>
      </c>
      <c r="Y2924">
        <v>9.66</v>
      </c>
      <c r="Z2924">
        <v>2.2599999999999998</v>
      </c>
      <c r="AA2924">
        <v>210025.3</v>
      </c>
      <c r="AB2924" s="9">
        <v>210025300000</v>
      </c>
      <c r="AC2924" s="5">
        <v>10.98</v>
      </c>
      <c r="AD2924">
        <v>20.84</v>
      </c>
      <c r="AE2924">
        <v>14.05</v>
      </c>
      <c r="AF2924">
        <v>20.29</v>
      </c>
      <c r="AG2924" s="5">
        <v>-13.884605161333235</v>
      </c>
      <c r="AH2924" s="5">
        <v>1.63440358881735</v>
      </c>
      <c r="AI2924" s="5">
        <v>3.5167191762135328</v>
      </c>
      <c r="AJ2924">
        <v>318873.90999999997</v>
      </c>
      <c r="AK2924">
        <v>318873910000</v>
      </c>
      <c r="AL2924">
        <f t="shared" si="357"/>
        <v>0</v>
      </c>
      <c r="AM2924">
        <f t="shared" si="358"/>
        <v>0</v>
      </c>
      <c r="AN2924">
        <f t="shared" si="359"/>
        <v>1</v>
      </c>
      <c r="AO2924">
        <v>36</v>
      </c>
      <c r="AP2924" s="5">
        <v>1.556302500767287</v>
      </c>
      <c r="AQ2924">
        <v>162900000</v>
      </c>
      <c r="AS2924">
        <v>845900000</v>
      </c>
      <c r="AT2924">
        <v>80300000</v>
      </c>
      <c r="AU2924">
        <v>243200000</v>
      </c>
      <c r="AV2924">
        <v>0</v>
      </c>
      <c r="AW2924">
        <v>292553.2</v>
      </c>
      <c r="AX2924">
        <v>292553200000</v>
      </c>
      <c r="CG2924" s="13"/>
    </row>
    <row r="2925" spans="1:85" x14ac:dyDescent="0.3">
      <c r="A2925">
        <v>2020</v>
      </c>
      <c r="B2925" t="s">
        <v>140</v>
      </c>
      <c r="C2925">
        <v>1</v>
      </c>
      <c r="F2925">
        <v>34.799999999999997</v>
      </c>
      <c r="G2925">
        <v>34800000</v>
      </c>
      <c r="H2925">
        <v>34.799999999999997</v>
      </c>
      <c r="I2925">
        <v>34800000</v>
      </c>
      <c r="M2925">
        <v>0</v>
      </c>
      <c r="N2925">
        <v>1</v>
      </c>
      <c r="O2925">
        <v>14</v>
      </c>
      <c r="P2925">
        <v>8</v>
      </c>
      <c r="Q2925" s="5">
        <v>57.142857142857139</v>
      </c>
      <c r="R2925">
        <v>1</v>
      </c>
      <c r="S2925" s="5">
        <v>7.1428571428571423</v>
      </c>
      <c r="T2925">
        <v>5</v>
      </c>
      <c r="U2925" s="5">
        <v>35.714285714285715</v>
      </c>
      <c r="V2925">
        <v>62.44</v>
      </c>
      <c r="W2925">
        <v>9</v>
      </c>
      <c r="Y2925">
        <v>11.47</v>
      </c>
      <c r="Z2925">
        <v>3.27</v>
      </c>
      <c r="AA2925">
        <v>42739.8</v>
      </c>
      <c r="AB2925" s="9">
        <v>42739800000</v>
      </c>
      <c r="AC2925" s="5">
        <v>13.29</v>
      </c>
      <c r="AD2925">
        <v>25.51</v>
      </c>
      <c r="AE2925">
        <v>17.68</v>
      </c>
      <c r="AF2925">
        <v>24.82</v>
      </c>
      <c r="AG2925" s="5">
        <v>22.808836945109043</v>
      </c>
      <c r="AH2925" s="5"/>
      <c r="AI2925" s="5">
        <v>0.91951763929639352</v>
      </c>
      <c r="AJ2925">
        <v>67643.73</v>
      </c>
      <c r="AK2925">
        <v>67643729999.999992</v>
      </c>
      <c r="AL2925">
        <f t="shared" si="357"/>
        <v>0</v>
      </c>
      <c r="AM2925">
        <f t="shared" si="358"/>
        <v>1</v>
      </c>
      <c r="AN2925">
        <f t="shared" si="359"/>
        <v>0</v>
      </c>
      <c r="AO2925">
        <v>28</v>
      </c>
      <c r="AP2925" s="5">
        <v>1.447158031342219</v>
      </c>
      <c r="AQ2925">
        <v>5160000</v>
      </c>
      <c r="AR2925" s="5">
        <v>26.6</v>
      </c>
      <c r="AS2925">
        <v>57490000</v>
      </c>
      <c r="AT2925">
        <v>20050000</v>
      </c>
      <c r="AU2925">
        <v>25210000</v>
      </c>
      <c r="AV2925">
        <v>62.44</v>
      </c>
      <c r="AW2925">
        <v>57078.6</v>
      </c>
      <c r="AX2925">
        <v>57078600000</v>
      </c>
      <c r="CG2925" s="13"/>
    </row>
    <row r="2926" spans="1:85" x14ac:dyDescent="0.3">
      <c r="A2926">
        <v>2020</v>
      </c>
      <c r="B2926" t="s">
        <v>141</v>
      </c>
      <c r="C2926">
        <v>0</v>
      </c>
      <c r="M2926">
        <v>0</v>
      </c>
      <c r="N2926">
        <v>0</v>
      </c>
      <c r="Q2926" s="5"/>
      <c r="S2926" s="5"/>
      <c r="U2926" s="5"/>
      <c r="AG2926" s="5"/>
      <c r="AH2926" s="5"/>
      <c r="AI2926" s="5"/>
      <c r="AL2926">
        <f t="shared" si="357"/>
        <v>1</v>
      </c>
      <c r="AM2926">
        <f t="shared" si="358"/>
        <v>0</v>
      </c>
      <c r="AN2926">
        <f t="shared" si="359"/>
        <v>0</v>
      </c>
      <c r="AO2926">
        <v>33</v>
      </c>
      <c r="AP2926" s="5">
        <v>1.5185139398778873</v>
      </c>
      <c r="CG2926" s="13"/>
    </row>
    <row r="2927" spans="1:85" x14ac:dyDescent="0.3">
      <c r="A2927">
        <v>2020</v>
      </c>
      <c r="B2927" t="s">
        <v>142</v>
      </c>
      <c r="C2927">
        <v>0</v>
      </c>
      <c r="D2927">
        <v>5</v>
      </c>
      <c r="E2927">
        <v>5</v>
      </c>
      <c r="M2927">
        <v>0</v>
      </c>
      <c r="N2927">
        <v>0</v>
      </c>
      <c r="Q2927" s="5"/>
      <c r="S2927" s="5"/>
      <c r="U2927" s="5"/>
      <c r="V2927">
        <v>48.9</v>
      </c>
      <c r="Z2927">
        <v>0.7</v>
      </c>
      <c r="AC2927" s="5">
        <v>5.9</v>
      </c>
      <c r="AG2927" s="5"/>
      <c r="AH2927" s="5"/>
      <c r="AI2927" s="5"/>
      <c r="AJ2927">
        <v>12333.89</v>
      </c>
      <c r="AK2927">
        <v>12333890000</v>
      </c>
      <c r="AL2927">
        <f t="shared" si="357"/>
        <v>1</v>
      </c>
      <c r="AM2927">
        <f t="shared" si="358"/>
        <v>0</v>
      </c>
      <c r="AN2927">
        <f t="shared" si="359"/>
        <v>0</v>
      </c>
      <c r="AO2927">
        <v>33</v>
      </c>
      <c r="AP2927" s="5">
        <v>1.5185139398778873</v>
      </c>
      <c r="AV2927">
        <v>0</v>
      </c>
      <c r="CG2927" s="13"/>
    </row>
    <row r="2928" spans="1:85" x14ac:dyDescent="0.3">
      <c r="A2928">
        <v>2020</v>
      </c>
      <c r="B2928" t="s">
        <v>143</v>
      </c>
      <c r="C2928">
        <v>0</v>
      </c>
      <c r="M2928">
        <v>0</v>
      </c>
      <c r="N2928">
        <v>0</v>
      </c>
      <c r="Q2928" s="5"/>
      <c r="S2928" s="5"/>
      <c r="U2928" s="5"/>
      <c r="V2928">
        <v>47.57</v>
      </c>
      <c r="Z2928">
        <v>0.37</v>
      </c>
      <c r="AC2928" s="5">
        <v>3.71</v>
      </c>
      <c r="AG2928" s="5"/>
      <c r="AH2928" s="5"/>
      <c r="AI2928" s="5"/>
      <c r="AJ2928">
        <v>5863.12</v>
      </c>
      <c r="AK2928">
        <v>5863120000</v>
      </c>
      <c r="AL2928">
        <f t="shared" si="357"/>
        <v>1</v>
      </c>
      <c r="AM2928">
        <f t="shared" si="358"/>
        <v>0</v>
      </c>
      <c r="AN2928">
        <f t="shared" si="359"/>
        <v>0</v>
      </c>
      <c r="AO2928">
        <v>35</v>
      </c>
      <c r="AP2928" s="5">
        <v>1.5440680443502754</v>
      </c>
      <c r="AV2928">
        <v>0.24</v>
      </c>
      <c r="CG2928" s="13"/>
    </row>
    <row r="2929" spans="1:85" x14ac:dyDescent="0.3">
      <c r="A2929">
        <v>2020</v>
      </c>
      <c r="B2929" t="s">
        <v>144</v>
      </c>
      <c r="C2929">
        <v>0</v>
      </c>
      <c r="D2929">
        <v>4</v>
      </c>
      <c r="E2929">
        <v>4</v>
      </c>
      <c r="M2929">
        <v>0</v>
      </c>
      <c r="N2929">
        <v>0</v>
      </c>
      <c r="Q2929" s="5"/>
      <c r="S2929" s="5"/>
      <c r="U2929" s="5"/>
      <c r="V2929">
        <v>34.65</v>
      </c>
      <c r="Z2929">
        <v>0.44</v>
      </c>
      <c r="AC2929" s="5">
        <v>29.77</v>
      </c>
      <c r="AG2929" s="5"/>
      <c r="AH2929" s="5"/>
      <c r="AI2929" s="5"/>
      <c r="AJ2929">
        <v>214963.51</v>
      </c>
      <c r="AK2929">
        <v>214963510000</v>
      </c>
      <c r="AL2929">
        <f t="shared" si="357"/>
        <v>0</v>
      </c>
      <c r="AM2929">
        <f t="shared" si="358"/>
        <v>0</v>
      </c>
      <c r="AN2929">
        <f t="shared" si="359"/>
        <v>1</v>
      </c>
      <c r="AO2929">
        <v>62</v>
      </c>
      <c r="AP2929" s="5">
        <v>1.7923916894982537</v>
      </c>
      <c r="AV2929">
        <v>0.65</v>
      </c>
      <c r="CG2929" s="13"/>
    </row>
    <row r="2930" spans="1:85" x14ac:dyDescent="0.3">
      <c r="A2930">
        <v>2020</v>
      </c>
      <c r="B2930" t="s">
        <v>145</v>
      </c>
      <c r="C2930">
        <v>0</v>
      </c>
      <c r="M2930">
        <v>0</v>
      </c>
      <c r="N2930">
        <v>0</v>
      </c>
      <c r="Q2930" s="5"/>
      <c r="S2930" s="5"/>
      <c r="U2930" s="5"/>
      <c r="AG2930" s="5"/>
      <c r="AH2930" s="5"/>
      <c r="AI2930" s="5"/>
      <c r="AL2930">
        <f t="shared" si="357"/>
        <v>1</v>
      </c>
      <c r="AM2930">
        <f t="shared" si="358"/>
        <v>0</v>
      </c>
      <c r="AN2930">
        <f t="shared" si="359"/>
        <v>0</v>
      </c>
      <c r="AO2930">
        <v>53</v>
      </c>
      <c r="AP2930" s="5">
        <v>1.7242758696007889</v>
      </c>
      <c r="AR2930" s="5">
        <v>100</v>
      </c>
      <c r="CG2930" s="13"/>
    </row>
    <row r="2931" spans="1:85" x14ac:dyDescent="0.3">
      <c r="A2931">
        <v>2020</v>
      </c>
      <c r="B2931" t="s">
        <v>146</v>
      </c>
      <c r="C2931">
        <v>0</v>
      </c>
      <c r="D2931">
        <v>6</v>
      </c>
      <c r="E2931">
        <v>7</v>
      </c>
      <c r="L2931">
        <v>1</v>
      </c>
      <c r="M2931">
        <v>0</v>
      </c>
      <c r="N2931">
        <v>0</v>
      </c>
      <c r="O2931">
        <v>13</v>
      </c>
      <c r="P2931">
        <v>7</v>
      </c>
      <c r="Q2931" s="5">
        <v>53.846153846153847</v>
      </c>
      <c r="R2931">
        <v>5</v>
      </c>
      <c r="S2931" s="5">
        <v>38.461538461538467</v>
      </c>
      <c r="T2931">
        <v>1</v>
      </c>
      <c r="U2931" s="5">
        <v>7.6923076923076925</v>
      </c>
      <c r="V2931">
        <v>67.180000000000007</v>
      </c>
      <c r="W2931">
        <v>6</v>
      </c>
      <c r="Y2931">
        <v>16.72</v>
      </c>
      <c r="Z2931">
        <v>61.95</v>
      </c>
      <c r="AA2931">
        <v>204950</v>
      </c>
      <c r="AB2931" s="9">
        <v>204950000000</v>
      </c>
      <c r="AC2931" s="5">
        <v>73.94</v>
      </c>
      <c r="AD2931">
        <v>83.82</v>
      </c>
      <c r="AE2931">
        <v>34.1</v>
      </c>
      <c r="AF2931">
        <v>79.2</v>
      </c>
      <c r="AG2931" s="5">
        <v>2.0574125856186347</v>
      </c>
      <c r="AH2931" s="5"/>
      <c r="AI2931" s="5">
        <v>22.995852646987068</v>
      </c>
      <c r="AJ2931">
        <v>4975894.3600000003</v>
      </c>
      <c r="AK2931">
        <v>4975894360000</v>
      </c>
      <c r="AL2931">
        <f t="shared" si="357"/>
        <v>0</v>
      </c>
      <c r="AM2931">
        <f t="shared" si="358"/>
        <v>0</v>
      </c>
      <c r="AN2931">
        <f t="shared" si="359"/>
        <v>1</v>
      </c>
      <c r="AO2931">
        <v>54</v>
      </c>
      <c r="AP2931" s="5">
        <v>1.7323937598229684</v>
      </c>
      <c r="AQ2931">
        <v>186600000</v>
      </c>
      <c r="AU2931">
        <v>186600000</v>
      </c>
      <c r="AV2931">
        <v>67.180000000000007</v>
      </c>
      <c r="AW2931">
        <v>397830</v>
      </c>
      <c r="AX2931">
        <v>397830000000</v>
      </c>
      <c r="CG2931" s="13"/>
    </row>
    <row r="2932" spans="1:85" x14ac:dyDescent="0.3">
      <c r="A2932">
        <v>2020</v>
      </c>
      <c r="B2932" t="s">
        <v>147</v>
      </c>
      <c r="C2932">
        <v>0</v>
      </c>
      <c r="D2932">
        <v>3</v>
      </c>
      <c r="E2932">
        <v>4</v>
      </c>
      <c r="M2932">
        <v>0</v>
      </c>
      <c r="N2932">
        <v>0</v>
      </c>
      <c r="Q2932" s="5"/>
      <c r="S2932" s="5"/>
      <c r="U2932" s="5"/>
      <c r="V2932">
        <v>64.92</v>
      </c>
      <c r="Z2932">
        <v>1.62</v>
      </c>
      <c r="AC2932" s="5">
        <v>10.199999999999999</v>
      </c>
      <c r="AG2932" s="5"/>
      <c r="AH2932" s="5"/>
      <c r="AI2932" s="5"/>
      <c r="AJ2932">
        <v>656614.56999999995</v>
      </c>
      <c r="AK2932">
        <v>656614570000</v>
      </c>
      <c r="AL2932">
        <f t="shared" si="357"/>
        <v>0</v>
      </c>
      <c r="AM2932">
        <f t="shared" si="358"/>
        <v>0</v>
      </c>
      <c r="AN2932">
        <f t="shared" si="359"/>
        <v>1</v>
      </c>
      <c r="AO2932">
        <v>36</v>
      </c>
      <c r="AP2932" s="5">
        <v>1.556302500767287</v>
      </c>
      <c r="AV2932">
        <v>0</v>
      </c>
      <c r="CG2932" s="13"/>
    </row>
    <row r="2933" spans="1:85" x14ac:dyDescent="0.3">
      <c r="A2933">
        <v>2020</v>
      </c>
      <c r="B2933" t="s">
        <v>148</v>
      </c>
      <c r="C2933">
        <v>0</v>
      </c>
      <c r="D2933">
        <v>5</v>
      </c>
      <c r="E2933">
        <v>4</v>
      </c>
      <c r="M2933">
        <v>0</v>
      </c>
      <c r="N2933">
        <v>0</v>
      </c>
      <c r="Q2933" s="5"/>
      <c r="S2933" s="5"/>
      <c r="U2933" s="5"/>
      <c r="V2933">
        <v>75</v>
      </c>
      <c r="Z2933">
        <v>10.220000000000001</v>
      </c>
      <c r="AC2933" s="5">
        <v>46.58</v>
      </c>
      <c r="AG2933" s="5"/>
      <c r="AH2933" s="5"/>
      <c r="AI2933" s="5"/>
      <c r="AJ2933">
        <v>228912.34</v>
      </c>
      <c r="AK2933">
        <v>228912340000</v>
      </c>
      <c r="AL2933">
        <f t="shared" si="357"/>
        <v>0</v>
      </c>
      <c r="AM2933">
        <f t="shared" si="358"/>
        <v>0</v>
      </c>
      <c r="AN2933">
        <f t="shared" si="359"/>
        <v>1</v>
      </c>
      <c r="AO2933">
        <v>50</v>
      </c>
      <c r="AP2933" s="5">
        <v>1.6989700043360185</v>
      </c>
      <c r="AV2933">
        <v>75</v>
      </c>
      <c r="CG2933" s="13"/>
    </row>
    <row r="2934" spans="1:85" x14ac:dyDescent="0.3">
      <c r="A2934">
        <v>2020</v>
      </c>
      <c r="B2934" t="s">
        <v>149</v>
      </c>
      <c r="C2934">
        <v>0</v>
      </c>
      <c r="D2934">
        <v>5</v>
      </c>
      <c r="E2934">
        <v>5</v>
      </c>
      <c r="M2934">
        <v>0</v>
      </c>
      <c r="N2934">
        <v>0</v>
      </c>
      <c r="Q2934" s="5"/>
      <c r="S2934" s="5"/>
      <c r="U2934" s="5"/>
      <c r="V2934">
        <v>74.959999999999994</v>
      </c>
      <c r="Z2934">
        <v>1.67</v>
      </c>
      <c r="AC2934" s="5">
        <v>40.72</v>
      </c>
      <c r="AG2934" s="5"/>
      <c r="AH2934" s="5"/>
      <c r="AI2934" s="5"/>
      <c r="AJ2934">
        <v>10794.21</v>
      </c>
      <c r="AK2934">
        <v>10794210000</v>
      </c>
      <c r="AL2934">
        <f t="shared" si="357"/>
        <v>1</v>
      </c>
      <c r="AM2934">
        <f t="shared" si="358"/>
        <v>0</v>
      </c>
      <c r="AN2934">
        <f t="shared" si="359"/>
        <v>0</v>
      </c>
      <c r="AO2934">
        <v>27</v>
      </c>
      <c r="AP2934" s="5">
        <v>1.4313637641589871</v>
      </c>
      <c r="AR2934" s="5">
        <v>100</v>
      </c>
      <c r="AV2934">
        <v>0</v>
      </c>
      <c r="CG2934" s="13"/>
    </row>
    <row r="2935" spans="1:85" x14ac:dyDescent="0.3">
      <c r="A2935">
        <v>2020</v>
      </c>
      <c r="B2935" t="s">
        <v>150</v>
      </c>
      <c r="C2935">
        <v>0</v>
      </c>
      <c r="M2935">
        <v>0</v>
      </c>
      <c r="N2935">
        <v>0</v>
      </c>
      <c r="Q2935" s="5"/>
      <c r="S2935" s="5"/>
      <c r="U2935" s="5"/>
      <c r="AG2935" s="5"/>
      <c r="AH2935" s="5"/>
      <c r="AI2935" s="5"/>
      <c r="AL2935">
        <f t="shared" si="357"/>
        <v>1</v>
      </c>
      <c r="AM2935">
        <f t="shared" si="358"/>
        <v>0</v>
      </c>
      <c r="AN2935">
        <f t="shared" si="359"/>
        <v>0</v>
      </c>
      <c r="AO2935">
        <v>22</v>
      </c>
      <c r="AP2935" s="5">
        <v>1.3424226808222062</v>
      </c>
      <c r="CG2935" s="13"/>
    </row>
    <row r="2936" spans="1:85" x14ac:dyDescent="0.3">
      <c r="A2936">
        <v>2020</v>
      </c>
      <c r="B2936" t="s">
        <v>151</v>
      </c>
      <c r="C2936">
        <v>0</v>
      </c>
      <c r="D2936">
        <v>4</v>
      </c>
      <c r="E2936">
        <v>5</v>
      </c>
      <c r="F2936">
        <v>16.5</v>
      </c>
      <c r="G2936">
        <v>16500000</v>
      </c>
      <c r="H2936">
        <v>14.3</v>
      </c>
      <c r="I2936">
        <v>14300000</v>
      </c>
      <c r="J2936">
        <v>2.1999999999999993</v>
      </c>
      <c r="K2936">
        <v>2199999.9999999991</v>
      </c>
      <c r="L2936">
        <v>1</v>
      </c>
      <c r="M2936">
        <v>0</v>
      </c>
      <c r="N2936">
        <v>0</v>
      </c>
      <c r="O2936">
        <v>13</v>
      </c>
      <c r="P2936">
        <v>5</v>
      </c>
      <c r="Q2936" s="5">
        <v>38.461538461538467</v>
      </c>
      <c r="R2936">
        <v>4</v>
      </c>
      <c r="S2936" s="5">
        <v>30.76923076923077</v>
      </c>
      <c r="T2936">
        <v>4</v>
      </c>
      <c r="U2936" s="5">
        <v>30.76923076923077</v>
      </c>
      <c r="V2936">
        <v>57.69</v>
      </c>
      <c r="W2936">
        <v>6</v>
      </c>
      <c r="X2936">
        <v>17.579999999999998</v>
      </c>
      <c r="Y2936">
        <v>9.6300000000000008</v>
      </c>
      <c r="Z2936">
        <v>0.73</v>
      </c>
      <c r="AA2936">
        <v>415475.4</v>
      </c>
      <c r="AB2936" s="9">
        <v>415475400000</v>
      </c>
      <c r="AC2936" s="5">
        <v>6.65</v>
      </c>
      <c r="AD2936">
        <v>10.57</v>
      </c>
      <c r="AE2936">
        <v>1.61</v>
      </c>
      <c r="AF2936">
        <v>3.5</v>
      </c>
      <c r="AG2936" s="5"/>
      <c r="AH2936" s="5"/>
      <c r="AI2936" s="5">
        <v>5.4876895238562861E-3</v>
      </c>
      <c r="AJ2936">
        <v>18714.71</v>
      </c>
      <c r="AK2936">
        <v>18714710000</v>
      </c>
      <c r="AL2936">
        <f t="shared" si="357"/>
        <v>1</v>
      </c>
      <c r="AM2936">
        <f t="shared" si="358"/>
        <v>0</v>
      </c>
      <c r="AN2936">
        <f t="shared" si="359"/>
        <v>0</v>
      </c>
      <c r="AO2936">
        <v>110</v>
      </c>
      <c r="AP2936" s="5">
        <v>2.0413926851582249</v>
      </c>
      <c r="AQ2936">
        <v>286990000</v>
      </c>
      <c r="AT2936">
        <v>105580000</v>
      </c>
      <c r="AU2936">
        <v>392570000</v>
      </c>
      <c r="AV2936">
        <v>0</v>
      </c>
      <c r="CG2936" s="13"/>
    </row>
    <row r="2937" spans="1:85" x14ac:dyDescent="0.3">
      <c r="A2937">
        <v>2020</v>
      </c>
      <c r="B2937" t="s">
        <v>152</v>
      </c>
      <c r="C2937">
        <v>0</v>
      </c>
      <c r="D2937">
        <v>6</v>
      </c>
      <c r="E2937">
        <v>7</v>
      </c>
      <c r="M2937">
        <v>0</v>
      </c>
      <c r="N2937">
        <v>0</v>
      </c>
      <c r="Q2937" s="5"/>
      <c r="S2937" s="5"/>
      <c r="U2937" s="5"/>
      <c r="V2937">
        <v>0</v>
      </c>
      <c r="Z2937">
        <v>2.89</v>
      </c>
      <c r="AC2937" s="5">
        <v>14.14</v>
      </c>
      <c r="AG2937" s="5"/>
      <c r="AH2937" s="5"/>
      <c r="AI2937" s="5"/>
      <c r="AJ2937">
        <v>2110576.1</v>
      </c>
      <c r="AK2937">
        <v>2110576100000</v>
      </c>
      <c r="AL2937">
        <f t="shared" si="357"/>
        <v>0</v>
      </c>
      <c r="AM2937">
        <f t="shared" si="358"/>
        <v>0</v>
      </c>
      <c r="AN2937">
        <f t="shared" si="359"/>
        <v>1</v>
      </c>
      <c r="AO2937">
        <v>42</v>
      </c>
      <c r="AP2937" s="5">
        <v>1.6232492903979003</v>
      </c>
      <c r="AV2937">
        <v>0</v>
      </c>
      <c r="CG2937" s="13"/>
    </row>
    <row r="2938" spans="1:85" x14ac:dyDescent="0.3">
      <c r="A2938">
        <v>2020</v>
      </c>
      <c r="B2938" t="s">
        <v>153</v>
      </c>
      <c r="C2938">
        <v>0</v>
      </c>
      <c r="M2938">
        <v>0</v>
      </c>
      <c r="N2938">
        <v>0</v>
      </c>
      <c r="Q2938" s="5"/>
      <c r="S2938" s="5"/>
      <c r="U2938" s="5"/>
      <c r="AG2938" s="5"/>
      <c r="AH2938" s="5"/>
      <c r="AI2938" s="5"/>
      <c r="AL2938">
        <f t="shared" si="357"/>
        <v>1</v>
      </c>
      <c r="AM2938">
        <f t="shared" si="358"/>
        <v>0</v>
      </c>
      <c r="AN2938">
        <f t="shared" si="359"/>
        <v>0</v>
      </c>
      <c r="AO2938">
        <v>70</v>
      </c>
      <c r="AP2938" s="5">
        <v>1.8450980400142569</v>
      </c>
      <c r="CG2938" s="13"/>
    </row>
    <row r="2939" spans="1:85" x14ac:dyDescent="0.3">
      <c r="A2939">
        <v>2020</v>
      </c>
      <c r="B2939" t="s">
        <v>154</v>
      </c>
      <c r="C2939">
        <v>0</v>
      </c>
      <c r="D2939">
        <v>4</v>
      </c>
      <c r="E2939">
        <v>4</v>
      </c>
      <c r="M2939">
        <v>0</v>
      </c>
      <c r="N2939">
        <v>0</v>
      </c>
      <c r="Q2939" s="5"/>
      <c r="S2939" s="5"/>
      <c r="U2939" s="5"/>
      <c r="V2939">
        <v>28.26</v>
      </c>
      <c r="X2939">
        <v>27.18</v>
      </c>
      <c r="Z2939">
        <v>0.63</v>
      </c>
      <c r="AC2939" s="5">
        <v>50.83</v>
      </c>
      <c r="AG2939" s="5"/>
      <c r="AH2939" s="5"/>
      <c r="AI2939" s="5"/>
      <c r="AJ2939">
        <v>32802.620000000003</v>
      </c>
      <c r="AK2939">
        <v>32802620000.000004</v>
      </c>
      <c r="AL2939">
        <f t="shared" si="357"/>
        <v>0</v>
      </c>
      <c r="AM2939">
        <f t="shared" si="358"/>
        <v>1</v>
      </c>
      <c r="AN2939">
        <f t="shared" si="359"/>
        <v>0</v>
      </c>
      <c r="AO2939">
        <v>74</v>
      </c>
      <c r="AP2939" s="5">
        <v>1.8692317197309762</v>
      </c>
      <c r="AV2939">
        <v>0</v>
      </c>
      <c r="CG2939" s="13"/>
    </row>
    <row r="2940" spans="1:85" x14ac:dyDescent="0.3">
      <c r="A2940">
        <v>2020</v>
      </c>
      <c r="B2940" t="s">
        <v>155</v>
      </c>
      <c r="C2940">
        <v>1</v>
      </c>
      <c r="D2940">
        <v>7</v>
      </c>
      <c r="E2940">
        <v>2</v>
      </c>
      <c r="F2940">
        <v>77.2</v>
      </c>
      <c r="G2940">
        <v>77200000</v>
      </c>
      <c r="H2940">
        <v>64.2</v>
      </c>
      <c r="I2940">
        <v>64200000</v>
      </c>
      <c r="J2940">
        <v>13</v>
      </c>
      <c r="K2940">
        <v>13000000</v>
      </c>
      <c r="L2940">
        <v>1</v>
      </c>
      <c r="M2940">
        <v>0</v>
      </c>
      <c r="N2940">
        <v>1</v>
      </c>
      <c r="O2940">
        <v>14</v>
      </c>
      <c r="P2940">
        <v>8</v>
      </c>
      <c r="Q2940" s="5">
        <v>57.142857142857139</v>
      </c>
      <c r="R2940">
        <v>1</v>
      </c>
      <c r="S2940" s="5">
        <v>7.1428571428571423</v>
      </c>
      <c r="T2940">
        <v>5</v>
      </c>
      <c r="U2940" s="5">
        <v>35.714285714285715</v>
      </c>
      <c r="V2940">
        <v>40.75</v>
      </c>
      <c r="W2940">
        <v>4</v>
      </c>
      <c r="Y2940">
        <v>4.58</v>
      </c>
      <c r="Z2940">
        <v>1.95</v>
      </c>
      <c r="AA2940">
        <v>117016.1</v>
      </c>
      <c r="AB2940" s="9">
        <v>117016100000</v>
      </c>
      <c r="AC2940" s="5">
        <v>28.87</v>
      </c>
      <c r="AD2940">
        <v>4.1399999999999997</v>
      </c>
      <c r="AE2940">
        <v>1.94</v>
      </c>
      <c r="AF2940">
        <v>2.46</v>
      </c>
      <c r="AG2940" s="5"/>
      <c r="AH2940" s="5"/>
      <c r="AI2940" s="5">
        <v>0.89551779626906047</v>
      </c>
      <c r="AJ2940">
        <v>89194.38</v>
      </c>
      <c r="AK2940">
        <v>89194380000</v>
      </c>
      <c r="AL2940">
        <f t="shared" si="357"/>
        <v>0</v>
      </c>
      <c r="AM2940">
        <f t="shared" si="358"/>
        <v>1</v>
      </c>
      <c r="AN2940">
        <f t="shared" si="359"/>
        <v>0</v>
      </c>
      <c r="AO2940">
        <v>118</v>
      </c>
      <c r="AP2940" s="5">
        <v>2.0718820073061255</v>
      </c>
      <c r="AQ2940">
        <v>94600000</v>
      </c>
      <c r="AS2940">
        <v>145700000</v>
      </c>
      <c r="AT2940">
        <v>58600000</v>
      </c>
      <c r="AU2940">
        <v>153200000</v>
      </c>
      <c r="CG2940" s="13"/>
    </row>
    <row r="2941" spans="1:85" x14ac:dyDescent="0.3">
      <c r="A2941">
        <v>2020</v>
      </c>
      <c r="B2941" t="s">
        <v>156</v>
      </c>
      <c r="C2941">
        <v>0</v>
      </c>
      <c r="M2941">
        <v>0</v>
      </c>
      <c r="N2941">
        <v>0</v>
      </c>
      <c r="Q2941" s="5"/>
      <c r="S2941" s="5"/>
      <c r="U2941" s="5"/>
      <c r="AG2941" s="5"/>
      <c r="AH2941" s="5"/>
      <c r="AI2941" s="5"/>
      <c r="AL2941">
        <f t="shared" si="357"/>
        <v>1</v>
      </c>
      <c r="AM2941">
        <f t="shared" si="358"/>
        <v>0</v>
      </c>
      <c r="AN2941">
        <f t="shared" si="359"/>
        <v>0</v>
      </c>
      <c r="AO2941">
        <v>32</v>
      </c>
      <c r="AP2941" s="5">
        <v>1.5051499783199058</v>
      </c>
      <c r="CG2941" s="13"/>
    </row>
    <row r="2942" spans="1:85" x14ac:dyDescent="0.3">
      <c r="A2942">
        <v>2020</v>
      </c>
      <c r="B2942" t="s">
        <v>157</v>
      </c>
      <c r="C2942">
        <v>0</v>
      </c>
      <c r="D2942">
        <v>5</v>
      </c>
      <c r="E2942">
        <v>4</v>
      </c>
      <c r="M2942">
        <v>0</v>
      </c>
      <c r="N2942">
        <v>0</v>
      </c>
      <c r="Q2942" s="5"/>
      <c r="S2942" s="5"/>
      <c r="U2942" s="5"/>
      <c r="V2942">
        <v>58.68</v>
      </c>
      <c r="Z2942">
        <v>2.83</v>
      </c>
      <c r="AC2942" s="5">
        <v>79.95</v>
      </c>
      <c r="AG2942" s="5"/>
      <c r="AH2942" s="5"/>
      <c r="AI2942" s="5"/>
      <c r="AJ2942">
        <v>19388.43</v>
      </c>
      <c r="AK2942">
        <v>19388430000</v>
      </c>
      <c r="AL2942">
        <f t="shared" si="357"/>
        <v>1</v>
      </c>
      <c r="AM2942">
        <f t="shared" si="358"/>
        <v>0</v>
      </c>
      <c r="AN2942">
        <f t="shared" si="359"/>
        <v>0</v>
      </c>
      <c r="AO2942">
        <v>73</v>
      </c>
      <c r="AP2942" s="5">
        <v>1.8633228601204557</v>
      </c>
      <c r="AV2942">
        <v>0</v>
      </c>
      <c r="CG2942" s="13"/>
    </row>
    <row r="2943" spans="1:85" x14ac:dyDescent="0.3">
      <c r="A2943">
        <v>2020</v>
      </c>
      <c r="B2943" t="s">
        <v>158</v>
      </c>
      <c r="C2943">
        <v>1</v>
      </c>
      <c r="M2943">
        <v>0</v>
      </c>
      <c r="N2943">
        <v>0</v>
      </c>
      <c r="Q2943" s="5"/>
      <c r="S2943" s="5"/>
      <c r="U2943" s="5"/>
      <c r="V2943">
        <v>32.33</v>
      </c>
      <c r="X2943">
        <v>7.53</v>
      </c>
      <c r="Z2943">
        <v>0.86</v>
      </c>
      <c r="AC2943" s="5">
        <v>58.65</v>
      </c>
      <c r="AG2943" s="5"/>
      <c r="AH2943" s="5"/>
      <c r="AI2943" s="5"/>
      <c r="AJ2943">
        <v>22633.72</v>
      </c>
      <c r="AK2943">
        <v>22633720000</v>
      </c>
      <c r="AL2943">
        <f t="shared" si="357"/>
        <v>1</v>
      </c>
      <c r="AM2943">
        <f t="shared" si="358"/>
        <v>0</v>
      </c>
      <c r="AN2943">
        <f t="shared" si="359"/>
        <v>0</v>
      </c>
      <c r="AO2943">
        <v>10</v>
      </c>
      <c r="AP2943" s="5">
        <v>1</v>
      </c>
      <c r="CG2943" s="13"/>
    </row>
    <row r="2944" spans="1:85" x14ac:dyDescent="0.3">
      <c r="A2944">
        <v>2020</v>
      </c>
      <c r="B2944" t="s">
        <v>159</v>
      </c>
      <c r="C2944">
        <v>1</v>
      </c>
      <c r="D2944">
        <v>4</v>
      </c>
      <c r="E2944">
        <v>6</v>
      </c>
      <c r="L2944">
        <v>1</v>
      </c>
      <c r="M2944">
        <v>0</v>
      </c>
      <c r="N2944">
        <v>1</v>
      </c>
      <c r="O2944">
        <v>12</v>
      </c>
      <c r="P2944">
        <v>6</v>
      </c>
      <c r="Q2944" s="5">
        <v>50</v>
      </c>
      <c r="R2944">
        <v>2</v>
      </c>
      <c r="S2944" s="5">
        <v>16.666666666666664</v>
      </c>
      <c r="T2944">
        <v>4</v>
      </c>
      <c r="U2944" s="5">
        <v>33.333333333333329</v>
      </c>
      <c r="V2944">
        <v>13.15</v>
      </c>
      <c r="W2944">
        <v>8</v>
      </c>
      <c r="Y2944">
        <v>17.45</v>
      </c>
      <c r="Z2944">
        <v>4.3899999999999997</v>
      </c>
      <c r="AA2944">
        <v>933550</v>
      </c>
      <c r="AB2944" s="9">
        <v>933550000000</v>
      </c>
      <c r="AC2944" s="5">
        <v>17.87</v>
      </c>
      <c r="AD2944">
        <v>25.15</v>
      </c>
      <c r="AE2944">
        <v>18.399999999999999</v>
      </c>
      <c r="AF2944">
        <v>24.28</v>
      </c>
      <c r="AG2944" s="5"/>
      <c r="AH2944" s="5">
        <v>0.91308609884239633</v>
      </c>
      <c r="AI2944" s="5"/>
      <c r="AJ2944">
        <v>2732143.73</v>
      </c>
      <c r="AK2944">
        <v>2732143730000</v>
      </c>
      <c r="AL2944">
        <f t="shared" si="357"/>
        <v>0</v>
      </c>
      <c r="AM2944">
        <f t="shared" si="358"/>
        <v>0</v>
      </c>
      <c r="AN2944">
        <f t="shared" si="359"/>
        <v>1</v>
      </c>
      <c r="AO2944">
        <v>39</v>
      </c>
      <c r="AP2944" s="5">
        <v>1.5910646070264991</v>
      </c>
      <c r="AQ2944">
        <v>99100000</v>
      </c>
      <c r="AS2944">
        <v>342700000</v>
      </c>
      <c r="AT2944">
        <v>58600000</v>
      </c>
      <c r="AU2944">
        <v>157700000</v>
      </c>
      <c r="AV2944">
        <v>0</v>
      </c>
      <c r="CG2944" s="13"/>
    </row>
    <row r="2945" spans="1:85" x14ac:dyDescent="0.3">
      <c r="A2945">
        <v>2020</v>
      </c>
      <c r="B2945" t="s">
        <v>160</v>
      </c>
      <c r="C2945">
        <v>1</v>
      </c>
      <c r="D2945">
        <v>4</v>
      </c>
      <c r="E2945">
        <v>4</v>
      </c>
      <c r="M2945">
        <v>0</v>
      </c>
      <c r="N2945">
        <v>0</v>
      </c>
      <c r="Q2945" s="5"/>
      <c r="S2945" s="5"/>
      <c r="U2945" s="5"/>
      <c r="V2945">
        <v>51.89</v>
      </c>
      <c r="Z2945">
        <v>2.7</v>
      </c>
      <c r="AC2945" s="5">
        <v>32.46</v>
      </c>
      <c r="AG2945" s="5">
        <v>5298.8594670773691</v>
      </c>
      <c r="AH2945" s="5"/>
      <c r="AI2945" s="5"/>
      <c r="AJ2945">
        <v>27020.73</v>
      </c>
      <c r="AK2945">
        <v>27020730000</v>
      </c>
      <c r="AL2945">
        <f t="shared" si="357"/>
        <v>1</v>
      </c>
      <c r="AM2945">
        <f t="shared" si="358"/>
        <v>0</v>
      </c>
      <c r="AN2945">
        <f t="shared" si="359"/>
        <v>0</v>
      </c>
      <c r="AO2945">
        <v>21</v>
      </c>
      <c r="AP2945" s="5">
        <v>1.3222192947339191</v>
      </c>
      <c r="AV2945">
        <v>0</v>
      </c>
      <c r="AW2945">
        <v>907910</v>
      </c>
      <c r="AX2945">
        <v>907910000000</v>
      </c>
      <c r="CG2945" s="13"/>
    </row>
    <row r="2946" spans="1:85" x14ac:dyDescent="0.3">
      <c r="A2946">
        <v>2020</v>
      </c>
      <c r="B2946" t="s">
        <v>161</v>
      </c>
      <c r="C2946">
        <v>1</v>
      </c>
      <c r="M2946">
        <v>0</v>
      </c>
      <c r="N2946">
        <v>0</v>
      </c>
      <c r="Q2946" s="5"/>
      <c r="S2946" s="5"/>
      <c r="U2946" s="5"/>
      <c r="V2946">
        <v>31.38</v>
      </c>
      <c r="AG2946" s="5"/>
      <c r="AH2946" s="5"/>
      <c r="AI2946" s="5"/>
      <c r="AJ2946">
        <v>7199.22</v>
      </c>
      <c r="AK2946">
        <v>7199220000</v>
      </c>
      <c r="AL2946">
        <f t="shared" si="357"/>
        <v>1</v>
      </c>
      <c r="AM2946">
        <f t="shared" si="358"/>
        <v>0</v>
      </c>
      <c r="AN2946">
        <f t="shared" si="359"/>
        <v>0</v>
      </c>
      <c r="AO2946">
        <v>9</v>
      </c>
      <c r="AP2946" s="5">
        <v>0.95424250943932487</v>
      </c>
      <c r="AV2946">
        <v>0</v>
      </c>
      <c r="CG2946" s="13"/>
    </row>
    <row r="2947" spans="1:85" x14ac:dyDescent="0.3">
      <c r="A2947">
        <v>2020</v>
      </c>
      <c r="B2947" t="s">
        <v>162</v>
      </c>
      <c r="C2947">
        <v>1</v>
      </c>
      <c r="D2947">
        <v>6</v>
      </c>
      <c r="E2947">
        <v>7</v>
      </c>
      <c r="M2947">
        <v>0</v>
      </c>
      <c r="N2947">
        <v>0</v>
      </c>
      <c r="Q2947" s="5"/>
      <c r="S2947" s="5"/>
      <c r="U2947" s="5"/>
      <c r="V2947">
        <v>74.86</v>
      </c>
      <c r="Z2947">
        <v>6.12</v>
      </c>
      <c r="AG2947" s="5"/>
      <c r="AH2947" s="5"/>
      <c r="AI2947" s="5"/>
      <c r="AJ2947">
        <v>410250.55</v>
      </c>
      <c r="AK2947">
        <v>410250550000</v>
      </c>
      <c r="AL2947">
        <f t="shared" si="357"/>
        <v>0</v>
      </c>
      <c r="AM2947">
        <f t="shared" si="358"/>
        <v>0</v>
      </c>
      <c r="AN2947">
        <f t="shared" si="359"/>
        <v>1</v>
      </c>
      <c r="AO2947">
        <v>16</v>
      </c>
      <c r="AP2947" s="5">
        <v>1.2041199826559246</v>
      </c>
      <c r="AV2947">
        <v>36.64</v>
      </c>
      <c r="CG2947" s="13"/>
    </row>
    <row r="2948" spans="1:85" x14ac:dyDescent="0.3">
      <c r="A2948">
        <v>2020</v>
      </c>
      <c r="B2948" t="s">
        <v>163</v>
      </c>
      <c r="C2948">
        <v>0</v>
      </c>
      <c r="D2948">
        <v>7</v>
      </c>
      <c r="E2948">
        <v>5</v>
      </c>
      <c r="M2948">
        <v>0</v>
      </c>
      <c r="N2948">
        <v>0</v>
      </c>
      <c r="Q2948" s="5"/>
      <c r="S2948" s="5"/>
      <c r="U2948" s="5"/>
      <c r="V2948">
        <v>46.07</v>
      </c>
      <c r="Z2948">
        <v>4.72</v>
      </c>
      <c r="AC2948" s="5">
        <v>26.96</v>
      </c>
      <c r="AG2948" s="5"/>
      <c r="AH2948" s="5"/>
      <c r="AI2948" s="5"/>
      <c r="AJ2948">
        <v>175913.72</v>
      </c>
      <c r="AK2948">
        <v>175913720000</v>
      </c>
      <c r="AL2948">
        <f t="shared" si="357"/>
        <v>0</v>
      </c>
      <c r="AM2948">
        <f t="shared" si="358"/>
        <v>0</v>
      </c>
      <c r="AN2948">
        <f t="shared" si="359"/>
        <v>1</v>
      </c>
      <c r="AO2948">
        <v>71</v>
      </c>
      <c r="AP2948" s="5">
        <v>1.851258348719075</v>
      </c>
      <c r="AV2948">
        <v>0</v>
      </c>
      <c r="CG2948" s="13"/>
    </row>
    <row r="2949" spans="1:85" x14ac:dyDescent="0.3">
      <c r="A2949">
        <v>2020</v>
      </c>
      <c r="B2949" t="s">
        <v>164</v>
      </c>
      <c r="C2949">
        <v>0</v>
      </c>
      <c r="D2949">
        <v>6</v>
      </c>
      <c r="E2949">
        <v>4</v>
      </c>
      <c r="M2949">
        <v>0</v>
      </c>
      <c r="N2949">
        <v>0</v>
      </c>
      <c r="Q2949" s="5"/>
      <c r="S2949" s="5"/>
      <c r="U2949" s="5"/>
      <c r="V2949">
        <v>55.91</v>
      </c>
      <c r="Z2949">
        <v>2.5499999999999998</v>
      </c>
      <c r="AC2949" s="5">
        <v>14.14</v>
      </c>
      <c r="AG2949" s="5"/>
      <c r="AH2949" s="5"/>
      <c r="AI2949" s="5"/>
      <c r="AJ2949">
        <v>39336.589999999997</v>
      </c>
      <c r="AK2949">
        <v>39336590000</v>
      </c>
      <c r="AL2949">
        <f t="shared" si="357"/>
        <v>0</v>
      </c>
      <c r="AM2949">
        <f t="shared" si="358"/>
        <v>1</v>
      </c>
      <c r="AN2949">
        <f t="shared" si="359"/>
        <v>0</v>
      </c>
      <c r="AO2949">
        <v>44</v>
      </c>
      <c r="AP2949" s="5">
        <v>1.6434526764861872</v>
      </c>
      <c r="AR2949" s="5">
        <v>49</v>
      </c>
      <c r="AV2949">
        <v>0</v>
      </c>
      <c r="CG2949" s="13"/>
    </row>
    <row r="2950" spans="1:85" x14ac:dyDescent="0.3">
      <c r="A2950">
        <v>2020</v>
      </c>
      <c r="B2950" t="s">
        <v>165</v>
      </c>
      <c r="C2950">
        <v>0</v>
      </c>
      <c r="D2950">
        <v>6</v>
      </c>
      <c r="E2950">
        <v>5</v>
      </c>
      <c r="F2950">
        <v>21.1</v>
      </c>
      <c r="G2950">
        <v>21100000</v>
      </c>
      <c r="H2950">
        <v>17.600000000000001</v>
      </c>
      <c r="I2950">
        <v>17600000</v>
      </c>
      <c r="J2950">
        <v>3.5</v>
      </c>
      <c r="K2950">
        <v>3500000</v>
      </c>
      <c r="M2950">
        <v>0</v>
      </c>
      <c r="N2950">
        <v>0</v>
      </c>
      <c r="O2950">
        <v>15</v>
      </c>
      <c r="P2950">
        <v>9</v>
      </c>
      <c r="Q2950" s="5">
        <v>60</v>
      </c>
      <c r="R2950">
        <v>1</v>
      </c>
      <c r="S2950" s="5">
        <v>6.666666666666667</v>
      </c>
      <c r="T2950">
        <v>5</v>
      </c>
      <c r="U2950" s="5">
        <v>33.333333333333329</v>
      </c>
      <c r="V2950">
        <v>58.07</v>
      </c>
      <c r="W2950">
        <v>5</v>
      </c>
      <c r="Y2950">
        <v>7.56</v>
      </c>
      <c r="Z2950">
        <v>2.31</v>
      </c>
      <c r="AA2950">
        <v>90455.1</v>
      </c>
      <c r="AB2950" s="9">
        <v>90455100000</v>
      </c>
      <c r="AC2950" s="5">
        <v>12.07</v>
      </c>
      <c r="AD2950">
        <v>17.670000000000002</v>
      </c>
      <c r="AE2950">
        <v>5.96</v>
      </c>
      <c r="AF2950">
        <v>8.4</v>
      </c>
      <c r="AG2950" s="5"/>
      <c r="AH2950" s="5"/>
      <c r="AI2950" s="5">
        <v>1.8544006916138505</v>
      </c>
      <c r="AJ2950">
        <v>72288.31</v>
      </c>
      <c r="AK2950">
        <v>72288310000</v>
      </c>
      <c r="AL2950">
        <f t="shared" si="357"/>
        <v>0</v>
      </c>
      <c r="AM2950">
        <f t="shared" si="358"/>
        <v>1</v>
      </c>
      <c r="AN2950">
        <f t="shared" si="359"/>
        <v>0</v>
      </c>
      <c r="AO2950">
        <v>26</v>
      </c>
      <c r="AP2950" s="5">
        <v>1.414973347970818</v>
      </c>
      <c r="AV2950">
        <v>0</v>
      </c>
      <c r="CG2950" s="13"/>
    </row>
    <row r="2951" spans="1:85" x14ac:dyDescent="0.3">
      <c r="A2951">
        <v>2020</v>
      </c>
      <c r="B2951" t="s">
        <v>166</v>
      </c>
      <c r="C2951">
        <v>0</v>
      </c>
      <c r="D2951">
        <v>4</v>
      </c>
      <c r="E2951">
        <v>4</v>
      </c>
      <c r="M2951">
        <v>0</v>
      </c>
      <c r="N2951">
        <v>0</v>
      </c>
      <c r="Q2951" s="5"/>
      <c r="S2951" s="5"/>
      <c r="U2951" s="5"/>
      <c r="V2951">
        <v>46.21</v>
      </c>
      <c r="Z2951">
        <v>1.33</v>
      </c>
      <c r="AC2951" s="5">
        <v>8.75</v>
      </c>
      <c r="AG2951" s="5"/>
      <c r="AH2951" s="5"/>
      <c r="AI2951" s="5"/>
      <c r="AJ2951">
        <v>23063.33</v>
      </c>
      <c r="AK2951">
        <v>23063330000</v>
      </c>
      <c r="AL2951">
        <f t="shared" si="357"/>
        <v>1</v>
      </c>
      <c r="AM2951">
        <f t="shared" si="358"/>
        <v>0</v>
      </c>
      <c r="AN2951">
        <f t="shared" si="359"/>
        <v>0</v>
      </c>
      <c r="AO2951">
        <v>82</v>
      </c>
      <c r="AP2951" s="5">
        <v>1.9138138523837167</v>
      </c>
      <c r="AV2951">
        <v>0</v>
      </c>
      <c r="CG2951" s="13"/>
    </row>
    <row r="2952" spans="1:85" x14ac:dyDescent="0.3">
      <c r="A2952">
        <v>2020</v>
      </c>
      <c r="B2952" t="s">
        <v>167</v>
      </c>
      <c r="C2952">
        <v>0</v>
      </c>
      <c r="D2952">
        <v>4</v>
      </c>
      <c r="E2952">
        <v>5</v>
      </c>
      <c r="M2952">
        <v>0</v>
      </c>
      <c r="N2952">
        <v>0</v>
      </c>
      <c r="Q2952" s="5"/>
      <c r="S2952" s="5"/>
      <c r="U2952" s="5"/>
      <c r="V2952">
        <v>56.23</v>
      </c>
      <c r="Z2952">
        <v>0.45</v>
      </c>
      <c r="AC2952" s="5">
        <v>4.24</v>
      </c>
      <c r="AG2952" s="5"/>
      <c r="AH2952" s="5"/>
      <c r="AI2952" s="5"/>
      <c r="AJ2952">
        <v>9996.9699999999993</v>
      </c>
      <c r="AK2952">
        <v>9996970000</v>
      </c>
      <c r="AL2952">
        <f t="shared" si="357"/>
        <v>1</v>
      </c>
      <c r="AM2952">
        <f t="shared" si="358"/>
        <v>0</v>
      </c>
      <c r="AN2952">
        <f t="shared" si="359"/>
        <v>0</v>
      </c>
      <c r="AO2952">
        <v>69</v>
      </c>
      <c r="AP2952" s="5">
        <v>1.8388490907372552</v>
      </c>
      <c r="AV2952">
        <v>0</v>
      </c>
      <c r="CG2952" s="13"/>
    </row>
    <row r="2953" spans="1:85" x14ac:dyDescent="0.3">
      <c r="A2953">
        <v>2020</v>
      </c>
      <c r="B2953" t="s">
        <v>168</v>
      </c>
      <c r="C2953">
        <v>0</v>
      </c>
      <c r="M2953">
        <v>0</v>
      </c>
      <c r="N2953">
        <v>0</v>
      </c>
      <c r="Q2953" s="5"/>
      <c r="S2953" s="5"/>
      <c r="U2953" s="5"/>
      <c r="AG2953" s="5"/>
      <c r="AH2953" s="5"/>
      <c r="AI2953" s="5"/>
      <c r="AL2953">
        <f t="shared" si="357"/>
        <v>1</v>
      </c>
      <c r="AM2953">
        <f t="shared" si="358"/>
        <v>0</v>
      </c>
      <c r="AN2953">
        <f t="shared" si="359"/>
        <v>0</v>
      </c>
      <c r="AO2953">
        <v>21</v>
      </c>
      <c r="AP2953" s="5">
        <v>1.3222192947339191</v>
      </c>
      <c r="CG2953" s="13"/>
    </row>
    <row r="2954" spans="1:85" x14ac:dyDescent="0.3">
      <c r="A2954">
        <v>2020</v>
      </c>
      <c r="B2954" t="s">
        <v>169</v>
      </c>
      <c r="C2954">
        <v>0</v>
      </c>
      <c r="D2954">
        <v>6</v>
      </c>
      <c r="E2954">
        <v>9</v>
      </c>
      <c r="M2954">
        <v>0</v>
      </c>
      <c r="N2954">
        <v>0</v>
      </c>
      <c r="O2954">
        <v>14</v>
      </c>
      <c r="P2954">
        <v>8</v>
      </c>
      <c r="Q2954" s="5">
        <v>57.142857142857139</v>
      </c>
      <c r="R2954">
        <v>4</v>
      </c>
      <c r="S2954" s="5">
        <v>28.571428571428569</v>
      </c>
      <c r="T2954">
        <v>2</v>
      </c>
      <c r="U2954" s="5">
        <v>14.285714285714285</v>
      </c>
      <c r="V2954">
        <v>74.89</v>
      </c>
      <c r="W2954">
        <v>6</v>
      </c>
      <c r="X2954">
        <v>53.85</v>
      </c>
      <c r="Y2954">
        <v>4.3600000000000003</v>
      </c>
      <c r="Z2954">
        <v>0.75</v>
      </c>
      <c r="AA2954">
        <v>281331.40000000002</v>
      </c>
      <c r="AB2954" s="9">
        <v>281331400000</v>
      </c>
      <c r="AD2954">
        <v>3.62</v>
      </c>
      <c r="AE2954">
        <v>1.37</v>
      </c>
      <c r="AF2954">
        <v>1.81</v>
      </c>
      <c r="AG2954" s="5">
        <v>-9.660049739203183</v>
      </c>
      <c r="AH2954" s="5"/>
      <c r="AI2954" s="5"/>
      <c r="AJ2954">
        <v>70128.77</v>
      </c>
      <c r="AK2954">
        <v>70128770000</v>
      </c>
      <c r="AL2954">
        <f t="shared" si="357"/>
        <v>0</v>
      </c>
      <c r="AM2954">
        <f t="shared" si="358"/>
        <v>1</v>
      </c>
      <c r="AN2954">
        <f t="shared" si="359"/>
        <v>0</v>
      </c>
      <c r="AO2954">
        <v>26</v>
      </c>
      <c r="AP2954" s="5">
        <v>1.414973347970818</v>
      </c>
      <c r="AV2954">
        <v>0</v>
      </c>
      <c r="AW2954">
        <v>82495.100000000006</v>
      </c>
      <c r="AX2954">
        <v>82495100000</v>
      </c>
      <c r="CG2954" s="13"/>
    </row>
    <row r="2955" spans="1:85" x14ac:dyDescent="0.3">
      <c r="A2955">
        <v>2020</v>
      </c>
      <c r="B2955" t="s">
        <v>170</v>
      </c>
      <c r="C2955">
        <v>0</v>
      </c>
      <c r="D2955">
        <v>4</v>
      </c>
      <c r="E2955">
        <v>7</v>
      </c>
      <c r="L2955">
        <v>1</v>
      </c>
      <c r="M2955">
        <v>0</v>
      </c>
      <c r="N2955">
        <v>0</v>
      </c>
      <c r="O2955">
        <v>15</v>
      </c>
      <c r="P2955">
        <v>6</v>
      </c>
      <c r="Q2955" s="5">
        <v>40</v>
      </c>
      <c r="R2955">
        <v>4</v>
      </c>
      <c r="S2955" s="5">
        <v>26.666666666666668</v>
      </c>
      <c r="T2955">
        <v>5</v>
      </c>
      <c r="U2955" s="5">
        <v>33.333333333333329</v>
      </c>
      <c r="V2955">
        <v>42.71</v>
      </c>
      <c r="W2955">
        <v>5</v>
      </c>
      <c r="X2955">
        <v>39.79</v>
      </c>
      <c r="Z2955">
        <v>0.88</v>
      </c>
      <c r="AC2955" s="5">
        <v>8.8699999999999992</v>
      </c>
      <c r="AG2955" s="5"/>
      <c r="AH2955" s="5"/>
      <c r="AI2955" s="5"/>
      <c r="AJ2955">
        <v>353518.49</v>
      </c>
      <c r="AK2955">
        <v>353518490000</v>
      </c>
      <c r="AL2955">
        <f t="shared" si="357"/>
        <v>0</v>
      </c>
      <c r="AM2955">
        <f t="shared" si="358"/>
        <v>0</v>
      </c>
      <c r="AN2955">
        <f t="shared" si="359"/>
        <v>1</v>
      </c>
      <c r="AO2955">
        <v>26</v>
      </c>
      <c r="AP2955" s="5">
        <v>1.414973347970818</v>
      </c>
      <c r="AQ2955">
        <v>239000000</v>
      </c>
      <c r="AT2955">
        <v>27300000</v>
      </c>
      <c r="AU2955">
        <v>266300000</v>
      </c>
      <c r="AV2955">
        <v>1.57</v>
      </c>
      <c r="CG2955" s="13"/>
    </row>
    <row r="2956" spans="1:85" x14ac:dyDescent="0.3">
      <c r="A2956">
        <v>2020</v>
      </c>
      <c r="B2956" t="s">
        <v>171</v>
      </c>
      <c r="C2956">
        <v>0</v>
      </c>
      <c r="D2956">
        <v>6</v>
      </c>
      <c r="E2956">
        <v>5</v>
      </c>
      <c r="M2956">
        <v>0</v>
      </c>
      <c r="N2956">
        <v>0</v>
      </c>
      <c r="Q2956" s="5"/>
      <c r="S2956" s="5"/>
      <c r="U2956" s="5"/>
      <c r="V2956">
        <v>65.02</v>
      </c>
      <c r="Z2956">
        <v>0.86</v>
      </c>
      <c r="AC2956" s="5">
        <v>6.22</v>
      </c>
      <c r="AG2956" s="5"/>
      <c r="AH2956" s="5"/>
      <c r="AI2956" s="5"/>
      <c r="AJ2956">
        <v>12808.66</v>
      </c>
      <c r="AK2956">
        <v>12808660000</v>
      </c>
      <c r="AL2956">
        <f t="shared" ref="AL2956:AL3019" si="360">IF(AJ2956&lt;29957,1,0)</f>
        <v>1</v>
      </c>
      <c r="AM2956">
        <f t="shared" ref="AM2956:AM3019" si="361">IF(AND(AJ2956&gt;29957,AJ2956&lt;96525),1,0)</f>
        <v>0</v>
      </c>
      <c r="AN2956">
        <f t="shared" ref="AN2956:AN3019" si="362">IF(AJ2956&gt;96525,1,0)</f>
        <v>0</v>
      </c>
      <c r="AO2956">
        <v>45</v>
      </c>
      <c r="AP2956" s="5">
        <v>1.6532125137753435</v>
      </c>
      <c r="AV2956">
        <v>0</v>
      </c>
      <c r="CG2956" s="13"/>
    </row>
    <row r="2957" spans="1:85" x14ac:dyDescent="0.3">
      <c r="A2957">
        <v>2020</v>
      </c>
      <c r="B2957" t="s">
        <v>172</v>
      </c>
      <c r="C2957">
        <v>0</v>
      </c>
      <c r="D2957">
        <v>8</v>
      </c>
      <c r="E2957">
        <v>4</v>
      </c>
      <c r="M2957">
        <v>0</v>
      </c>
      <c r="N2957">
        <v>0</v>
      </c>
      <c r="Q2957" s="5"/>
      <c r="S2957" s="5"/>
      <c r="U2957" s="5"/>
      <c r="V2957">
        <v>73.010000000000005</v>
      </c>
      <c r="Z2957">
        <v>0.84</v>
      </c>
      <c r="AC2957" s="5">
        <v>22.23</v>
      </c>
      <c r="AG2957" s="5"/>
      <c r="AH2957" s="5"/>
      <c r="AI2957" s="5"/>
      <c r="AJ2957">
        <v>9011.7000000000007</v>
      </c>
      <c r="AK2957">
        <v>9011700000</v>
      </c>
      <c r="AL2957">
        <f t="shared" si="360"/>
        <v>1</v>
      </c>
      <c r="AM2957">
        <f t="shared" si="361"/>
        <v>0</v>
      </c>
      <c r="AN2957">
        <f t="shared" si="362"/>
        <v>0</v>
      </c>
      <c r="AO2957">
        <v>35</v>
      </c>
      <c r="AP2957" s="5">
        <v>1.5440680443502754</v>
      </c>
      <c r="AV2957">
        <v>0</v>
      </c>
      <c r="CG2957" s="13"/>
    </row>
    <row r="2958" spans="1:85" x14ac:dyDescent="0.3">
      <c r="A2958">
        <v>2020</v>
      </c>
      <c r="B2958" t="s">
        <v>173</v>
      </c>
      <c r="C2958">
        <v>0</v>
      </c>
      <c r="M2958">
        <v>0</v>
      </c>
      <c r="N2958">
        <v>0</v>
      </c>
      <c r="Q2958" s="5"/>
      <c r="S2958" s="5"/>
      <c r="U2958" s="5"/>
      <c r="AG2958" s="5"/>
      <c r="AH2958" s="5"/>
      <c r="AI2958" s="5"/>
      <c r="AL2958">
        <f t="shared" si="360"/>
        <v>1</v>
      </c>
      <c r="AM2958">
        <f t="shared" si="361"/>
        <v>0</v>
      </c>
      <c r="AN2958">
        <f t="shared" si="362"/>
        <v>0</v>
      </c>
      <c r="AO2958">
        <v>34</v>
      </c>
      <c r="AP2958" s="5">
        <v>1.5314789170422551</v>
      </c>
      <c r="CG2958" s="13"/>
    </row>
    <row r="2959" spans="1:85" x14ac:dyDescent="0.3">
      <c r="A2959">
        <v>2020</v>
      </c>
      <c r="B2959" t="s">
        <v>174</v>
      </c>
      <c r="C2959">
        <v>0</v>
      </c>
      <c r="M2959">
        <v>0</v>
      </c>
      <c r="N2959">
        <v>0</v>
      </c>
      <c r="Q2959" s="5"/>
      <c r="S2959" s="5"/>
      <c r="U2959" s="5"/>
      <c r="AG2959" s="5"/>
      <c r="AH2959" s="5"/>
      <c r="AI2959" s="5"/>
      <c r="AL2959">
        <f t="shared" si="360"/>
        <v>1</v>
      </c>
      <c r="AM2959">
        <f t="shared" si="361"/>
        <v>0</v>
      </c>
      <c r="AN2959">
        <f t="shared" si="362"/>
        <v>0</v>
      </c>
      <c r="AO2959">
        <v>25</v>
      </c>
      <c r="AP2959" s="5">
        <v>1.3979400086720375</v>
      </c>
      <c r="CG2959" s="13"/>
    </row>
    <row r="2960" spans="1:85" x14ac:dyDescent="0.3">
      <c r="A2960">
        <v>2020</v>
      </c>
      <c r="B2960" t="s">
        <v>175</v>
      </c>
      <c r="C2960">
        <v>0</v>
      </c>
      <c r="M2960">
        <v>0</v>
      </c>
      <c r="N2960">
        <v>0</v>
      </c>
      <c r="Q2960" s="5"/>
      <c r="S2960" s="5"/>
      <c r="U2960" s="5"/>
      <c r="AG2960" s="5"/>
      <c r="AH2960" s="5"/>
      <c r="AI2960" s="5"/>
      <c r="AL2960">
        <f t="shared" si="360"/>
        <v>1</v>
      </c>
      <c r="AM2960">
        <f t="shared" si="361"/>
        <v>0</v>
      </c>
      <c r="AN2960">
        <f t="shared" si="362"/>
        <v>0</v>
      </c>
      <c r="AO2960">
        <v>26</v>
      </c>
      <c r="AP2960" s="5">
        <v>1.414973347970818</v>
      </c>
      <c r="CG2960" s="13"/>
    </row>
    <row r="2961" spans="1:85" x14ac:dyDescent="0.3">
      <c r="A2961">
        <v>2020</v>
      </c>
      <c r="B2961" t="s">
        <v>176</v>
      </c>
      <c r="C2961">
        <v>1</v>
      </c>
      <c r="M2961">
        <v>0</v>
      </c>
      <c r="N2961">
        <v>0</v>
      </c>
      <c r="Q2961" s="5"/>
      <c r="S2961" s="5"/>
      <c r="U2961" s="5"/>
      <c r="AG2961" s="5"/>
      <c r="AH2961" s="5"/>
      <c r="AI2961" s="5"/>
      <c r="AL2961">
        <f t="shared" si="360"/>
        <v>1</v>
      </c>
      <c r="AM2961">
        <f t="shared" si="361"/>
        <v>0</v>
      </c>
      <c r="AN2961">
        <f t="shared" si="362"/>
        <v>0</v>
      </c>
      <c r="AO2961">
        <v>28</v>
      </c>
      <c r="AP2961" s="5">
        <v>1.447158031342219</v>
      </c>
      <c r="CG2961" s="13"/>
    </row>
    <row r="2962" spans="1:85" x14ac:dyDescent="0.3">
      <c r="A2962">
        <v>2020</v>
      </c>
      <c r="B2962" t="s">
        <v>177</v>
      </c>
      <c r="C2962">
        <v>0</v>
      </c>
      <c r="D2962">
        <v>6</v>
      </c>
      <c r="E2962">
        <v>4</v>
      </c>
      <c r="M2962">
        <v>0</v>
      </c>
      <c r="N2962">
        <v>0</v>
      </c>
      <c r="Q2962" s="5"/>
      <c r="S2962" s="5"/>
      <c r="U2962" s="5"/>
      <c r="V2962">
        <v>63.02</v>
      </c>
      <c r="X2962">
        <v>3.82</v>
      </c>
      <c r="Z2962">
        <v>0.21</v>
      </c>
      <c r="AC2962" s="5">
        <v>2.92</v>
      </c>
      <c r="AG2962" s="5"/>
      <c r="AH2962" s="5"/>
      <c r="AI2962" s="5"/>
      <c r="AJ2962">
        <v>14644.74</v>
      </c>
      <c r="AK2962">
        <v>14644740000</v>
      </c>
      <c r="AL2962">
        <f t="shared" si="360"/>
        <v>1</v>
      </c>
      <c r="AM2962">
        <f t="shared" si="361"/>
        <v>0</v>
      </c>
      <c r="AN2962">
        <f t="shared" si="362"/>
        <v>0</v>
      </c>
      <c r="AO2962">
        <v>36</v>
      </c>
      <c r="AP2962" s="5">
        <v>1.556302500767287</v>
      </c>
      <c r="AV2962">
        <v>25.4</v>
      </c>
      <c r="CG2962" s="13"/>
    </row>
    <row r="2963" spans="1:85" x14ac:dyDescent="0.3">
      <c r="A2963">
        <v>2020</v>
      </c>
      <c r="B2963" t="s">
        <v>178</v>
      </c>
      <c r="C2963">
        <v>0</v>
      </c>
      <c r="D2963">
        <v>4</v>
      </c>
      <c r="E2963">
        <v>4</v>
      </c>
      <c r="M2963">
        <v>0</v>
      </c>
      <c r="N2963">
        <v>0</v>
      </c>
      <c r="Q2963" s="5"/>
      <c r="S2963" s="5"/>
      <c r="U2963" s="5"/>
      <c r="V2963">
        <v>57.67</v>
      </c>
      <c r="X2963">
        <v>87.7</v>
      </c>
      <c r="Z2963">
        <v>0.51</v>
      </c>
      <c r="AC2963" s="5">
        <v>3.14</v>
      </c>
      <c r="AG2963" s="5"/>
      <c r="AH2963" s="5"/>
      <c r="AI2963" s="5"/>
      <c r="AJ2963">
        <v>9354.81</v>
      </c>
      <c r="AK2963">
        <v>9354810000</v>
      </c>
      <c r="AL2963">
        <f t="shared" si="360"/>
        <v>1</v>
      </c>
      <c r="AM2963">
        <f t="shared" si="361"/>
        <v>0</v>
      </c>
      <c r="AN2963">
        <f t="shared" si="362"/>
        <v>0</v>
      </c>
      <c r="AO2963">
        <v>7</v>
      </c>
      <c r="AP2963" s="5">
        <v>0.8450980400142567</v>
      </c>
      <c r="AV2963">
        <v>33.28</v>
      </c>
      <c r="CG2963" s="13"/>
    </row>
    <row r="2964" spans="1:85" x14ac:dyDescent="0.3">
      <c r="A2964">
        <v>2020</v>
      </c>
      <c r="B2964" t="s">
        <v>179</v>
      </c>
      <c r="C2964">
        <v>0</v>
      </c>
      <c r="D2964">
        <v>6</v>
      </c>
      <c r="E2964">
        <v>4</v>
      </c>
      <c r="M2964">
        <v>0</v>
      </c>
      <c r="N2964">
        <v>0</v>
      </c>
      <c r="Q2964" s="5"/>
      <c r="S2964" s="5"/>
      <c r="U2964" s="5"/>
      <c r="V2964">
        <v>68.11</v>
      </c>
      <c r="X2964">
        <v>82.48</v>
      </c>
      <c r="Z2964">
        <v>0.44</v>
      </c>
      <c r="AC2964" s="5">
        <v>7.68</v>
      </c>
      <c r="AG2964" s="5"/>
      <c r="AH2964" s="5"/>
      <c r="AI2964" s="5"/>
      <c r="AJ2964">
        <v>11742.35</v>
      </c>
      <c r="AK2964">
        <v>11742350000</v>
      </c>
      <c r="AL2964">
        <f t="shared" si="360"/>
        <v>1</v>
      </c>
      <c r="AM2964">
        <f t="shared" si="361"/>
        <v>0</v>
      </c>
      <c r="AN2964">
        <f t="shared" si="362"/>
        <v>0</v>
      </c>
      <c r="AO2964">
        <v>40</v>
      </c>
      <c r="AP2964" s="5">
        <v>1.6020599913279623</v>
      </c>
      <c r="AV2964">
        <v>16.489999999999998</v>
      </c>
      <c r="CG2964" s="13"/>
    </row>
    <row r="2965" spans="1:85" x14ac:dyDescent="0.3">
      <c r="A2965">
        <v>2020</v>
      </c>
      <c r="B2965" t="s">
        <v>180</v>
      </c>
      <c r="C2965">
        <v>0</v>
      </c>
      <c r="D2965">
        <v>5</v>
      </c>
      <c r="E2965">
        <v>9</v>
      </c>
      <c r="M2965">
        <v>0</v>
      </c>
      <c r="N2965">
        <v>0</v>
      </c>
      <c r="Q2965" s="5"/>
      <c r="S2965" s="5"/>
      <c r="U2965" s="5"/>
      <c r="V2965">
        <v>60.48</v>
      </c>
      <c r="X2965">
        <v>74.8</v>
      </c>
      <c r="Z2965">
        <v>0.35</v>
      </c>
      <c r="AC2965" s="5">
        <v>13.57</v>
      </c>
      <c r="AG2965" s="5"/>
      <c r="AH2965" s="5"/>
      <c r="AI2965" s="5"/>
      <c r="AJ2965">
        <v>83845.31</v>
      </c>
      <c r="AK2965">
        <v>83845310000</v>
      </c>
      <c r="AL2965">
        <f t="shared" si="360"/>
        <v>0</v>
      </c>
      <c r="AM2965">
        <f t="shared" si="361"/>
        <v>1</v>
      </c>
      <c r="AN2965">
        <f t="shared" si="362"/>
        <v>0</v>
      </c>
      <c r="AO2965">
        <v>41</v>
      </c>
      <c r="AP2965" s="5">
        <v>1.6127838567197355</v>
      </c>
      <c r="AV2965">
        <v>6.7</v>
      </c>
      <c r="CG2965" s="13"/>
    </row>
    <row r="2966" spans="1:85" x14ac:dyDescent="0.3">
      <c r="A2966">
        <v>2020</v>
      </c>
      <c r="B2966" t="s">
        <v>181</v>
      </c>
      <c r="C2966">
        <v>0</v>
      </c>
      <c r="D2966">
        <v>3</v>
      </c>
      <c r="E2966">
        <v>4</v>
      </c>
      <c r="M2966">
        <v>0</v>
      </c>
      <c r="N2966">
        <v>0</v>
      </c>
      <c r="Q2966" s="5"/>
      <c r="S2966" s="5"/>
      <c r="U2966" s="5"/>
      <c r="V2966">
        <v>74.25</v>
      </c>
      <c r="Z2966">
        <v>8.35</v>
      </c>
      <c r="AC2966" s="5">
        <v>69.05</v>
      </c>
      <c r="AG2966" s="5"/>
      <c r="AH2966" s="5"/>
      <c r="AI2966" s="5"/>
      <c r="AJ2966">
        <v>58192.57</v>
      </c>
      <c r="AK2966">
        <v>58192570000</v>
      </c>
      <c r="AL2966">
        <f t="shared" si="360"/>
        <v>0</v>
      </c>
      <c r="AM2966">
        <f t="shared" si="361"/>
        <v>1</v>
      </c>
      <c r="AN2966">
        <f t="shared" si="362"/>
        <v>0</v>
      </c>
      <c r="AO2966">
        <v>36</v>
      </c>
      <c r="AP2966" s="5">
        <v>1.556302500767287</v>
      </c>
      <c r="AV2966">
        <v>74.25</v>
      </c>
      <c r="CG2966" s="13"/>
    </row>
    <row r="2967" spans="1:85" x14ac:dyDescent="0.3">
      <c r="A2967">
        <v>2020</v>
      </c>
      <c r="B2967" t="s">
        <v>182</v>
      </c>
      <c r="C2967">
        <v>0</v>
      </c>
      <c r="D2967">
        <v>5</v>
      </c>
      <c r="E2967">
        <v>6</v>
      </c>
      <c r="M2967">
        <v>0</v>
      </c>
      <c r="N2967">
        <v>0</v>
      </c>
      <c r="Q2967" s="5"/>
      <c r="S2967" s="5"/>
      <c r="U2967" s="5"/>
      <c r="V2967">
        <v>41.94</v>
      </c>
      <c r="X2967">
        <v>3.61</v>
      </c>
      <c r="Z2967">
        <v>12.78</v>
      </c>
      <c r="AC2967" s="5">
        <v>56.8</v>
      </c>
      <c r="AG2967" s="5"/>
      <c r="AH2967" s="5"/>
      <c r="AI2967" s="5"/>
      <c r="AJ2967">
        <v>194185.84</v>
      </c>
      <c r="AK2967">
        <v>194185840000</v>
      </c>
      <c r="AL2967">
        <f t="shared" si="360"/>
        <v>0</v>
      </c>
      <c r="AM2967">
        <f t="shared" si="361"/>
        <v>0</v>
      </c>
      <c r="AN2967">
        <f t="shared" si="362"/>
        <v>1</v>
      </c>
      <c r="AO2967">
        <v>25</v>
      </c>
      <c r="AP2967" s="5">
        <v>1.3979400086720375</v>
      </c>
      <c r="AV2967">
        <v>0</v>
      </c>
      <c r="CG2967" s="13"/>
    </row>
    <row r="2968" spans="1:85" x14ac:dyDescent="0.3">
      <c r="A2968">
        <v>2020</v>
      </c>
      <c r="B2968" t="s">
        <v>183</v>
      </c>
      <c r="C2968">
        <v>0</v>
      </c>
      <c r="M2968">
        <v>0</v>
      </c>
      <c r="N2968">
        <v>0</v>
      </c>
      <c r="Q2968" s="5"/>
      <c r="S2968" s="5"/>
      <c r="U2968" s="5"/>
      <c r="V2968">
        <v>50.68</v>
      </c>
      <c r="Z2968">
        <v>1.54</v>
      </c>
      <c r="AC2968" s="5">
        <v>14.55</v>
      </c>
      <c r="AG2968" s="5"/>
      <c r="AH2968" s="5"/>
      <c r="AI2968" s="5"/>
      <c r="AJ2968">
        <v>39692.86</v>
      </c>
      <c r="AK2968">
        <v>39692860000</v>
      </c>
      <c r="AL2968">
        <f t="shared" si="360"/>
        <v>0</v>
      </c>
      <c r="AM2968">
        <f t="shared" si="361"/>
        <v>1</v>
      </c>
      <c r="AN2968">
        <f t="shared" si="362"/>
        <v>0</v>
      </c>
      <c r="AO2968">
        <v>42</v>
      </c>
      <c r="AP2968" s="5">
        <v>1.6232492903979003</v>
      </c>
      <c r="AV2968">
        <v>4.16</v>
      </c>
      <c r="CG2968" s="13"/>
    </row>
    <row r="2969" spans="1:85" x14ac:dyDescent="0.3">
      <c r="A2969">
        <v>2020</v>
      </c>
      <c r="B2969" t="s">
        <v>184</v>
      </c>
      <c r="C2969">
        <v>1</v>
      </c>
      <c r="D2969">
        <v>4</v>
      </c>
      <c r="E2969">
        <v>4</v>
      </c>
      <c r="M2969">
        <v>0</v>
      </c>
      <c r="N2969">
        <v>0</v>
      </c>
      <c r="Q2969" s="5"/>
      <c r="S2969" s="5"/>
      <c r="U2969" s="5"/>
      <c r="V2969">
        <v>33.44</v>
      </c>
      <c r="X2969">
        <v>1.73</v>
      </c>
      <c r="Z2969">
        <v>1.5</v>
      </c>
      <c r="AC2969" s="5">
        <v>6.99</v>
      </c>
      <c r="AG2969" s="5"/>
      <c r="AH2969" s="5"/>
      <c r="AI2969" s="5"/>
      <c r="AJ2969">
        <v>19045.990000000002</v>
      </c>
      <c r="AK2969">
        <v>19045990000</v>
      </c>
      <c r="AL2969">
        <f t="shared" si="360"/>
        <v>1</v>
      </c>
      <c r="AM2969">
        <f t="shared" si="361"/>
        <v>0</v>
      </c>
      <c r="AN2969">
        <f t="shared" si="362"/>
        <v>0</v>
      </c>
      <c r="AO2969">
        <v>27</v>
      </c>
      <c r="AP2969" s="5">
        <v>1.4313637641589871</v>
      </c>
      <c r="AV2969">
        <v>0</v>
      </c>
      <c r="CG2969" s="13"/>
    </row>
    <row r="2970" spans="1:85" x14ac:dyDescent="0.3">
      <c r="A2970">
        <v>2020</v>
      </c>
      <c r="B2970" t="s">
        <v>185</v>
      </c>
      <c r="C2970">
        <v>0</v>
      </c>
      <c r="D2970">
        <v>4</v>
      </c>
      <c r="E2970">
        <v>5</v>
      </c>
      <c r="F2970">
        <v>11.4</v>
      </c>
      <c r="G2970">
        <v>11400000</v>
      </c>
      <c r="H2970">
        <v>10.9</v>
      </c>
      <c r="I2970">
        <v>10900000</v>
      </c>
      <c r="J2970">
        <v>0.5</v>
      </c>
      <c r="K2970">
        <v>500000</v>
      </c>
      <c r="L2970">
        <v>1</v>
      </c>
      <c r="M2970">
        <v>0</v>
      </c>
      <c r="N2970">
        <v>0</v>
      </c>
      <c r="O2970">
        <v>10</v>
      </c>
      <c r="P2970">
        <v>3</v>
      </c>
      <c r="Q2970" s="5">
        <v>30</v>
      </c>
      <c r="R2970">
        <v>3</v>
      </c>
      <c r="S2970" s="5">
        <v>30</v>
      </c>
      <c r="T2970">
        <v>4</v>
      </c>
      <c r="U2970" s="5">
        <v>40</v>
      </c>
      <c r="V2970">
        <v>62.89</v>
      </c>
      <c r="W2970">
        <v>5</v>
      </c>
      <c r="X2970">
        <v>8.5299999999999994</v>
      </c>
      <c r="Y2970">
        <v>9.6300000000000008</v>
      </c>
      <c r="Z2970">
        <v>4.5599999999999996</v>
      </c>
      <c r="AA2970">
        <v>22372.1</v>
      </c>
      <c r="AB2970" s="9">
        <v>22372100000</v>
      </c>
      <c r="AC2970" s="5">
        <v>20.93</v>
      </c>
      <c r="AD2970">
        <v>13.31</v>
      </c>
      <c r="AE2970">
        <v>7.35</v>
      </c>
      <c r="AF2970">
        <v>10.67</v>
      </c>
      <c r="AG2970" s="5">
        <v>-5.7721176258658877</v>
      </c>
      <c r="AH2970" s="5"/>
      <c r="AI2970" s="5">
        <v>5.484956709472959</v>
      </c>
      <c r="AJ2970">
        <v>33856.639999999999</v>
      </c>
      <c r="AK2970">
        <v>33856640000</v>
      </c>
      <c r="AL2970">
        <f t="shared" si="360"/>
        <v>0</v>
      </c>
      <c r="AM2970">
        <f t="shared" si="361"/>
        <v>1</v>
      </c>
      <c r="AN2970">
        <f t="shared" si="362"/>
        <v>0</v>
      </c>
      <c r="AO2970">
        <v>28</v>
      </c>
      <c r="AP2970" s="5">
        <v>1.447158031342219</v>
      </c>
      <c r="AQ2970">
        <v>49800001</v>
      </c>
      <c r="AT2970">
        <v>30520328</v>
      </c>
      <c r="AU2970">
        <v>80320329</v>
      </c>
      <c r="AW2970">
        <v>17261.7</v>
      </c>
      <c r="AX2970">
        <v>17261700000</v>
      </c>
      <c r="CG2970" s="13"/>
    </row>
    <row r="2971" spans="1:85" x14ac:dyDescent="0.3">
      <c r="A2971">
        <v>2020</v>
      </c>
      <c r="B2971" t="s">
        <v>186</v>
      </c>
      <c r="C2971">
        <v>0</v>
      </c>
      <c r="D2971">
        <v>3</v>
      </c>
      <c r="E2971">
        <v>7</v>
      </c>
      <c r="F2971">
        <v>66.8</v>
      </c>
      <c r="G2971">
        <v>66800000</v>
      </c>
      <c r="H2971">
        <v>54.1</v>
      </c>
      <c r="I2971">
        <v>54100000</v>
      </c>
      <c r="J2971">
        <v>12.699999999999996</v>
      </c>
      <c r="K2971">
        <v>12699999.999999996</v>
      </c>
      <c r="L2971">
        <v>1</v>
      </c>
      <c r="M2971">
        <v>1</v>
      </c>
      <c r="N2971">
        <v>1</v>
      </c>
      <c r="O2971">
        <v>15</v>
      </c>
      <c r="P2971">
        <v>11</v>
      </c>
      <c r="Q2971" s="5">
        <v>73.333333333333329</v>
      </c>
      <c r="R2971">
        <v>1</v>
      </c>
      <c r="S2971" s="5">
        <v>6.666666666666667</v>
      </c>
      <c r="T2971">
        <v>3</v>
      </c>
      <c r="U2971" s="5">
        <v>20</v>
      </c>
      <c r="V2971">
        <v>51.66</v>
      </c>
      <c r="W2971">
        <v>4</v>
      </c>
      <c r="Y2971">
        <v>4.91</v>
      </c>
      <c r="Z2971">
        <v>1.68</v>
      </c>
      <c r="AA2971">
        <v>129930.9</v>
      </c>
      <c r="AB2971" s="9">
        <v>129930900000</v>
      </c>
      <c r="AC2971" s="5">
        <v>8.33</v>
      </c>
      <c r="AD2971">
        <v>22.68</v>
      </c>
      <c r="AE2971">
        <v>4.79</v>
      </c>
      <c r="AF2971">
        <v>12.38</v>
      </c>
      <c r="AG2971" s="5"/>
      <c r="AH2971" s="5">
        <v>0.23676660228643159</v>
      </c>
      <c r="AI2971" s="5"/>
      <c r="AJ2971">
        <v>47689.89</v>
      </c>
      <c r="AK2971">
        <v>47689890000</v>
      </c>
      <c r="AL2971">
        <f t="shared" si="360"/>
        <v>0</v>
      </c>
      <c r="AM2971">
        <f t="shared" si="361"/>
        <v>1</v>
      </c>
      <c r="AN2971">
        <f t="shared" si="362"/>
        <v>0</v>
      </c>
      <c r="AO2971">
        <v>15</v>
      </c>
      <c r="AP2971" s="5">
        <v>1.1760912590556811</v>
      </c>
      <c r="AQ2971">
        <v>49500000</v>
      </c>
      <c r="AS2971">
        <v>68100000</v>
      </c>
      <c r="AT2971">
        <v>30800000</v>
      </c>
      <c r="AU2971">
        <v>80300000</v>
      </c>
      <c r="CG2971" s="13"/>
    </row>
    <row r="2972" spans="1:85" x14ac:dyDescent="0.3">
      <c r="A2972">
        <v>2020</v>
      </c>
      <c r="B2972" t="s">
        <v>187</v>
      </c>
      <c r="C2972">
        <v>0</v>
      </c>
      <c r="D2972">
        <v>3</v>
      </c>
      <c r="E2972">
        <v>4</v>
      </c>
      <c r="M2972">
        <v>0</v>
      </c>
      <c r="N2972">
        <v>0</v>
      </c>
      <c r="Q2972" s="5"/>
      <c r="S2972" s="5"/>
      <c r="U2972" s="5"/>
      <c r="V2972">
        <v>55.17</v>
      </c>
      <c r="Z2972">
        <v>1.69</v>
      </c>
      <c r="AC2972" s="5">
        <v>12.14</v>
      </c>
      <c r="AG2972" s="5"/>
      <c r="AH2972" s="5"/>
      <c r="AI2972" s="5"/>
      <c r="AJ2972">
        <v>27631.3</v>
      </c>
      <c r="AK2972">
        <v>27631300000</v>
      </c>
      <c r="AL2972">
        <f t="shared" si="360"/>
        <v>1</v>
      </c>
      <c r="AM2972">
        <f t="shared" si="361"/>
        <v>0</v>
      </c>
      <c r="AN2972">
        <f t="shared" si="362"/>
        <v>0</v>
      </c>
      <c r="AO2972">
        <v>25</v>
      </c>
      <c r="AP2972" s="5">
        <v>1.3979400086720375</v>
      </c>
      <c r="AV2972">
        <v>0</v>
      </c>
      <c r="CG2972" s="13"/>
    </row>
    <row r="2973" spans="1:85" x14ac:dyDescent="0.3">
      <c r="A2973">
        <v>2020</v>
      </c>
      <c r="B2973" t="s">
        <v>188</v>
      </c>
      <c r="C2973">
        <v>0</v>
      </c>
      <c r="M2973">
        <v>0</v>
      </c>
      <c r="N2973">
        <v>0</v>
      </c>
      <c r="Q2973" s="5"/>
      <c r="S2973" s="5"/>
      <c r="U2973" s="5"/>
      <c r="V2973">
        <v>75.2</v>
      </c>
      <c r="Z2973">
        <v>1.54</v>
      </c>
      <c r="AC2973" s="5">
        <v>7.9</v>
      </c>
      <c r="AG2973" s="5"/>
      <c r="AH2973" s="5"/>
      <c r="AI2973" s="5"/>
      <c r="AJ2973">
        <v>23268.1</v>
      </c>
      <c r="AK2973">
        <v>23268100000</v>
      </c>
      <c r="AL2973">
        <f t="shared" si="360"/>
        <v>1</v>
      </c>
      <c r="AM2973">
        <f t="shared" si="361"/>
        <v>0</v>
      </c>
      <c r="AN2973">
        <f t="shared" si="362"/>
        <v>0</v>
      </c>
      <c r="AO2973">
        <v>27</v>
      </c>
      <c r="AP2973" s="5">
        <v>1.4313637641589871</v>
      </c>
      <c r="AV2973">
        <v>0</v>
      </c>
      <c r="CG2973" s="13"/>
    </row>
    <row r="2974" spans="1:85" x14ac:dyDescent="0.3">
      <c r="A2974">
        <v>2020</v>
      </c>
      <c r="B2974" t="s">
        <v>189</v>
      </c>
      <c r="C2974">
        <v>0</v>
      </c>
      <c r="D2974">
        <v>5</v>
      </c>
      <c r="E2974">
        <v>4</v>
      </c>
      <c r="M2974">
        <v>0</v>
      </c>
      <c r="N2974">
        <v>0</v>
      </c>
      <c r="Q2974" s="5"/>
      <c r="S2974" s="5"/>
      <c r="U2974" s="5"/>
      <c r="V2974">
        <v>59.46</v>
      </c>
      <c r="Z2974">
        <v>0.99</v>
      </c>
      <c r="AC2974" s="5">
        <v>5.59</v>
      </c>
      <c r="AG2974" s="5"/>
      <c r="AH2974" s="5"/>
      <c r="AI2974" s="5"/>
      <c r="AJ2974">
        <v>31730.560000000001</v>
      </c>
      <c r="AK2974">
        <v>31730560000</v>
      </c>
      <c r="AL2974">
        <f t="shared" si="360"/>
        <v>0</v>
      </c>
      <c r="AM2974">
        <f t="shared" si="361"/>
        <v>1</v>
      </c>
      <c r="AN2974">
        <f t="shared" si="362"/>
        <v>0</v>
      </c>
      <c r="AO2974">
        <v>27</v>
      </c>
      <c r="AP2974" s="5">
        <v>1.4313637641589871</v>
      </c>
      <c r="CG2974" s="13"/>
    </row>
    <row r="2975" spans="1:85" x14ac:dyDescent="0.3">
      <c r="A2975">
        <v>2020</v>
      </c>
      <c r="B2975" t="s">
        <v>190</v>
      </c>
      <c r="C2975">
        <v>0</v>
      </c>
      <c r="D2975">
        <v>4</v>
      </c>
      <c r="E2975">
        <v>5</v>
      </c>
      <c r="M2975">
        <v>0</v>
      </c>
      <c r="N2975">
        <v>0</v>
      </c>
      <c r="Q2975" s="5"/>
      <c r="S2975" s="5"/>
      <c r="U2975" s="5"/>
      <c r="V2975">
        <v>47.57</v>
      </c>
      <c r="Z2975">
        <v>3.32</v>
      </c>
      <c r="AC2975" s="5">
        <v>21.43</v>
      </c>
      <c r="AG2975" s="5"/>
      <c r="AH2975" s="5"/>
      <c r="AI2975" s="5"/>
      <c r="AJ2975">
        <v>59744.06</v>
      </c>
      <c r="AK2975">
        <v>59744060000</v>
      </c>
      <c r="AL2975">
        <f t="shared" si="360"/>
        <v>0</v>
      </c>
      <c r="AM2975">
        <f t="shared" si="361"/>
        <v>1</v>
      </c>
      <c r="AN2975">
        <f t="shared" si="362"/>
        <v>0</v>
      </c>
      <c r="AO2975">
        <v>35</v>
      </c>
      <c r="AP2975" s="5">
        <v>1.5440680443502754</v>
      </c>
      <c r="AV2975">
        <v>0</v>
      </c>
      <c r="CG2975" s="13"/>
    </row>
    <row r="2976" spans="1:85" x14ac:dyDescent="0.3">
      <c r="A2976">
        <v>2020</v>
      </c>
      <c r="B2976" t="s">
        <v>191</v>
      </c>
      <c r="C2976">
        <v>0</v>
      </c>
      <c r="D2976">
        <v>4</v>
      </c>
      <c r="E2976">
        <v>7</v>
      </c>
      <c r="M2976">
        <v>0</v>
      </c>
      <c r="N2976">
        <v>0</v>
      </c>
      <c r="O2976">
        <v>14</v>
      </c>
      <c r="P2976">
        <v>5</v>
      </c>
      <c r="Q2976" s="5">
        <v>35.714285714285715</v>
      </c>
      <c r="R2976">
        <v>3</v>
      </c>
      <c r="S2976" s="5">
        <v>21.428571428571427</v>
      </c>
      <c r="T2976">
        <v>6</v>
      </c>
      <c r="U2976" s="5">
        <v>42.857142857142854</v>
      </c>
      <c r="V2976">
        <v>54.37</v>
      </c>
      <c r="W2976">
        <v>6</v>
      </c>
      <c r="X2976">
        <v>57.5</v>
      </c>
      <c r="Y2976">
        <v>3.17</v>
      </c>
      <c r="Z2976">
        <v>0.8</v>
      </c>
      <c r="AA2976">
        <v>159793.5</v>
      </c>
      <c r="AB2976" s="9">
        <v>159793500000</v>
      </c>
      <c r="AC2976" s="5">
        <v>6.32</v>
      </c>
      <c r="AD2976">
        <v>11.95</v>
      </c>
      <c r="AE2976">
        <v>2.68</v>
      </c>
      <c r="AF2976">
        <v>6.34</v>
      </c>
      <c r="AG2976" s="5"/>
      <c r="AH2976" s="5">
        <v>0.11026540994597155</v>
      </c>
      <c r="AI2976" s="5"/>
      <c r="AJ2976">
        <v>28258.78</v>
      </c>
      <c r="AK2976">
        <v>28258780000</v>
      </c>
      <c r="AL2976">
        <f t="shared" si="360"/>
        <v>1</v>
      </c>
      <c r="AM2976">
        <f t="shared" si="361"/>
        <v>0</v>
      </c>
      <c r="AN2976">
        <f t="shared" si="362"/>
        <v>0</v>
      </c>
      <c r="AO2976">
        <v>39</v>
      </c>
      <c r="AP2976" s="5">
        <v>1.5910646070264991</v>
      </c>
      <c r="CG2976" s="13"/>
    </row>
    <row r="2977" spans="1:85" x14ac:dyDescent="0.3">
      <c r="A2977">
        <v>2020</v>
      </c>
      <c r="B2977" t="s">
        <v>192</v>
      </c>
      <c r="C2977">
        <v>0</v>
      </c>
      <c r="D2977">
        <v>4</v>
      </c>
      <c r="E2977">
        <v>4</v>
      </c>
      <c r="F2977">
        <v>9</v>
      </c>
      <c r="G2977">
        <v>9000000</v>
      </c>
      <c r="H2977">
        <v>7</v>
      </c>
      <c r="I2977">
        <v>7000000</v>
      </c>
      <c r="J2977">
        <v>2</v>
      </c>
      <c r="K2977">
        <v>2000000</v>
      </c>
      <c r="L2977">
        <v>1</v>
      </c>
      <c r="M2977">
        <v>0</v>
      </c>
      <c r="N2977">
        <v>0</v>
      </c>
      <c r="O2977">
        <v>13</v>
      </c>
      <c r="P2977">
        <v>4</v>
      </c>
      <c r="Q2977" s="5">
        <v>30.76923076923077</v>
      </c>
      <c r="R2977">
        <v>2</v>
      </c>
      <c r="S2977" s="5">
        <v>15.384615384615385</v>
      </c>
      <c r="T2977">
        <v>7</v>
      </c>
      <c r="U2977" s="5">
        <v>53.846153846153847</v>
      </c>
      <c r="V2977">
        <v>74.989999999999995</v>
      </c>
      <c r="W2977">
        <v>4</v>
      </c>
      <c r="Y2977">
        <v>8.68</v>
      </c>
      <c r="Z2977">
        <v>5.51</v>
      </c>
      <c r="AA2977">
        <v>49481.4</v>
      </c>
      <c r="AB2977" s="9">
        <v>49481400000</v>
      </c>
      <c r="AC2977" s="5">
        <v>39.11</v>
      </c>
      <c r="AD2977">
        <v>14.25</v>
      </c>
      <c r="AE2977">
        <v>10.8</v>
      </c>
      <c r="AF2977">
        <v>13.59</v>
      </c>
      <c r="AG2977" s="5"/>
      <c r="AH2977" s="5">
        <v>0.51629016625661672</v>
      </c>
      <c r="AI2977" s="5">
        <v>5.5236917306300946</v>
      </c>
      <c r="AJ2977">
        <v>208804.45</v>
      </c>
      <c r="AK2977">
        <v>208804450000</v>
      </c>
      <c r="AL2977">
        <f t="shared" si="360"/>
        <v>0</v>
      </c>
      <c r="AM2977">
        <f t="shared" si="361"/>
        <v>0</v>
      </c>
      <c r="AN2977">
        <f t="shared" si="362"/>
        <v>1</v>
      </c>
      <c r="AO2977">
        <v>100</v>
      </c>
      <c r="AP2977" s="5">
        <v>2</v>
      </c>
      <c r="AQ2977">
        <v>49689000</v>
      </c>
      <c r="AT2977">
        <v>18771000</v>
      </c>
      <c r="AU2977">
        <v>68460000</v>
      </c>
      <c r="AV2977">
        <v>74.989999999999995</v>
      </c>
      <c r="CG2977" s="13"/>
    </row>
    <row r="2978" spans="1:85" x14ac:dyDescent="0.3">
      <c r="A2978">
        <v>2020</v>
      </c>
      <c r="B2978" t="s">
        <v>193</v>
      </c>
      <c r="C2978">
        <v>0</v>
      </c>
      <c r="D2978">
        <v>4</v>
      </c>
      <c r="E2978">
        <v>5</v>
      </c>
      <c r="M2978">
        <v>0</v>
      </c>
      <c r="N2978">
        <v>0</v>
      </c>
      <c r="Q2978" s="5"/>
      <c r="S2978" s="5"/>
      <c r="U2978" s="5"/>
      <c r="V2978">
        <v>55.52</v>
      </c>
      <c r="Z2978">
        <v>1.97</v>
      </c>
      <c r="AC2978" s="5">
        <v>8.2100000000000009</v>
      </c>
      <c r="AG2978" s="5"/>
      <c r="AH2978" s="5"/>
      <c r="AI2978" s="5"/>
      <c r="AJ2978">
        <v>20626.53</v>
      </c>
      <c r="AK2978">
        <v>20626530000</v>
      </c>
      <c r="AL2978">
        <f t="shared" si="360"/>
        <v>1</v>
      </c>
      <c r="AM2978">
        <f t="shared" si="361"/>
        <v>0</v>
      </c>
      <c r="AN2978">
        <f t="shared" si="362"/>
        <v>0</v>
      </c>
      <c r="AO2978">
        <v>34</v>
      </c>
      <c r="AP2978" s="5">
        <v>1.5314789170422551</v>
      </c>
      <c r="AV2978">
        <v>0</v>
      </c>
      <c r="CG2978" s="13"/>
    </row>
    <row r="2979" spans="1:85" x14ac:dyDescent="0.3">
      <c r="A2979">
        <v>2020</v>
      </c>
      <c r="B2979" t="s">
        <v>194</v>
      </c>
      <c r="C2979">
        <v>0</v>
      </c>
      <c r="D2979">
        <v>6</v>
      </c>
      <c r="E2979">
        <v>5</v>
      </c>
      <c r="M2979">
        <v>0</v>
      </c>
      <c r="N2979">
        <v>0</v>
      </c>
      <c r="Q2979" s="5"/>
      <c r="S2979" s="5"/>
      <c r="U2979" s="5"/>
      <c r="V2979">
        <v>74.63</v>
      </c>
      <c r="Z2979">
        <v>1.07</v>
      </c>
      <c r="AC2979" s="5">
        <v>9.8699999999999992</v>
      </c>
      <c r="AG2979" s="5"/>
      <c r="AH2979" s="5"/>
      <c r="AI2979" s="5"/>
      <c r="AJ2979">
        <v>9112.9500000000007</v>
      </c>
      <c r="AK2979">
        <v>9112950000</v>
      </c>
      <c r="AL2979">
        <f t="shared" si="360"/>
        <v>1</v>
      </c>
      <c r="AM2979">
        <f t="shared" si="361"/>
        <v>0</v>
      </c>
      <c r="AN2979">
        <f t="shared" si="362"/>
        <v>0</v>
      </c>
      <c r="AO2979">
        <v>29</v>
      </c>
      <c r="AP2979" s="5">
        <v>1.4623979978989561</v>
      </c>
      <c r="CG2979" s="13"/>
    </row>
    <row r="2980" spans="1:85" x14ac:dyDescent="0.3">
      <c r="A2980">
        <v>2020</v>
      </c>
      <c r="B2980" t="s">
        <v>195</v>
      </c>
      <c r="C2980">
        <v>1</v>
      </c>
      <c r="D2980">
        <v>5</v>
      </c>
      <c r="E2980">
        <v>4</v>
      </c>
      <c r="L2980">
        <v>1</v>
      </c>
      <c r="M2980">
        <v>0</v>
      </c>
      <c r="N2980">
        <v>1</v>
      </c>
      <c r="O2980">
        <v>14</v>
      </c>
      <c r="P2980">
        <v>6</v>
      </c>
      <c r="Q2980" s="5">
        <v>42.857142857142854</v>
      </c>
      <c r="R2980">
        <v>4</v>
      </c>
      <c r="S2980" s="5">
        <v>28.571428571428569</v>
      </c>
      <c r="T2980">
        <v>4</v>
      </c>
      <c r="U2980" s="5">
        <v>28.571428571428569</v>
      </c>
      <c r="V2980">
        <v>74.62</v>
      </c>
      <c r="W2980">
        <v>4</v>
      </c>
      <c r="Y2980">
        <v>14.11</v>
      </c>
      <c r="Z2980">
        <v>4.63</v>
      </c>
      <c r="AA2980">
        <v>45020</v>
      </c>
      <c r="AB2980" s="9">
        <v>45020000000</v>
      </c>
      <c r="AC2980" s="5">
        <v>15.36</v>
      </c>
      <c r="AD2980">
        <v>31.29</v>
      </c>
      <c r="AE2980">
        <v>20.46</v>
      </c>
      <c r="AF2980">
        <v>28.59</v>
      </c>
      <c r="AG2980" s="5">
        <v>11.873840808628392</v>
      </c>
      <c r="AH2980" s="5"/>
      <c r="AI2980" s="5">
        <v>0.59973345179920035</v>
      </c>
      <c r="AJ2980">
        <v>121364.05</v>
      </c>
      <c r="AK2980">
        <v>121364050000</v>
      </c>
      <c r="AL2980">
        <f t="shared" si="360"/>
        <v>0</v>
      </c>
      <c r="AM2980">
        <f t="shared" si="361"/>
        <v>0</v>
      </c>
      <c r="AN2980">
        <f t="shared" si="362"/>
        <v>1</v>
      </c>
      <c r="AO2980">
        <v>8</v>
      </c>
      <c r="AP2980" s="5">
        <v>0.90308998699194343</v>
      </c>
      <c r="AQ2980">
        <v>82880000</v>
      </c>
      <c r="AR2980" s="5">
        <v>100</v>
      </c>
      <c r="AS2980">
        <v>146790000</v>
      </c>
      <c r="AT2980">
        <v>11810000</v>
      </c>
      <c r="AU2980">
        <v>94690000</v>
      </c>
      <c r="AV2980">
        <v>0</v>
      </c>
      <c r="AW2980">
        <v>57122</v>
      </c>
      <c r="AX2980">
        <v>57122000000</v>
      </c>
      <c r="CG2980" s="13"/>
    </row>
    <row r="2981" spans="1:85" x14ac:dyDescent="0.3">
      <c r="A2981">
        <v>2020</v>
      </c>
      <c r="B2981" t="s">
        <v>196</v>
      </c>
      <c r="C2981">
        <v>0</v>
      </c>
      <c r="D2981">
        <v>4</v>
      </c>
      <c r="E2981">
        <v>4</v>
      </c>
      <c r="F2981">
        <v>2.1</v>
      </c>
      <c r="G2981">
        <v>2100000</v>
      </c>
      <c r="H2981">
        <v>2.1</v>
      </c>
      <c r="I2981">
        <v>2100000</v>
      </c>
      <c r="L2981">
        <v>1</v>
      </c>
      <c r="M2981">
        <v>0</v>
      </c>
      <c r="N2981">
        <v>0</v>
      </c>
      <c r="O2981">
        <v>14</v>
      </c>
      <c r="P2981">
        <v>5</v>
      </c>
      <c r="Q2981" s="5">
        <v>35.714285714285715</v>
      </c>
      <c r="R2981">
        <v>2</v>
      </c>
      <c r="S2981" s="5">
        <v>14.285714285714285</v>
      </c>
      <c r="T2981">
        <v>7</v>
      </c>
      <c r="U2981" s="5">
        <v>50</v>
      </c>
      <c r="V2981">
        <v>30.95</v>
      </c>
      <c r="W2981">
        <v>4</v>
      </c>
      <c r="Y2981">
        <v>1.04</v>
      </c>
      <c r="Z2981">
        <v>1.48</v>
      </c>
      <c r="AA2981">
        <v>25308.3</v>
      </c>
      <c r="AB2981" s="9">
        <v>25308300000</v>
      </c>
      <c r="AC2981" s="5">
        <v>70.27</v>
      </c>
      <c r="AD2981">
        <v>1.07</v>
      </c>
      <c r="AE2981">
        <v>0.69</v>
      </c>
      <c r="AF2981">
        <v>1.07</v>
      </c>
      <c r="AG2981" s="5"/>
      <c r="AH2981" s="5">
        <v>1.7005842498036137</v>
      </c>
      <c r="AI2981" s="5"/>
      <c r="AJ2981">
        <v>24582.12</v>
      </c>
      <c r="AK2981">
        <v>24582120000</v>
      </c>
      <c r="AL2981">
        <f t="shared" si="360"/>
        <v>1</v>
      </c>
      <c r="AM2981">
        <f t="shared" si="361"/>
        <v>0</v>
      </c>
      <c r="AN2981">
        <f t="shared" si="362"/>
        <v>0</v>
      </c>
      <c r="AO2981">
        <v>58</v>
      </c>
      <c r="AP2981" s="5">
        <v>1.7634279935629371</v>
      </c>
      <c r="AQ2981">
        <v>25693000</v>
      </c>
      <c r="AR2981" s="5">
        <v>100</v>
      </c>
      <c r="AT2981">
        <v>8782000</v>
      </c>
      <c r="AU2981">
        <v>34475000</v>
      </c>
      <c r="AV2981">
        <v>0</v>
      </c>
      <c r="CG2981" s="13"/>
    </row>
    <row r="2982" spans="1:85" x14ac:dyDescent="0.3">
      <c r="A2982">
        <v>2020</v>
      </c>
      <c r="B2982" t="s">
        <v>197</v>
      </c>
      <c r="C2982">
        <v>1</v>
      </c>
      <c r="D2982">
        <v>5</v>
      </c>
      <c r="E2982">
        <v>4</v>
      </c>
      <c r="L2982">
        <v>1</v>
      </c>
      <c r="M2982">
        <v>0</v>
      </c>
      <c r="N2982">
        <v>1</v>
      </c>
      <c r="O2982">
        <v>14</v>
      </c>
      <c r="P2982">
        <v>6</v>
      </c>
      <c r="Q2982" s="5">
        <v>42.857142857142854</v>
      </c>
      <c r="R2982">
        <v>3</v>
      </c>
      <c r="S2982" s="5">
        <v>21.428571428571427</v>
      </c>
      <c r="T2982">
        <v>5</v>
      </c>
      <c r="U2982" s="5">
        <v>35.714285714285715</v>
      </c>
      <c r="V2982">
        <v>74.53</v>
      </c>
      <c r="W2982">
        <v>4</v>
      </c>
      <c r="Y2982">
        <v>13.51</v>
      </c>
      <c r="Z2982">
        <v>4.76</v>
      </c>
      <c r="AA2982">
        <v>89704</v>
      </c>
      <c r="AB2982" s="9">
        <v>89704000000</v>
      </c>
      <c r="AC2982" s="5">
        <v>16.07</v>
      </c>
      <c r="AD2982">
        <v>30</v>
      </c>
      <c r="AE2982">
        <v>19.39</v>
      </c>
      <c r="AF2982">
        <v>27.52</v>
      </c>
      <c r="AG2982" s="5">
        <v>15.168646382519215</v>
      </c>
      <c r="AH2982" s="5">
        <v>0.2454359936021179</v>
      </c>
      <c r="AI2982" s="5">
        <v>0.33889235708552573</v>
      </c>
      <c r="AJ2982">
        <v>248801.03</v>
      </c>
      <c r="AK2982">
        <v>248801030000</v>
      </c>
      <c r="AL2982">
        <f t="shared" si="360"/>
        <v>0</v>
      </c>
      <c r="AM2982">
        <f t="shared" si="361"/>
        <v>0</v>
      </c>
      <c r="AN2982">
        <f t="shared" si="362"/>
        <v>1</v>
      </c>
      <c r="AO2982">
        <v>23</v>
      </c>
      <c r="AP2982" s="5">
        <v>1.3617278360175928</v>
      </c>
      <c r="AQ2982">
        <v>115350000</v>
      </c>
      <c r="AS2982">
        <v>184040000</v>
      </c>
      <c r="AT2982">
        <v>14030000</v>
      </c>
      <c r="AU2982">
        <v>129380000</v>
      </c>
      <c r="AW2982">
        <v>108786</v>
      </c>
      <c r="AX2982">
        <v>108786000000</v>
      </c>
      <c r="CG2982" s="13"/>
    </row>
    <row r="2983" spans="1:85" x14ac:dyDescent="0.3">
      <c r="A2983">
        <v>2020</v>
      </c>
      <c r="B2983" t="s">
        <v>198</v>
      </c>
      <c r="C2983">
        <v>0</v>
      </c>
      <c r="D2983">
        <v>4</v>
      </c>
      <c r="E2983">
        <v>8</v>
      </c>
      <c r="M2983">
        <v>0</v>
      </c>
      <c r="N2983">
        <v>0</v>
      </c>
      <c r="O2983">
        <v>24</v>
      </c>
      <c r="P2983">
        <v>11</v>
      </c>
      <c r="Q2983" s="5">
        <v>45.833333333333329</v>
      </c>
      <c r="R2983">
        <v>6</v>
      </c>
      <c r="S2983" s="5">
        <v>25</v>
      </c>
      <c r="T2983">
        <v>7</v>
      </c>
      <c r="U2983" s="5">
        <v>29.166666666666668</v>
      </c>
      <c r="W2983">
        <v>5</v>
      </c>
      <c r="Z2983">
        <v>1.97</v>
      </c>
      <c r="AC2983" s="5">
        <v>18.75</v>
      </c>
      <c r="AG2983" s="5"/>
      <c r="AH2983" s="5"/>
      <c r="AI2983" s="5"/>
      <c r="AJ2983">
        <v>1135046.7</v>
      </c>
      <c r="AK2983">
        <v>1135046700000</v>
      </c>
      <c r="AL2983">
        <f t="shared" si="360"/>
        <v>0</v>
      </c>
      <c r="AM2983">
        <f t="shared" si="361"/>
        <v>0</v>
      </c>
      <c r="AN2983">
        <f t="shared" si="362"/>
        <v>1</v>
      </c>
      <c r="AO2983">
        <v>74</v>
      </c>
      <c r="AP2983" s="5">
        <v>1.8692317197309762</v>
      </c>
      <c r="AV2983">
        <v>0</v>
      </c>
      <c r="CG2983" s="13"/>
    </row>
    <row r="2984" spans="1:85" x14ac:dyDescent="0.3">
      <c r="A2984">
        <v>2020</v>
      </c>
      <c r="B2984" t="s">
        <v>199</v>
      </c>
      <c r="C2984">
        <v>0</v>
      </c>
      <c r="D2984">
        <v>5</v>
      </c>
      <c r="E2984">
        <v>4</v>
      </c>
      <c r="F2984">
        <v>10.4</v>
      </c>
      <c r="G2984">
        <v>10400000</v>
      </c>
      <c r="H2984">
        <v>9.1</v>
      </c>
      <c r="I2984">
        <v>9100000</v>
      </c>
      <c r="J2984">
        <v>1.3000000000000007</v>
      </c>
      <c r="K2984">
        <v>1300000.0000000007</v>
      </c>
      <c r="L2984">
        <v>1</v>
      </c>
      <c r="M2984">
        <v>1</v>
      </c>
      <c r="N2984">
        <v>1</v>
      </c>
      <c r="O2984">
        <v>11</v>
      </c>
      <c r="P2984">
        <v>5</v>
      </c>
      <c r="Q2984" s="5">
        <v>45.454545454545453</v>
      </c>
      <c r="R2984">
        <v>4</v>
      </c>
      <c r="S2984" s="5">
        <v>36.363636363636367</v>
      </c>
      <c r="T2984">
        <v>2</v>
      </c>
      <c r="U2984" s="5">
        <v>18.181818181818183</v>
      </c>
      <c r="V2984">
        <v>32.04</v>
      </c>
      <c r="W2984">
        <v>5</v>
      </c>
      <c r="X2984">
        <v>45.22</v>
      </c>
      <c r="Y2984">
        <v>9.01</v>
      </c>
      <c r="Z2984">
        <v>1.91</v>
      </c>
      <c r="AA2984">
        <v>38974.5</v>
      </c>
      <c r="AB2984" s="9">
        <v>38974500000</v>
      </c>
      <c r="AC2984" s="5">
        <v>12.98</v>
      </c>
      <c r="AD2984">
        <v>15.37</v>
      </c>
      <c r="AE2984">
        <v>6.94</v>
      </c>
      <c r="AF2984">
        <v>9.4</v>
      </c>
      <c r="AG2984" s="5">
        <v>23.512296260159768</v>
      </c>
      <c r="AH2984" s="5">
        <v>5.5056742440806596</v>
      </c>
      <c r="AI2984" s="5"/>
      <c r="AJ2984">
        <v>34725.83</v>
      </c>
      <c r="AK2984">
        <v>34725830000</v>
      </c>
      <c r="AL2984">
        <f t="shared" si="360"/>
        <v>0</v>
      </c>
      <c r="AM2984">
        <f t="shared" si="361"/>
        <v>1</v>
      </c>
      <c r="AN2984">
        <f t="shared" si="362"/>
        <v>0</v>
      </c>
      <c r="AO2984">
        <v>15</v>
      </c>
      <c r="AP2984" s="5">
        <v>1.1760912590556811</v>
      </c>
      <c r="AQ2984">
        <v>112128924</v>
      </c>
      <c r="AR2984" s="5">
        <v>36.700000000000003</v>
      </c>
      <c r="AS2984">
        <v>79779606</v>
      </c>
      <c r="AT2984">
        <v>4274339</v>
      </c>
      <c r="AU2984">
        <v>116403263</v>
      </c>
      <c r="AV2984">
        <v>0</v>
      </c>
      <c r="AW2984">
        <v>28356.2</v>
      </c>
      <c r="AX2984">
        <v>28356200000</v>
      </c>
      <c r="CG2984" s="13"/>
    </row>
    <row r="2985" spans="1:85" x14ac:dyDescent="0.3">
      <c r="A2985">
        <v>2020</v>
      </c>
      <c r="B2985" t="s">
        <v>200</v>
      </c>
      <c r="C2985">
        <v>1</v>
      </c>
      <c r="D2985">
        <v>4</v>
      </c>
      <c r="E2985">
        <v>5</v>
      </c>
      <c r="M2985">
        <v>0</v>
      </c>
      <c r="N2985">
        <v>0</v>
      </c>
      <c r="Q2985" s="5"/>
      <c r="S2985" s="5"/>
      <c r="U2985" s="5"/>
      <c r="V2985">
        <v>31.24</v>
      </c>
      <c r="X2985">
        <v>33.76</v>
      </c>
      <c r="AG2985" s="5"/>
      <c r="AH2985" s="5"/>
      <c r="AI2985" s="5"/>
      <c r="AL2985">
        <f t="shared" si="360"/>
        <v>1</v>
      </c>
      <c r="AM2985">
        <f t="shared" si="361"/>
        <v>0</v>
      </c>
      <c r="AN2985">
        <f t="shared" si="362"/>
        <v>0</v>
      </c>
      <c r="AO2985">
        <v>7</v>
      </c>
      <c r="AP2985" s="5">
        <v>0.8450980400142567</v>
      </c>
      <c r="AV2985">
        <v>0</v>
      </c>
      <c r="CG2985" s="13"/>
    </row>
    <row r="2986" spans="1:85" x14ac:dyDescent="0.3">
      <c r="A2986">
        <v>2020</v>
      </c>
      <c r="B2986" t="s">
        <v>201</v>
      </c>
      <c r="C2986">
        <v>0</v>
      </c>
      <c r="D2986">
        <v>5</v>
      </c>
      <c r="E2986">
        <v>5</v>
      </c>
      <c r="M2986">
        <v>0</v>
      </c>
      <c r="N2986">
        <v>0</v>
      </c>
      <c r="Q2986" s="5"/>
      <c r="S2986" s="5"/>
      <c r="U2986" s="5"/>
      <c r="V2986">
        <v>75.03</v>
      </c>
      <c r="Z2986">
        <v>1.96</v>
      </c>
      <c r="AG2986" s="5"/>
      <c r="AH2986" s="5"/>
      <c r="AI2986" s="5"/>
      <c r="AJ2986">
        <v>41388.43</v>
      </c>
      <c r="AK2986">
        <v>41388430000</v>
      </c>
      <c r="AL2986">
        <f t="shared" si="360"/>
        <v>0</v>
      </c>
      <c r="AM2986">
        <f t="shared" si="361"/>
        <v>1</v>
      </c>
      <c r="AN2986">
        <f t="shared" si="362"/>
        <v>0</v>
      </c>
      <c r="AO2986">
        <v>7</v>
      </c>
      <c r="AP2986" s="5">
        <v>0.8450980400142567</v>
      </c>
      <c r="AR2986" s="5">
        <v>100</v>
      </c>
      <c r="AV2986">
        <v>75.03</v>
      </c>
      <c r="CG2986" s="13"/>
    </row>
    <row r="2987" spans="1:85" x14ac:dyDescent="0.3">
      <c r="A2987">
        <v>2020</v>
      </c>
      <c r="B2987" t="s">
        <v>202</v>
      </c>
      <c r="C2987">
        <v>0</v>
      </c>
      <c r="D2987">
        <v>3</v>
      </c>
      <c r="E2987">
        <v>8</v>
      </c>
      <c r="F2987">
        <v>26.3</v>
      </c>
      <c r="G2987">
        <v>26300000</v>
      </c>
      <c r="H2987">
        <v>14.6</v>
      </c>
      <c r="I2987">
        <v>14600000</v>
      </c>
      <c r="J2987">
        <v>11.700000000000001</v>
      </c>
      <c r="K2987">
        <v>11700000.000000002</v>
      </c>
      <c r="M2987">
        <v>0</v>
      </c>
      <c r="N2987">
        <v>0</v>
      </c>
      <c r="O2987">
        <v>13</v>
      </c>
      <c r="P2987">
        <v>6</v>
      </c>
      <c r="Q2987" s="5">
        <v>46.153846153846153</v>
      </c>
      <c r="R2987">
        <v>3</v>
      </c>
      <c r="S2987" s="5">
        <v>23.076923076923077</v>
      </c>
      <c r="T2987">
        <v>4</v>
      </c>
      <c r="U2987" s="5">
        <v>30.76923076923077</v>
      </c>
      <c r="V2987">
        <v>46.92</v>
      </c>
      <c r="W2987">
        <v>8</v>
      </c>
      <c r="Y2987">
        <v>12.84</v>
      </c>
      <c r="Z2987">
        <v>1.53</v>
      </c>
      <c r="AA2987">
        <v>208770.6</v>
      </c>
      <c r="AB2987" s="9">
        <v>208770600000</v>
      </c>
      <c r="AC2987" s="5">
        <v>18.09</v>
      </c>
      <c r="AD2987">
        <v>8.5399999999999991</v>
      </c>
      <c r="AE2987">
        <v>7.25</v>
      </c>
      <c r="AF2987">
        <v>8.5</v>
      </c>
      <c r="AG2987" s="5">
        <v>-33.805741910616014</v>
      </c>
      <c r="AH2987" s="5">
        <v>10.612716175805</v>
      </c>
      <c r="AI2987" s="5"/>
      <c r="AJ2987">
        <v>267110.34000000003</v>
      </c>
      <c r="AK2987">
        <v>267110340000.00003</v>
      </c>
      <c r="AL2987">
        <f t="shared" si="360"/>
        <v>0</v>
      </c>
      <c r="AM2987">
        <f t="shared" si="361"/>
        <v>0</v>
      </c>
      <c r="AN2987">
        <f t="shared" si="362"/>
        <v>1</v>
      </c>
      <c r="AO2987">
        <v>37</v>
      </c>
      <c r="AP2987" s="5">
        <v>1.5682017240669948</v>
      </c>
      <c r="AV2987">
        <v>0.28000000000000003</v>
      </c>
      <c r="AW2987">
        <v>110251.7</v>
      </c>
      <c r="AX2987">
        <v>110251700000</v>
      </c>
      <c r="CG2987" s="13"/>
    </row>
    <row r="2988" spans="1:85" x14ac:dyDescent="0.3">
      <c r="A2988">
        <v>2020</v>
      </c>
      <c r="B2988" t="s">
        <v>203</v>
      </c>
      <c r="C2988">
        <v>1</v>
      </c>
      <c r="D2988">
        <v>3</v>
      </c>
      <c r="E2988">
        <v>4</v>
      </c>
      <c r="M2988">
        <v>0</v>
      </c>
      <c r="N2988">
        <v>0</v>
      </c>
      <c r="Q2988" s="5"/>
      <c r="S2988" s="5"/>
      <c r="U2988" s="5"/>
      <c r="V2988">
        <v>69.510000000000005</v>
      </c>
      <c r="Z2988">
        <v>4.6399999999999997</v>
      </c>
      <c r="AC2988" s="5">
        <v>18.920000000000002</v>
      </c>
      <c r="AG2988" s="5"/>
      <c r="AH2988" s="5"/>
      <c r="AI2988" s="5"/>
      <c r="AJ2988">
        <v>23862.82</v>
      </c>
      <c r="AK2988">
        <v>23862820000</v>
      </c>
      <c r="AL2988">
        <f t="shared" si="360"/>
        <v>1</v>
      </c>
      <c r="AM2988">
        <f t="shared" si="361"/>
        <v>0</v>
      </c>
      <c r="AN2988">
        <f t="shared" si="362"/>
        <v>0</v>
      </c>
      <c r="AO2988">
        <v>7</v>
      </c>
      <c r="AP2988" s="5">
        <v>0.8450980400142567</v>
      </c>
      <c r="AR2988" s="5">
        <v>100</v>
      </c>
      <c r="AV2988">
        <v>0</v>
      </c>
      <c r="CG2988" s="13"/>
    </row>
    <row r="2989" spans="1:85" x14ac:dyDescent="0.3">
      <c r="A2989">
        <v>2020</v>
      </c>
      <c r="B2989" t="s">
        <v>204</v>
      </c>
      <c r="C2989">
        <v>0</v>
      </c>
      <c r="D2989">
        <v>7</v>
      </c>
      <c r="E2989">
        <v>4</v>
      </c>
      <c r="M2989">
        <v>0</v>
      </c>
      <c r="N2989">
        <v>0</v>
      </c>
      <c r="Q2989" s="5"/>
      <c r="S2989" s="5"/>
      <c r="U2989" s="5"/>
      <c r="V2989">
        <v>27.88</v>
      </c>
      <c r="Z2989">
        <v>2.0499999999999998</v>
      </c>
      <c r="AC2989" s="5">
        <v>17.68</v>
      </c>
      <c r="AG2989" s="5"/>
      <c r="AH2989" s="5"/>
      <c r="AI2989" s="5"/>
      <c r="AJ2989">
        <v>246683.75</v>
      </c>
      <c r="AK2989">
        <v>246683750000</v>
      </c>
      <c r="AL2989">
        <f t="shared" si="360"/>
        <v>0</v>
      </c>
      <c r="AM2989">
        <f t="shared" si="361"/>
        <v>0</v>
      </c>
      <c r="AN2989">
        <f t="shared" si="362"/>
        <v>1</v>
      </c>
      <c r="AO2989">
        <v>60</v>
      </c>
      <c r="AP2989" s="5">
        <v>1.7781512503836434</v>
      </c>
      <c r="AV2989">
        <v>0.56999999999999995</v>
      </c>
      <c r="CG2989" s="13"/>
    </row>
    <row r="2990" spans="1:85" x14ac:dyDescent="0.3">
      <c r="A2990">
        <v>2020</v>
      </c>
      <c r="B2990" t="s">
        <v>205</v>
      </c>
      <c r="C2990">
        <v>0</v>
      </c>
      <c r="D2990">
        <v>11</v>
      </c>
      <c r="E2990">
        <v>4</v>
      </c>
      <c r="M2990">
        <v>0</v>
      </c>
      <c r="N2990">
        <v>0</v>
      </c>
      <c r="Q2990" s="5"/>
      <c r="S2990" s="5"/>
      <c r="U2990" s="5"/>
      <c r="V2990">
        <v>32.5</v>
      </c>
      <c r="Z2990">
        <v>2.61</v>
      </c>
      <c r="AC2990" s="5">
        <v>10.97</v>
      </c>
      <c r="AG2990" s="5"/>
      <c r="AH2990" s="5"/>
      <c r="AI2990" s="5"/>
      <c r="AJ2990">
        <v>80844.67</v>
      </c>
      <c r="AK2990">
        <v>80844670000</v>
      </c>
      <c r="AL2990">
        <f t="shared" si="360"/>
        <v>0</v>
      </c>
      <c r="AM2990">
        <f t="shared" si="361"/>
        <v>1</v>
      </c>
      <c r="AN2990">
        <f t="shared" si="362"/>
        <v>0</v>
      </c>
      <c r="AO2990">
        <v>25</v>
      </c>
      <c r="AP2990" s="5">
        <v>1.3979400086720375</v>
      </c>
      <c r="AV2990">
        <v>0</v>
      </c>
      <c r="CG2990" s="13"/>
    </row>
    <row r="2991" spans="1:85" x14ac:dyDescent="0.3">
      <c r="A2991">
        <v>2020</v>
      </c>
      <c r="B2991" t="s">
        <v>206</v>
      </c>
      <c r="C2991">
        <v>0</v>
      </c>
      <c r="M2991">
        <v>0</v>
      </c>
      <c r="N2991">
        <v>0</v>
      </c>
      <c r="O2991">
        <v>18</v>
      </c>
      <c r="P2991">
        <v>9</v>
      </c>
      <c r="Q2991" s="5">
        <v>50</v>
      </c>
      <c r="R2991">
        <v>4</v>
      </c>
      <c r="S2991" s="5">
        <v>22.222222222222221</v>
      </c>
      <c r="T2991">
        <v>5</v>
      </c>
      <c r="U2991" s="5">
        <v>27.777777777777779</v>
      </c>
      <c r="V2991">
        <v>19.89</v>
      </c>
      <c r="X2991">
        <v>3.04</v>
      </c>
      <c r="Y2991">
        <v>0.99</v>
      </c>
      <c r="Z2991">
        <v>1.03</v>
      </c>
      <c r="AA2991">
        <v>1719290.6</v>
      </c>
      <c r="AB2991" s="9">
        <v>1719290600000</v>
      </c>
      <c r="AC2991" s="5">
        <v>23.88</v>
      </c>
      <c r="AD2991">
        <v>2.02</v>
      </c>
      <c r="AE2991">
        <v>0.56000000000000005</v>
      </c>
      <c r="AF2991">
        <v>0.77</v>
      </c>
      <c r="AG2991" s="5">
        <v>-11.655264871149578</v>
      </c>
      <c r="AH2991" s="5">
        <v>1.911911358602864</v>
      </c>
      <c r="AI2991" s="5">
        <v>0.59803153696065103</v>
      </c>
      <c r="AJ2991">
        <v>354247.72</v>
      </c>
      <c r="AK2991">
        <v>354247720000</v>
      </c>
      <c r="AL2991">
        <f t="shared" si="360"/>
        <v>0</v>
      </c>
      <c r="AM2991">
        <f t="shared" si="361"/>
        <v>0</v>
      </c>
      <c r="AN2991">
        <f t="shared" si="362"/>
        <v>1</v>
      </c>
      <c r="AO2991">
        <v>29</v>
      </c>
      <c r="AP2991" s="5">
        <v>1.4623979978989561</v>
      </c>
      <c r="AV2991">
        <v>7.0000000000000007E-2</v>
      </c>
      <c r="AW2991">
        <v>834003.1</v>
      </c>
      <c r="AX2991">
        <v>834003100000</v>
      </c>
      <c r="CG2991" s="13"/>
    </row>
    <row r="2992" spans="1:85" x14ac:dyDescent="0.3">
      <c r="A2992">
        <v>2020</v>
      </c>
      <c r="B2992" t="s">
        <v>207</v>
      </c>
      <c r="C2992">
        <v>0</v>
      </c>
      <c r="D2992">
        <v>8</v>
      </c>
      <c r="E2992">
        <v>6</v>
      </c>
      <c r="F2992">
        <v>13</v>
      </c>
      <c r="G2992">
        <v>13000000</v>
      </c>
      <c r="H2992">
        <v>9</v>
      </c>
      <c r="I2992">
        <v>9000000</v>
      </c>
      <c r="J2992">
        <v>4</v>
      </c>
      <c r="K2992">
        <v>4000000</v>
      </c>
      <c r="L2992">
        <v>1</v>
      </c>
      <c r="M2992">
        <v>1</v>
      </c>
      <c r="N2992">
        <v>1</v>
      </c>
      <c r="O2992">
        <v>21</v>
      </c>
      <c r="P2992">
        <v>9</v>
      </c>
      <c r="Q2992" s="5">
        <v>42.857142857142854</v>
      </c>
      <c r="R2992">
        <v>4</v>
      </c>
      <c r="S2992" s="5">
        <v>19.047619047619047</v>
      </c>
      <c r="T2992">
        <v>8</v>
      </c>
      <c r="U2992" s="5">
        <v>38.095238095238095</v>
      </c>
      <c r="V2992">
        <v>67.72</v>
      </c>
      <c r="W2992">
        <v>7</v>
      </c>
      <c r="Y2992">
        <v>4.07</v>
      </c>
      <c r="Z2992">
        <v>0.67</v>
      </c>
      <c r="AA2992">
        <v>87118</v>
      </c>
      <c r="AB2992" s="9">
        <v>87118000000</v>
      </c>
      <c r="AC2992" s="5">
        <v>30.76</v>
      </c>
      <c r="AD2992">
        <v>7.24</v>
      </c>
      <c r="AE2992">
        <v>3.73</v>
      </c>
      <c r="AF2992">
        <v>5.38</v>
      </c>
      <c r="AG2992" s="5">
        <v>-1.5401855195169023</v>
      </c>
      <c r="AH2992" s="5"/>
      <c r="AI2992" s="5"/>
      <c r="AJ2992">
        <v>26056.98</v>
      </c>
      <c r="AK2992">
        <v>26056980000</v>
      </c>
      <c r="AL2992">
        <f t="shared" si="360"/>
        <v>1</v>
      </c>
      <c r="AM2992">
        <f t="shared" si="361"/>
        <v>0</v>
      </c>
      <c r="AN2992">
        <f t="shared" si="362"/>
        <v>0</v>
      </c>
      <c r="AO2992">
        <v>75</v>
      </c>
      <c r="AP2992" s="5">
        <v>1.8750612633916997</v>
      </c>
      <c r="AQ2992">
        <v>29850000</v>
      </c>
      <c r="AS2992">
        <f>1700000+16940000+11090000</f>
        <v>29730000</v>
      </c>
      <c r="AT2992">
        <v>26550000</v>
      </c>
      <c r="AU2992">
        <v>56400000</v>
      </c>
      <c r="AV2992">
        <v>56.28</v>
      </c>
      <c r="AW2992">
        <v>79078</v>
      </c>
      <c r="AX2992">
        <v>79078000000</v>
      </c>
      <c r="CG2992" s="13"/>
    </row>
    <row r="2993" spans="1:85" x14ac:dyDescent="0.3">
      <c r="A2993">
        <v>2020</v>
      </c>
      <c r="B2993" t="s">
        <v>208</v>
      </c>
      <c r="C2993">
        <v>1</v>
      </c>
      <c r="D2993">
        <v>6</v>
      </c>
      <c r="E2993">
        <v>4</v>
      </c>
      <c r="M2993">
        <v>0</v>
      </c>
      <c r="N2993">
        <v>0</v>
      </c>
      <c r="Q2993" s="5"/>
      <c r="S2993" s="5"/>
      <c r="U2993" s="5"/>
      <c r="V2993">
        <v>67.31</v>
      </c>
      <c r="AC2993" s="5">
        <v>20.39</v>
      </c>
      <c r="AG2993" s="5"/>
      <c r="AH2993" s="5"/>
      <c r="AI2993" s="5"/>
      <c r="AJ2993">
        <v>18664.14</v>
      </c>
      <c r="AK2993">
        <v>18664140000</v>
      </c>
      <c r="AL2993">
        <f t="shared" si="360"/>
        <v>1</v>
      </c>
      <c r="AM2993">
        <f t="shared" si="361"/>
        <v>0</v>
      </c>
      <c r="AN2993">
        <f t="shared" si="362"/>
        <v>0</v>
      </c>
      <c r="AO2993">
        <v>21</v>
      </c>
      <c r="AP2993" s="5">
        <v>1.3222192947339191</v>
      </c>
      <c r="AV2993">
        <v>0</v>
      </c>
      <c r="CG2993" s="13"/>
    </row>
    <row r="2994" spans="1:85" x14ac:dyDescent="0.3">
      <c r="A2994">
        <v>2020</v>
      </c>
      <c r="B2994" t="s">
        <v>209</v>
      </c>
      <c r="C2994">
        <v>1</v>
      </c>
      <c r="D2994">
        <v>8</v>
      </c>
      <c r="E2994">
        <v>5</v>
      </c>
      <c r="F2994">
        <v>3.4</v>
      </c>
      <c r="G2994">
        <v>3400000</v>
      </c>
      <c r="H2994">
        <v>2.6</v>
      </c>
      <c r="I2994">
        <v>2600000</v>
      </c>
      <c r="J2994">
        <v>0.8</v>
      </c>
      <c r="K2994">
        <v>800000</v>
      </c>
      <c r="M2994">
        <v>0</v>
      </c>
      <c r="N2994">
        <v>0</v>
      </c>
      <c r="Q2994" s="5"/>
      <c r="S2994" s="5"/>
      <c r="U2994" s="5"/>
      <c r="V2994">
        <v>58.45</v>
      </c>
      <c r="Y2994">
        <v>1.59</v>
      </c>
      <c r="Z2994">
        <v>2.97</v>
      </c>
      <c r="AA2994">
        <v>14439.1</v>
      </c>
      <c r="AB2994" s="9">
        <v>14439100000</v>
      </c>
      <c r="AC2994" s="5">
        <v>29.34</v>
      </c>
      <c r="AD2994">
        <v>10.54</v>
      </c>
      <c r="AE2994">
        <v>4.16</v>
      </c>
      <c r="AF2994">
        <v>8.6</v>
      </c>
      <c r="AG2994" s="5">
        <v>-9.8718887452159514</v>
      </c>
      <c r="AH2994" s="5"/>
      <c r="AI2994" s="5">
        <v>6.7871266214653281E-2</v>
      </c>
      <c r="AJ2994">
        <v>16213.92</v>
      </c>
      <c r="AK2994">
        <v>16213920000</v>
      </c>
      <c r="AL2994">
        <f t="shared" si="360"/>
        <v>1</v>
      </c>
      <c r="AM2994">
        <f t="shared" si="361"/>
        <v>0</v>
      </c>
      <c r="AN2994">
        <f t="shared" si="362"/>
        <v>0</v>
      </c>
      <c r="AO2994">
        <v>24</v>
      </c>
      <c r="AP2994" s="5">
        <v>1.3802112417116059</v>
      </c>
      <c r="AR2994" s="5">
        <v>100</v>
      </c>
      <c r="AV2994">
        <v>0</v>
      </c>
      <c r="AW2994">
        <v>34711.4</v>
      </c>
      <c r="AX2994">
        <v>34711400000</v>
      </c>
      <c r="CG2994" s="13"/>
    </row>
    <row r="2995" spans="1:85" x14ac:dyDescent="0.3">
      <c r="A2995">
        <v>2020</v>
      </c>
      <c r="B2995" t="s">
        <v>210</v>
      </c>
      <c r="C2995">
        <v>0</v>
      </c>
      <c r="M2995">
        <v>0</v>
      </c>
      <c r="N2995">
        <v>0</v>
      </c>
      <c r="Q2995" s="5"/>
      <c r="S2995" s="5"/>
      <c r="U2995" s="5"/>
      <c r="AG2995" s="5"/>
      <c r="AH2995" s="5"/>
      <c r="AI2995" s="5"/>
      <c r="AL2995">
        <f t="shared" si="360"/>
        <v>1</v>
      </c>
      <c r="AM2995">
        <f t="shared" si="361"/>
        <v>0</v>
      </c>
      <c r="AN2995">
        <f t="shared" si="362"/>
        <v>0</v>
      </c>
      <c r="AO2995">
        <v>10</v>
      </c>
      <c r="AP2995" s="5">
        <v>1</v>
      </c>
      <c r="CG2995" s="13"/>
    </row>
    <row r="2996" spans="1:85" x14ac:dyDescent="0.3">
      <c r="A2996">
        <v>2020</v>
      </c>
      <c r="B2996" t="s">
        <v>211</v>
      </c>
      <c r="C2996">
        <v>0</v>
      </c>
      <c r="D2996">
        <v>5</v>
      </c>
      <c r="E2996">
        <v>8</v>
      </c>
      <c r="M2996">
        <v>0</v>
      </c>
      <c r="N2996">
        <v>0</v>
      </c>
      <c r="Q2996" s="5"/>
      <c r="S2996" s="5"/>
      <c r="U2996" s="5"/>
      <c r="V2996">
        <v>59.6</v>
      </c>
      <c r="Z2996">
        <v>9.74</v>
      </c>
      <c r="AC2996" s="5">
        <v>35.270000000000003</v>
      </c>
      <c r="AG2996" s="5"/>
      <c r="AH2996" s="5"/>
      <c r="AI2996" s="5"/>
      <c r="AJ2996">
        <v>354836.32</v>
      </c>
      <c r="AK2996">
        <v>354836320000</v>
      </c>
      <c r="AL2996">
        <f t="shared" si="360"/>
        <v>0</v>
      </c>
      <c r="AM2996">
        <f t="shared" si="361"/>
        <v>0</v>
      </c>
      <c r="AN2996">
        <f t="shared" si="362"/>
        <v>1</v>
      </c>
      <c r="AO2996">
        <v>32</v>
      </c>
      <c r="AP2996" s="5">
        <v>1.5051499783199058</v>
      </c>
      <c r="AV2996">
        <v>0.14000000000000001</v>
      </c>
      <c r="CG2996" s="13"/>
    </row>
    <row r="2997" spans="1:85" x14ac:dyDescent="0.3">
      <c r="A2997">
        <v>2020</v>
      </c>
      <c r="B2997" t="s">
        <v>212</v>
      </c>
      <c r="C2997">
        <v>0</v>
      </c>
      <c r="D2997">
        <v>5</v>
      </c>
      <c r="E2997">
        <v>6</v>
      </c>
      <c r="M2997">
        <v>0</v>
      </c>
      <c r="N2997">
        <v>0</v>
      </c>
      <c r="Q2997" s="5"/>
      <c r="S2997" s="5"/>
      <c r="U2997" s="5"/>
      <c r="V2997">
        <v>56.28</v>
      </c>
      <c r="Z2997">
        <v>2.5</v>
      </c>
      <c r="AC2997" s="5">
        <v>22.93</v>
      </c>
      <c r="AG2997" s="5"/>
      <c r="AH2997" s="5"/>
      <c r="AI2997" s="5"/>
      <c r="AJ2997">
        <v>1295409.92</v>
      </c>
      <c r="AK2997">
        <v>1295409920000</v>
      </c>
      <c r="AL2997">
        <f t="shared" si="360"/>
        <v>0</v>
      </c>
      <c r="AM2997">
        <f t="shared" si="361"/>
        <v>0</v>
      </c>
      <c r="AN2997">
        <f t="shared" si="362"/>
        <v>1</v>
      </c>
      <c r="AO2997">
        <v>39</v>
      </c>
      <c r="AP2997" s="5">
        <v>1.5910646070264991</v>
      </c>
      <c r="AV2997">
        <v>56.28</v>
      </c>
      <c r="CG2997" s="13"/>
    </row>
    <row r="2998" spans="1:85" x14ac:dyDescent="0.3">
      <c r="A2998">
        <v>2020</v>
      </c>
      <c r="B2998" t="s">
        <v>213</v>
      </c>
      <c r="C2998">
        <v>0</v>
      </c>
      <c r="M2998">
        <v>0</v>
      </c>
      <c r="N2998">
        <v>0</v>
      </c>
      <c r="Q2998" s="5"/>
      <c r="S2998" s="5"/>
      <c r="U2998" s="5"/>
      <c r="AG2998" s="5"/>
      <c r="AH2998" s="5"/>
      <c r="AI2998" s="5"/>
      <c r="AL2998">
        <f t="shared" si="360"/>
        <v>1</v>
      </c>
      <c r="AM2998">
        <f t="shared" si="361"/>
        <v>0</v>
      </c>
      <c r="AN2998">
        <f t="shared" si="362"/>
        <v>0</v>
      </c>
      <c r="AO2998">
        <v>22</v>
      </c>
      <c r="AP2998" s="5">
        <v>1.3424226808222062</v>
      </c>
      <c r="CG2998" s="13"/>
    </row>
    <row r="2999" spans="1:85" x14ac:dyDescent="0.3">
      <c r="A2999">
        <v>2020</v>
      </c>
      <c r="B2999" t="s">
        <v>214</v>
      </c>
      <c r="C2999">
        <v>0</v>
      </c>
      <c r="M2999">
        <v>0</v>
      </c>
      <c r="N2999">
        <v>0</v>
      </c>
      <c r="Q2999" s="5"/>
      <c r="S2999" s="5"/>
      <c r="U2999" s="5"/>
      <c r="AG2999" s="5"/>
      <c r="AH2999" s="5"/>
      <c r="AI2999" s="5"/>
      <c r="AL2999">
        <f t="shared" si="360"/>
        <v>1</v>
      </c>
      <c r="AM2999">
        <f t="shared" si="361"/>
        <v>0</v>
      </c>
      <c r="AN2999">
        <f t="shared" si="362"/>
        <v>0</v>
      </c>
      <c r="AO2999">
        <v>53</v>
      </c>
      <c r="AP2999" s="5">
        <v>1.7242758696007889</v>
      </c>
      <c r="CG2999" s="13"/>
    </row>
    <row r="3000" spans="1:85" x14ac:dyDescent="0.3">
      <c r="A3000">
        <v>2020</v>
      </c>
      <c r="B3000" t="s">
        <v>215</v>
      </c>
      <c r="C3000">
        <v>0</v>
      </c>
      <c r="D3000">
        <v>4</v>
      </c>
      <c r="E3000">
        <v>7</v>
      </c>
      <c r="M3000">
        <v>0</v>
      </c>
      <c r="N3000">
        <v>0</v>
      </c>
      <c r="Q3000" s="5"/>
      <c r="S3000" s="5"/>
      <c r="U3000" s="5"/>
      <c r="V3000">
        <v>68.099999999999994</v>
      </c>
      <c r="Z3000">
        <v>1.48</v>
      </c>
      <c r="AC3000" s="5">
        <v>11.02</v>
      </c>
      <c r="AG3000" s="5"/>
      <c r="AH3000" s="5"/>
      <c r="AI3000" s="5"/>
      <c r="AJ3000">
        <v>13110.73</v>
      </c>
      <c r="AK3000">
        <v>13110730000</v>
      </c>
      <c r="AL3000">
        <f t="shared" si="360"/>
        <v>1</v>
      </c>
      <c r="AM3000">
        <f t="shared" si="361"/>
        <v>0</v>
      </c>
      <c r="AN3000">
        <f t="shared" si="362"/>
        <v>0</v>
      </c>
      <c r="AO3000">
        <v>35</v>
      </c>
      <c r="AP3000" s="5">
        <v>1.5440680443502754</v>
      </c>
      <c r="AV3000">
        <v>0</v>
      </c>
      <c r="CG3000" s="13"/>
    </row>
    <row r="3001" spans="1:85" x14ac:dyDescent="0.3">
      <c r="A3001">
        <v>2020</v>
      </c>
      <c r="B3001" t="s">
        <v>216</v>
      </c>
      <c r="C3001">
        <v>0</v>
      </c>
      <c r="D3001">
        <v>5</v>
      </c>
      <c r="E3001">
        <v>7</v>
      </c>
      <c r="M3001">
        <v>0</v>
      </c>
      <c r="N3001">
        <v>0</v>
      </c>
      <c r="Q3001" s="5"/>
      <c r="S3001" s="5"/>
      <c r="U3001" s="5"/>
      <c r="V3001">
        <v>70.790000000000006</v>
      </c>
      <c r="Z3001">
        <v>5.28</v>
      </c>
      <c r="AC3001" s="5">
        <v>48.71</v>
      </c>
      <c r="AG3001" s="5"/>
      <c r="AH3001" s="5"/>
      <c r="AI3001" s="5"/>
      <c r="AJ3001">
        <v>63036.959999999999</v>
      </c>
      <c r="AK3001">
        <v>63036960000</v>
      </c>
      <c r="AL3001">
        <f t="shared" si="360"/>
        <v>0</v>
      </c>
      <c r="AM3001">
        <f t="shared" si="361"/>
        <v>1</v>
      </c>
      <c r="AN3001">
        <f t="shared" si="362"/>
        <v>0</v>
      </c>
      <c r="AO3001">
        <v>28</v>
      </c>
      <c r="AP3001" s="5">
        <v>1.447158031342219</v>
      </c>
      <c r="AV3001">
        <v>0</v>
      </c>
      <c r="CG3001" s="13"/>
    </row>
    <row r="3002" spans="1:85" x14ac:dyDescent="0.3">
      <c r="A3002">
        <v>2020</v>
      </c>
      <c r="B3002" t="s">
        <v>217</v>
      </c>
      <c r="C3002">
        <v>1</v>
      </c>
      <c r="D3002">
        <v>4</v>
      </c>
      <c r="E3002">
        <v>6</v>
      </c>
      <c r="F3002">
        <v>27</v>
      </c>
      <c r="G3002">
        <v>27000000</v>
      </c>
      <c r="H3002">
        <v>20</v>
      </c>
      <c r="I3002">
        <v>20000000</v>
      </c>
      <c r="J3002">
        <v>7</v>
      </c>
      <c r="K3002">
        <v>7000000</v>
      </c>
      <c r="M3002">
        <v>0</v>
      </c>
      <c r="N3002">
        <v>0</v>
      </c>
      <c r="Q3002" s="5"/>
      <c r="S3002" s="5"/>
      <c r="U3002" s="5"/>
      <c r="V3002">
        <v>74.11</v>
      </c>
      <c r="Y3002">
        <v>8.0299999999999994</v>
      </c>
      <c r="Z3002">
        <v>4.32</v>
      </c>
      <c r="AA3002">
        <v>52464</v>
      </c>
      <c r="AB3002" s="9">
        <v>52464000000</v>
      </c>
      <c r="AC3002" s="5">
        <v>21.66</v>
      </c>
      <c r="AD3002">
        <v>19.489999999999998</v>
      </c>
      <c r="AE3002">
        <v>13.26</v>
      </c>
      <c r="AF3002">
        <v>17.91</v>
      </c>
      <c r="AG3002" s="5">
        <v>10.578936124759666</v>
      </c>
      <c r="AH3002" s="5"/>
      <c r="AI3002" s="5"/>
      <c r="AJ3002">
        <v>136382.53</v>
      </c>
      <c r="AK3002">
        <v>136382530000</v>
      </c>
      <c r="AL3002">
        <f t="shared" si="360"/>
        <v>0</v>
      </c>
      <c r="AM3002">
        <f t="shared" si="361"/>
        <v>0</v>
      </c>
      <c r="AN3002">
        <f t="shared" si="362"/>
        <v>1</v>
      </c>
      <c r="AO3002">
        <v>21</v>
      </c>
      <c r="AP3002" s="5">
        <v>1.3222192947339191</v>
      </c>
      <c r="AR3002" s="5">
        <v>100</v>
      </c>
      <c r="AV3002">
        <v>1.1599999999999999</v>
      </c>
      <c r="AW3002">
        <v>77643</v>
      </c>
      <c r="AX3002">
        <v>77643000000</v>
      </c>
      <c r="CG3002" s="13"/>
    </row>
    <row r="3003" spans="1:85" x14ac:dyDescent="0.3">
      <c r="A3003">
        <v>2020</v>
      </c>
      <c r="B3003" t="s">
        <v>218</v>
      </c>
      <c r="C3003">
        <v>0</v>
      </c>
      <c r="M3003">
        <v>0</v>
      </c>
      <c r="N3003">
        <v>0</v>
      </c>
      <c r="Q3003" s="5"/>
      <c r="S3003" s="5"/>
      <c r="U3003" s="5"/>
      <c r="AG3003" s="5"/>
      <c r="AH3003" s="5"/>
      <c r="AI3003" s="5"/>
      <c r="AL3003">
        <f t="shared" si="360"/>
        <v>1</v>
      </c>
      <c r="AM3003">
        <f t="shared" si="361"/>
        <v>0</v>
      </c>
      <c r="AN3003">
        <f t="shared" si="362"/>
        <v>0</v>
      </c>
      <c r="AO3003">
        <v>7</v>
      </c>
      <c r="AP3003" s="5">
        <v>0.8450980400142567</v>
      </c>
      <c r="AR3003" s="5">
        <v>100</v>
      </c>
      <c r="CG3003" s="13"/>
    </row>
    <row r="3004" spans="1:85" x14ac:dyDescent="0.3">
      <c r="A3004">
        <v>2020</v>
      </c>
      <c r="B3004" t="s">
        <v>219</v>
      </c>
      <c r="C3004">
        <v>0</v>
      </c>
      <c r="D3004">
        <v>6</v>
      </c>
      <c r="E3004">
        <v>6</v>
      </c>
      <c r="M3004">
        <v>0</v>
      </c>
      <c r="N3004">
        <v>0</v>
      </c>
      <c r="Q3004" s="5"/>
      <c r="S3004" s="5"/>
      <c r="U3004" s="5"/>
      <c r="V3004">
        <v>61.73</v>
      </c>
      <c r="X3004">
        <v>13.05</v>
      </c>
      <c r="Z3004">
        <v>2.81</v>
      </c>
      <c r="AC3004" s="5">
        <v>21.45</v>
      </c>
      <c r="AG3004" s="5"/>
      <c r="AH3004" s="5"/>
      <c r="AI3004" s="5"/>
      <c r="AJ3004">
        <v>192791.89</v>
      </c>
      <c r="AK3004">
        <v>192791890000</v>
      </c>
      <c r="AL3004">
        <f t="shared" si="360"/>
        <v>0</v>
      </c>
      <c r="AM3004">
        <f t="shared" si="361"/>
        <v>0</v>
      </c>
      <c r="AN3004">
        <f t="shared" si="362"/>
        <v>1</v>
      </c>
      <c r="AO3004">
        <v>34</v>
      </c>
      <c r="AP3004" s="5">
        <v>1.5314789170422551</v>
      </c>
      <c r="AV3004">
        <v>27.77</v>
      </c>
      <c r="CG3004" s="13"/>
    </row>
    <row r="3005" spans="1:85" x14ac:dyDescent="0.3">
      <c r="A3005">
        <v>2020</v>
      </c>
      <c r="B3005" t="s">
        <v>220</v>
      </c>
      <c r="C3005">
        <v>1</v>
      </c>
      <c r="D3005">
        <v>4</v>
      </c>
      <c r="E3005">
        <v>5</v>
      </c>
      <c r="F3005">
        <v>16.5</v>
      </c>
      <c r="G3005">
        <v>16500000</v>
      </c>
      <c r="H3005">
        <v>16.5</v>
      </c>
      <c r="I3005">
        <v>16500000</v>
      </c>
      <c r="L3005">
        <v>1</v>
      </c>
      <c r="M3005">
        <v>0</v>
      </c>
      <c r="N3005">
        <v>1</v>
      </c>
      <c r="O3005">
        <v>12</v>
      </c>
      <c r="P3005">
        <v>3</v>
      </c>
      <c r="Q3005" s="5">
        <v>25</v>
      </c>
      <c r="R3005">
        <v>1</v>
      </c>
      <c r="S3005" s="5">
        <v>8.3333333333333321</v>
      </c>
      <c r="T3005">
        <v>8</v>
      </c>
      <c r="U3005" s="5">
        <v>66.666666666666657</v>
      </c>
      <c r="V3005">
        <v>56.18</v>
      </c>
      <c r="W3005">
        <v>5</v>
      </c>
      <c r="Y3005">
        <v>13.12</v>
      </c>
      <c r="Z3005">
        <v>3.37</v>
      </c>
      <c r="AA3005">
        <v>88912.5</v>
      </c>
      <c r="AB3005" s="9">
        <v>88912500000</v>
      </c>
      <c r="AC3005" s="5">
        <v>10.3</v>
      </c>
      <c r="AD3005">
        <v>21.36</v>
      </c>
      <c r="AE3005">
        <v>14.42</v>
      </c>
      <c r="AF3005">
        <v>18.32</v>
      </c>
      <c r="AG3005" s="5">
        <v>12.845791924413355</v>
      </c>
      <c r="AH3005" s="5"/>
      <c r="AI3005" s="5"/>
      <c r="AJ3005">
        <v>123943.72</v>
      </c>
      <c r="AK3005">
        <v>123943720000</v>
      </c>
      <c r="AL3005">
        <f t="shared" si="360"/>
        <v>0</v>
      </c>
      <c r="AM3005">
        <f t="shared" si="361"/>
        <v>0</v>
      </c>
      <c r="AN3005">
        <f t="shared" si="362"/>
        <v>1</v>
      </c>
      <c r="AO3005">
        <v>28</v>
      </c>
      <c r="AP3005" s="5">
        <v>1.447158031342219</v>
      </c>
      <c r="AS3005">
        <v>122810000</v>
      </c>
      <c r="AT3005">
        <v>74260000</v>
      </c>
      <c r="AU3005">
        <v>74260000</v>
      </c>
      <c r="AV3005">
        <v>56.18</v>
      </c>
      <c r="AW3005">
        <v>88238.3</v>
      </c>
      <c r="AX3005">
        <v>88238300000</v>
      </c>
      <c r="CG3005" s="13"/>
    </row>
    <row r="3006" spans="1:85" x14ac:dyDescent="0.3">
      <c r="A3006">
        <v>2020</v>
      </c>
      <c r="B3006" t="s">
        <v>221</v>
      </c>
      <c r="C3006">
        <v>0</v>
      </c>
      <c r="D3006">
        <v>5</v>
      </c>
      <c r="E3006">
        <v>5</v>
      </c>
      <c r="M3006">
        <v>0</v>
      </c>
      <c r="N3006">
        <v>0</v>
      </c>
      <c r="Q3006" s="5"/>
      <c r="S3006" s="5"/>
      <c r="U3006" s="5"/>
      <c r="V3006">
        <v>19.57</v>
      </c>
      <c r="X3006">
        <v>34.18</v>
      </c>
      <c r="Z3006">
        <v>0.22</v>
      </c>
      <c r="AC3006" s="5">
        <v>3.48</v>
      </c>
      <c r="AG3006" s="5"/>
      <c r="AH3006" s="5"/>
      <c r="AI3006" s="5"/>
      <c r="AJ3006">
        <v>11434.62</v>
      </c>
      <c r="AK3006">
        <v>11434620000</v>
      </c>
      <c r="AL3006">
        <f t="shared" si="360"/>
        <v>1</v>
      </c>
      <c r="AM3006">
        <f t="shared" si="361"/>
        <v>0</v>
      </c>
      <c r="AN3006">
        <f t="shared" si="362"/>
        <v>0</v>
      </c>
      <c r="AO3006">
        <v>30</v>
      </c>
      <c r="AP3006" s="5">
        <v>1.4771212547196624</v>
      </c>
      <c r="AV3006">
        <v>0</v>
      </c>
      <c r="CG3006" s="13"/>
    </row>
    <row r="3007" spans="1:85" x14ac:dyDescent="0.3">
      <c r="A3007">
        <v>2020</v>
      </c>
      <c r="B3007" t="s">
        <v>222</v>
      </c>
      <c r="C3007">
        <v>1</v>
      </c>
      <c r="M3007">
        <v>0</v>
      </c>
      <c r="N3007">
        <v>1</v>
      </c>
      <c r="O3007">
        <v>16</v>
      </c>
      <c r="P3007">
        <v>5</v>
      </c>
      <c r="Q3007" s="5">
        <v>31.25</v>
      </c>
      <c r="R3007">
        <v>3</v>
      </c>
      <c r="S3007" s="5">
        <v>18.75</v>
      </c>
      <c r="T3007">
        <v>8</v>
      </c>
      <c r="U3007" s="5">
        <v>50</v>
      </c>
      <c r="V3007">
        <v>70.099999999999994</v>
      </c>
      <c r="W3007">
        <v>8</v>
      </c>
      <c r="Y3007">
        <v>11.22</v>
      </c>
      <c r="Z3007">
        <v>3.63</v>
      </c>
      <c r="AA3007">
        <v>42692</v>
      </c>
      <c r="AB3007" s="9">
        <v>42692000000</v>
      </c>
      <c r="AC3007" s="5">
        <v>16.920000000000002</v>
      </c>
      <c r="AD3007">
        <v>21.32</v>
      </c>
      <c r="AE3007">
        <v>12.19</v>
      </c>
      <c r="AF3007">
        <v>20.65</v>
      </c>
      <c r="AG3007" s="5">
        <v>13.810456449594691</v>
      </c>
      <c r="AH3007" s="5"/>
      <c r="AI3007" s="5">
        <v>0.30450669914738121</v>
      </c>
      <c r="AJ3007">
        <v>71728.13</v>
      </c>
      <c r="AK3007">
        <v>71728130000</v>
      </c>
      <c r="AL3007">
        <f t="shared" si="360"/>
        <v>0</v>
      </c>
      <c r="AM3007">
        <f t="shared" si="361"/>
        <v>1</v>
      </c>
      <c r="AN3007">
        <f t="shared" si="362"/>
        <v>0</v>
      </c>
      <c r="AO3007">
        <v>28</v>
      </c>
      <c r="AP3007" s="5">
        <v>1.447158031342219</v>
      </c>
      <c r="AQ3007">
        <v>119237659</v>
      </c>
      <c r="AS3007">
        <v>134184318</v>
      </c>
      <c r="AT3007">
        <v>12138106</v>
      </c>
      <c r="AU3007">
        <v>131375765</v>
      </c>
      <c r="AV3007">
        <v>70.099999999999994</v>
      </c>
      <c r="AW3007">
        <v>41839</v>
      </c>
      <c r="AX3007">
        <v>41839000000</v>
      </c>
      <c r="CG3007" s="13"/>
    </row>
    <row r="3008" spans="1:85" x14ac:dyDescent="0.3">
      <c r="A3008">
        <v>2020</v>
      </c>
      <c r="B3008" t="s">
        <v>223</v>
      </c>
      <c r="C3008">
        <v>1</v>
      </c>
      <c r="D3008">
        <v>3</v>
      </c>
      <c r="E3008">
        <v>6</v>
      </c>
      <c r="M3008">
        <v>0</v>
      </c>
      <c r="N3008">
        <v>0</v>
      </c>
      <c r="Q3008" s="5"/>
      <c r="S3008" s="5"/>
      <c r="U3008" s="5"/>
      <c r="V3008">
        <v>63.85</v>
      </c>
      <c r="Z3008">
        <v>4.16</v>
      </c>
      <c r="AC3008" s="5">
        <v>76.36</v>
      </c>
      <c r="AG3008" s="5"/>
      <c r="AH3008" s="5"/>
      <c r="AI3008" s="5"/>
      <c r="AJ3008">
        <v>50579.3</v>
      </c>
      <c r="AK3008">
        <v>50579300000</v>
      </c>
      <c r="AL3008">
        <f t="shared" si="360"/>
        <v>0</v>
      </c>
      <c r="AM3008">
        <f t="shared" si="361"/>
        <v>1</v>
      </c>
      <c r="AN3008">
        <f t="shared" si="362"/>
        <v>0</v>
      </c>
      <c r="AO3008">
        <v>20</v>
      </c>
      <c r="AP3008" s="5">
        <v>1.301029995663981</v>
      </c>
      <c r="AV3008">
        <v>0</v>
      </c>
      <c r="CG3008" s="13"/>
    </row>
    <row r="3009" spans="1:85" x14ac:dyDescent="0.3">
      <c r="A3009">
        <v>2020</v>
      </c>
      <c r="B3009" t="s">
        <v>224</v>
      </c>
      <c r="C3009">
        <v>0</v>
      </c>
      <c r="D3009">
        <v>6</v>
      </c>
      <c r="E3009">
        <v>4</v>
      </c>
      <c r="M3009">
        <v>0</v>
      </c>
      <c r="N3009">
        <v>0</v>
      </c>
      <c r="Q3009" s="5"/>
      <c r="S3009" s="5"/>
      <c r="U3009" s="5"/>
      <c r="V3009">
        <v>48.93</v>
      </c>
      <c r="Z3009">
        <v>2.37</v>
      </c>
      <c r="AC3009" s="5">
        <v>19.239999999999998</v>
      </c>
      <c r="AG3009" s="5"/>
      <c r="AH3009" s="5"/>
      <c r="AI3009" s="5"/>
      <c r="AJ3009">
        <v>92044.46</v>
      </c>
      <c r="AK3009">
        <v>92044460000</v>
      </c>
      <c r="AL3009">
        <f t="shared" si="360"/>
        <v>0</v>
      </c>
      <c r="AM3009">
        <f t="shared" si="361"/>
        <v>1</v>
      </c>
      <c r="AN3009">
        <f t="shared" si="362"/>
        <v>0</v>
      </c>
      <c r="AO3009">
        <v>39</v>
      </c>
      <c r="AP3009" s="5">
        <v>1.5910646070264991</v>
      </c>
      <c r="AV3009">
        <v>0</v>
      </c>
      <c r="CG3009" s="13"/>
    </row>
    <row r="3010" spans="1:85" x14ac:dyDescent="0.3">
      <c r="A3010">
        <v>2020</v>
      </c>
      <c r="B3010" t="s">
        <v>225</v>
      </c>
      <c r="C3010">
        <v>0</v>
      </c>
      <c r="M3010">
        <v>0</v>
      </c>
      <c r="N3010">
        <v>0</v>
      </c>
      <c r="Q3010" s="5"/>
      <c r="S3010" s="5"/>
      <c r="U3010" s="5"/>
      <c r="V3010">
        <v>46.3</v>
      </c>
      <c r="Z3010">
        <v>0.2</v>
      </c>
      <c r="AC3010" s="5">
        <v>4.6900000000000004</v>
      </c>
      <c r="AG3010" s="5"/>
      <c r="AH3010" s="5"/>
      <c r="AI3010" s="5"/>
      <c r="AJ3010">
        <v>6026.62</v>
      </c>
      <c r="AK3010">
        <v>6026620000</v>
      </c>
      <c r="AL3010">
        <f t="shared" si="360"/>
        <v>1</v>
      </c>
      <c r="AM3010">
        <f t="shared" si="361"/>
        <v>0</v>
      </c>
      <c r="AN3010">
        <f t="shared" si="362"/>
        <v>0</v>
      </c>
      <c r="AO3010">
        <v>48</v>
      </c>
      <c r="AP3010" s="5">
        <v>1.6812412373755872</v>
      </c>
      <c r="CG3010" s="13"/>
    </row>
    <row r="3011" spans="1:85" x14ac:dyDescent="0.3">
      <c r="A3011">
        <v>2020</v>
      </c>
      <c r="B3011" t="s">
        <v>226</v>
      </c>
      <c r="C3011">
        <v>0</v>
      </c>
      <c r="M3011">
        <v>0</v>
      </c>
      <c r="N3011">
        <v>0</v>
      </c>
      <c r="Q3011" s="5"/>
      <c r="S3011" s="5"/>
      <c r="U3011" s="5"/>
      <c r="V3011">
        <v>30.51</v>
      </c>
      <c r="X3011">
        <v>3.43</v>
      </c>
      <c r="Z3011">
        <v>4.26</v>
      </c>
      <c r="AC3011" s="5">
        <v>23.38</v>
      </c>
      <c r="AG3011" s="5"/>
      <c r="AH3011" s="5"/>
      <c r="AI3011" s="5"/>
      <c r="AJ3011">
        <v>60452.52</v>
      </c>
      <c r="AK3011">
        <v>60452520000</v>
      </c>
      <c r="AL3011">
        <f t="shared" si="360"/>
        <v>0</v>
      </c>
      <c r="AM3011">
        <f t="shared" si="361"/>
        <v>1</v>
      </c>
      <c r="AN3011">
        <f t="shared" si="362"/>
        <v>0</v>
      </c>
      <c r="AO3011">
        <v>22</v>
      </c>
      <c r="AP3011" s="5">
        <v>1.3424226808222062</v>
      </c>
      <c r="AV3011">
        <v>0</v>
      </c>
      <c r="CG3011" s="13"/>
    </row>
    <row r="3012" spans="1:85" x14ac:dyDescent="0.3">
      <c r="A3012">
        <v>2020</v>
      </c>
      <c r="B3012" t="s">
        <v>227</v>
      </c>
      <c r="C3012">
        <v>1</v>
      </c>
      <c r="M3012">
        <v>0</v>
      </c>
      <c r="N3012">
        <v>0</v>
      </c>
      <c r="Q3012" s="5"/>
      <c r="S3012" s="5"/>
      <c r="U3012" s="5"/>
      <c r="AG3012" s="5"/>
      <c r="AH3012" s="5"/>
      <c r="AI3012" s="5"/>
      <c r="AL3012">
        <f t="shared" si="360"/>
        <v>1</v>
      </c>
      <c r="AM3012">
        <f t="shared" si="361"/>
        <v>0</v>
      </c>
      <c r="AN3012">
        <f t="shared" si="362"/>
        <v>0</v>
      </c>
      <c r="AO3012">
        <v>12</v>
      </c>
      <c r="AP3012" s="5">
        <v>1.0791812460476247</v>
      </c>
      <c r="AR3012" s="5">
        <v>100</v>
      </c>
      <c r="CG3012" s="13"/>
    </row>
    <row r="3013" spans="1:85" x14ac:dyDescent="0.3">
      <c r="A3013">
        <v>2020</v>
      </c>
      <c r="B3013" t="s">
        <v>228</v>
      </c>
      <c r="C3013">
        <v>1</v>
      </c>
      <c r="D3013">
        <v>6</v>
      </c>
      <c r="E3013">
        <v>4</v>
      </c>
      <c r="F3013">
        <v>2.2000000000000002</v>
      </c>
      <c r="G3013">
        <v>2200000</v>
      </c>
      <c r="H3013">
        <v>2.1</v>
      </c>
      <c r="I3013">
        <v>2100000</v>
      </c>
      <c r="J3013">
        <v>0.1</v>
      </c>
      <c r="K3013">
        <v>100000</v>
      </c>
      <c r="M3013">
        <v>0</v>
      </c>
      <c r="N3013">
        <v>0</v>
      </c>
      <c r="O3013">
        <v>11</v>
      </c>
      <c r="P3013">
        <v>6</v>
      </c>
      <c r="Q3013" s="5">
        <v>54.54545454545454</v>
      </c>
      <c r="R3013">
        <v>2</v>
      </c>
      <c r="S3013" s="5">
        <v>18.181818181818183</v>
      </c>
      <c r="T3013">
        <v>3</v>
      </c>
      <c r="U3013" s="5">
        <v>27.27272727272727</v>
      </c>
      <c r="V3013">
        <v>68.319999999999993</v>
      </c>
      <c r="W3013">
        <v>6</v>
      </c>
      <c r="Y3013">
        <v>49.28</v>
      </c>
      <c r="Z3013">
        <v>2.54</v>
      </c>
      <c r="AA3013">
        <v>16115.8</v>
      </c>
      <c r="AB3013" s="9">
        <v>16115800000</v>
      </c>
      <c r="AC3013" s="5">
        <v>14.75</v>
      </c>
      <c r="AD3013">
        <v>18.489999999999998</v>
      </c>
      <c r="AE3013">
        <v>15.75</v>
      </c>
      <c r="AF3013">
        <v>18.489999999999998</v>
      </c>
      <c r="AG3013" s="5"/>
      <c r="AH3013" s="5"/>
      <c r="AI3013" s="5">
        <v>6.0809888432470004E-2</v>
      </c>
      <c r="AJ3013">
        <v>34465.49</v>
      </c>
      <c r="AK3013">
        <v>34465490000</v>
      </c>
      <c r="AL3013">
        <f t="shared" si="360"/>
        <v>0</v>
      </c>
      <c r="AM3013">
        <f t="shared" si="361"/>
        <v>1</v>
      </c>
      <c r="AN3013">
        <f t="shared" si="362"/>
        <v>0</v>
      </c>
      <c r="AO3013">
        <v>74</v>
      </c>
      <c r="AP3013" s="5">
        <v>1.8692317197309762</v>
      </c>
      <c r="AV3013">
        <v>6.35</v>
      </c>
      <c r="CG3013" s="13"/>
    </row>
    <row r="3014" spans="1:85" x14ac:dyDescent="0.3">
      <c r="A3014">
        <v>2020</v>
      </c>
      <c r="B3014" t="s">
        <v>229</v>
      </c>
      <c r="C3014">
        <v>1</v>
      </c>
      <c r="D3014">
        <v>4</v>
      </c>
      <c r="E3014">
        <v>5</v>
      </c>
      <c r="M3014">
        <v>0</v>
      </c>
      <c r="N3014">
        <v>0</v>
      </c>
      <c r="Q3014" s="5"/>
      <c r="S3014" s="5"/>
      <c r="U3014" s="5"/>
      <c r="AG3014" s="5"/>
      <c r="AH3014" s="5"/>
      <c r="AI3014" s="5"/>
      <c r="AL3014">
        <f t="shared" si="360"/>
        <v>1</v>
      </c>
      <c r="AM3014">
        <f t="shared" si="361"/>
        <v>0</v>
      </c>
      <c r="AN3014">
        <f t="shared" si="362"/>
        <v>0</v>
      </c>
      <c r="AO3014">
        <v>24</v>
      </c>
      <c r="AP3014" s="5">
        <v>1.3802112417116059</v>
      </c>
      <c r="CG3014" s="13"/>
    </row>
    <row r="3015" spans="1:85" x14ac:dyDescent="0.3">
      <c r="A3015">
        <v>2020</v>
      </c>
      <c r="B3015" t="s">
        <v>230</v>
      </c>
      <c r="C3015">
        <v>0</v>
      </c>
      <c r="D3015">
        <v>4</v>
      </c>
      <c r="E3015">
        <v>4</v>
      </c>
      <c r="F3015">
        <v>5.6</v>
      </c>
      <c r="G3015">
        <v>5600000</v>
      </c>
      <c r="H3015">
        <v>4.4000000000000004</v>
      </c>
      <c r="I3015">
        <v>4400000</v>
      </c>
      <c r="J3015">
        <v>1.1999999999999993</v>
      </c>
      <c r="K3015">
        <v>1199999.9999999993</v>
      </c>
      <c r="M3015">
        <v>0</v>
      </c>
      <c r="N3015">
        <v>0</v>
      </c>
      <c r="O3015">
        <v>14</v>
      </c>
      <c r="P3015">
        <v>6</v>
      </c>
      <c r="Q3015" s="5">
        <v>42.857142857142854</v>
      </c>
      <c r="R3015">
        <v>5</v>
      </c>
      <c r="S3015" s="5">
        <v>35.714285714285715</v>
      </c>
      <c r="T3015">
        <v>3</v>
      </c>
      <c r="U3015" s="5">
        <v>21.428571428571427</v>
      </c>
      <c r="V3015">
        <v>64.31</v>
      </c>
      <c r="W3015">
        <v>5</v>
      </c>
      <c r="Y3015">
        <v>5.7</v>
      </c>
      <c r="Z3015">
        <v>1.56</v>
      </c>
      <c r="AA3015">
        <v>14956.3</v>
      </c>
      <c r="AB3015" s="9">
        <v>14956300000</v>
      </c>
      <c r="AC3015" s="5">
        <v>12.51</v>
      </c>
      <c r="AD3015">
        <v>12.95</v>
      </c>
      <c r="AE3015">
        <v>8.6999999999999993</v>
      </c>
      <c r="AF3015">
        <v>11.23</v>
      </c>
      <c r="AG3015" s="5"/>
      <c r="AH3015" s="5">
        <v>0.19745565655206873</v>
      </c>
      <c r="AI3015" s="5">
        <v>2.3862853780681053</v>
      </c>
      <c r="AJ3015">
        <v>14888.2</v>
      </c>
      <c r="AK3015">
        <v>14888200000</v>
      </c>
      <c r="AL3015">
        <f t="shared" si="360"/>
        <v>1</v>
      </c>
      <c r="AM3015">
        <f t="shared" si="361"/>
        <v>0</v>
      </c>
      <c r="AN3015">
        <f t="shared" si="362"/>
        <v>0</v>
      </c>
      <c r="AO3015">
        <v>35</v>
      </c>
      <c r="AP3015" s="5">
        <v>1.5440680443502754</v>
      </c>
      <c r="AV3015">
        <v>0</v>
      </c>
      <c r="CG3015" s="13"/>
    </row>
    <row r="3016" spans="1:85" x14ac:dyDescent="0.3">
      <c r="A3016">
        <v>2020</v>
      </c>
      <c r="B3016" t="s">
        <v>231</v>
      </c>
      <c r="C3016">
        <v>0</v>
      </c>
      <c r="M3016">
        <v>0</v>
      </c>
      <c r="N3016">
        <v>0</v>
      </c>
      <c r="Q3016" s="5"/>
      <c r="S3016" s="5"/>
      <c r="U3016" s="5"/>
      <c r="V3016">
        <v>67.7</v>
      </c>
      <c r="Z3016">
        <v>1.9</v>
      </c>
      <c r="AC3016" s="5">
        <v>38.31</v>
      </c>
      <c r="AG3016" s="5"/>
      <c r="AH3016" s="5"/>
      <c r="AI3016" s="5"/>
      <c r="AJ3016">
        <v>120625.04</v>
      </c>
      <c r="AK3016">
        <v>120625040000</v>
      </c>
      <c r="AL3016">
        <f t="shared" si="360"/>
        <v>0</v>
      </c>
      <c r="AM3016">
        <f t="shared" si="361"/>
        <v>0</v>
      </c>
      <c r="AN3016">
        <f t="shared" si="362"/>
        <v>1</v>
      </c>
      <c r="AO3016">
        <v>22</v>
      </c>
      <c r="AP3016" s="5">
        <v>1.3424226808222062</v>
      </c>
      <c r="AV3016">
        <v>0</v>
      </c>
      <c r="CG3016" s="13"/>
    </row>
    <row r="3017" spans="1:85" x14ac:dyDescent="0.3">
      <c r="A3017">
        <v>2020</v>
      </c>
      <c r="B3017" t="s">
        <v>232</v>
      </c>
      <c r="C3017">
        <v>0</v>
      </c>
      <c r="D3017">
        <v>4</v>
      </c>
      <c r="E3017">
        <v>5</v>
      </c>
      <c r="M3017">
        <v>0</v>
      </c>
      <c r="N3017">
        <v>0</v>
      </c>
      <c r="Q3017" s="5"/>
      <c r="S3017" s="5"/>
      <c r="U3017" s="5"/>
      <c r="V3017">
        <v>74.150000000000006</v>
      </c>
      <c r="X3017">
        <v>52.32</v>
      </c>
      <c r="Z3017">
        <v>2.02</v>
      </c>
      <c r="AC3017" s="5">
        <v>103.44</v>
      </c>
      <c r="AG3017" s="5"/>
      <c r="AH3017" s="5"/>
      <c r="AI3017" s="5"/>
      <c r="AJ3017">
        <v>27928.91</v>
      </c>
      <c r="AK3017">
        <v>27928910000</v>
      </c>
      <c r="AL3017">
        <f t="shared" si="360"/>
        <v>1</v>
      </c>
      <c r="AM3017">
        <f t="shared" si="361"/>
        <v>0</v>
      </c>
      <c r="AN3017">
        <f t="shared" si="362"/>
        <v>0</v>
      </c>
      <c r="AO3017">
        <v>31</v>
      </c>
      <c r="AP3017" s="5">
        <v>1.4913616938342726</v>
      </c>
      <c r="CG3017" s="13"/>
    </row>
    <row r="3018" spans="1:85" x14ac:dyDescent="0.3">
      <c r="A3018">
        <v>2020</v>
      </c>
      <c r="B3018" t="s">
        <v>233</v>
      </c>
      <c r="C3018">
        <v>1</v>
      </c>
      <c r="D3018">
        <v>5</v>
      </c>
      <c r="E3018">
        <v>4</v>
      </c>
      <c r="L3018">
        <v>1</v>
      </c>
      <c r="M3018">
        <v>0</v>
      </c>
      <c r="N3018">
        <v>1</v>
      </c>
      <c r="O3018">
        <v>12</v>
      </c>
      <c r="P3018">
        <v>4</v>
      </c>
      <c r="Q3018" s="5">
        <v>33.333333333333329</v>
      </c>
      <c r="R3018">
        <v>2</v>
      </c>
      <c r="S3018" s="5">
        <v>16.666666666666664</v>
      </c>
      <c r="T3018">
        <v>6</v>
      </c>
      <c r="U3018" s="5">
        <v>50</v>
      </c>
      <c r="V3018">
        <v>73.42</v>
      </c>
      <c r="W3018">
        <v>6</v>
      </c>
      <c r="Z3018">
        <v>3.18</v>
      </c>
      <c r="AC3018" s="5">
        <v>11.46</v>
      </c>
      <c r="AG3018" s="5"/>
      <c r="AH3018" s="5"/>
      <c r="AI3018" s="5"/>
      <c r="AJ3018">
        <v>173789.64</v>
      </c>
      <c r="AK3018">
        <v>173789640000</v>
      </c>
      <c r="AL3018">
        <f t="shared" si="360"/>
        <v>0</v>
      </c>
      <c r="AM3018">
        <f t="shared" si="361"/>
        <v>0</v>
      </c>
      <c r="AN3018">
        <f t="shared" si="362"/>
        <v>1</v>
      </c>
      <c r="AO3018">
        <v>31</v>
      </c>
      <c r="AP3018" s="5">
        <v>1.4913616938342726</v>
      </c>
      <c r="AQ3018">
        <v>54520000</v>
      </c>
      <c r="AS3018">
        <v>43920000</v>
      </c>
      <c r="AT3018">
        <v>6570000</v>
      </c>
      <c r="AU3018">
        <v>61090000</v>
      </c>
      <c r="AV3018">
        <v>73.42</v>
      </c>
      <c r="CG3018" s="13"/>
    </row>
    <row r="3019" spans="1:85" x14ac:dyDescent="0.3">
      <c r="A3019">
        <v>2020</v>
      </c>
      <c r="B3019" t="s">
        <v>234</v>
      </c>
      <c r="C3019">
        <v>0</v>
      </c>
      <c r="D3019">
        <v>7</v>
      </c>
      <c r="E3019">
        <v>4</v>
      </c>
      <c r="F3019">
        <v>8.1</v>
      </c>
      <c r="G3019">
        <v>8100000</v>
      </c>
      <c r="H3019">
        <v>7</v>
      </c>
      <c r="I3019">
        <v>7000000</v>
      </c>
      <c r="J3019">
        <v>1.0999999999999996</v>
      </c>
      <c r="K3019">
        <v>1099999.9999999995</v>
      </c>
      <c r="L3019">
        <v>1</v>
      </c>
      <c r="M3019">
        <v>0</v>
      </c>
      <c r="N3019">
        <v>1</v>
      </c>
      <c r="O3019">
        <v>12</v>
      </c>
      <c r="P3019">
        <v>6</v>
      </c>
      <c r="Q3019" s="5">
        <v>50</v>
      </c>
      <c r="R3019">
        <v>1</v>
      </c>
      <c r="S3019" s="5">
        <v>8.3333333333333321</v>
      </c>
      <c r="T3019">
        <v>5</v>
      </c>
      <c r="U3019" s="5">
        <v>41.666666666666671</v>
      </c>
      <c r="V3019">
        <v>37.369999999999997</v>
      </c>
      <c r="W3019">
        <v>5</v>
      </c>
      <c r="X3019">
        <v>16.09</v>
      </c>
      <c r="Y3019">
        <v>2.93</v>
      </c>
      <c r="Z3019">
        <v>0.82</v>
      </c>
      <c r="AA3019">
        <v>31632.7</v>
      </c>
      <c r="AB3019" s="9">
        <v>31632700000</v>
      </c>
      <c r="AC3019" s="5">
        <v>12.01</v>
      </c>
      <c r="AD3019">
        <v>7.02</v>
      </c>
      <c r="AE3019">
        <v>2.39</v>
      </c>
      <c r="AF3019">
        <v>3.25</v>
      </c>
      <c r="AG3019" s="5">
        <v>-2.9105764662309532</v>
      </c>
      <c r="AH3019" s="5"/>
      <c r="AI3019" s="5">
        <v>1.0451210298204072</v>
      </c>
      <c r="AJ3019">
        <v>9157.6299999999992</v>
      </c>
      <c r="AK3019">
        <v>9157630000</v>
      </c>
      <c r="AL3019">
        <f t="shared" si="360"/>
        <v>1</v>
      </c>
      <c r="AM3019">
        <f t="shared" si="361"/>
        <v>0</v>
      </c>
      <c r="AN3019">
        <f t="shared" si="362"/>
        <v>0</v>
      </c>
      <c r="AO3019">
        <v>9</v>
      </c>
      <c r="AP3019" s="5">
        <v>0.95424250943932487</v>
      </c>
      <c r="AQ3019">
        <v>99034000</v>
      </c>
      <c r="AS3019">
        <v>108783000</v>
      </c>
      <c r="AT3019">
        <v>25569000</v>
      </c>
      <c r="AU3019">
        <v>124603000</v>
      </c>
      <c r="AV3019">
        <v>0</v>
      </c>
      <c r="AW3019">
        <v>25952.1</v>
      </c>
      <c r="AX3019">
        <v>25952100000</v>
      </c>
      <c r="CG3019" s="13"/>
    </row>
    <row r="3020" spans="1:85" x14ac:dyDescent="0.3">
      <c r="A3020">
        <v>2020</v>
      </c>
      <c r="B3020" t="s">
        <v>235</v>
      </c>
      <c r="C3020">
        <v>0</v>
      </c>
      <c r="M3020">
        <v>0</v>
      </c>
      <c r="N3020">
        <v>0</v>
      </c>
      <c r="Q3020" s="5"/>
      <c r="S3020" s="5"/>
      <c r="U3020" s="5"/>
      <c r="AG3020" s="5"/>
      <c r="AH3020" s="5"/>
      <c r="AI3020" s="5"/>
      <c r="AL3020">
        <f t="shared" ref="AL3020:AL3083" si="363">IF(AJ3020&lt;29957,1,0)</f>
        <v>1</v>
      </c>
      <c r="AM3020">
        <f t="shared" ref="AM3020:AM3083" si="364">IF(AND(AJ3020&gt;29957,AJ3020&lt;96525),1,0)</f>
        <v>0</v>
      </c>
      <c r="AN3020">
        <f t="shared" ref="AN3020:AN3083" si="365">IF(AJ3020&gt;96525,1,0)</f>
        <v>0</v>
      </c>
      <c r="AO3020">
        <v>15</v>
      </c>
      <c r="AP3020" s="5">
        <v>1.1760912590556811</v>
      </c>
      <c r="AR3020" s="5">
        <v>37.200000000000003</v>
      </c>
      <c r="CG3020" s="13"/>
    </row>
    <row r="3021" spans="1:85" x14ac:dyDescent="0.3">
      <c r="A3021">
        <v>2020</v>
      </c>
      <c r="B3021" t="s">
        <v>236</v>
      </c>
      <c r="C3021">
        <v>0</v>
      </c>
      <c r="D3021">
        <v>6</v>
      </c>
      <c r="E3021">
        <v>4</v>
      </c>
      <c r="M3021">
        <v>0</v>
      </c>
      <c r="N3021">
        <v>0</v>
      </c>
      <c r="Q3021" s="5"/>
      <c r="S3021" s="5"/>
      <c r="U3021" s="5"/>
      <c r="V3021">
        <v>51.35</v>
      </c>
      <c r="Z3021">
        <v>6.03</v>
      </c>
      <c r="AC3021" s="5">
        <v>36.53</v>
      </c>
      <c r="AG3021" s="5"/>
      <c r="AH3021" s="5"/>
      <c r="AI3021" s="5"/>
      <c r="AJ3021">
        <v>161593.26</v>
      </c>
      <c r="AK3021">
        <v>161593260000</v>
      </c>
      <c r="AL3021">
        <f t="shared" si="363"/>
        <v>0</v>
      </c>
      <c r="AM3021">
        <f t="shared" si="364"/>
        <v>0</v>
      </c>
      <c r="AN3021">
        <f t="shared" si="365"/>
        <v>1</v>
      </c>
      <c r="AO3021">
        <v>74</v>
      </c>
      <c r="AP3021" s="5">
        <v>1.8692317197309762</v>
      </c>
      <c r="AV3021">
        <v>0</v>
      </c>
      <c r="CG3021" s="13"/>
    </row>
    <row r="3022" spans="1:85" x14ac:dyDescent="0.3">
      <c r="A3022">
        <v>2020</v>
      </c>
      <c r="B3022" t="s">
        <v>237</v>
      </c>
      <c r="C3022">
        <v>0</v>
      </c>
      <c r="D3022">
        <v>4</v>
      </c>
      <c r="E3022">
        <v>6</v>
      </c>
      <c r="M3022">
        <v>0</v>
      </c>
      <c r="N3022">
        <v>0</v>
      </c>
      <c r="Q3022" s="5"/>
      <c r="S3022" s="5"/>
      <c r="U3022" s="5"/>
      <c r="V3022">
        <v>56.07</v>
      </c>
      <c r="Z3022">
        <v>0.94</v>
      </c>
      <c r="AC3022" s="5">
        <v>5.24</v>
      </c>
      <c r="AG3022" s="5"/>
      <c r="AH3022" s="5"/>
      <c r="AI3022" s="5"/>
      <c r="AJ3022">
        <v>24114.68</v>
      </c>
      <c r="AK3022">
        <v>24114680000</v>
      </c>
      <c r="AL3022">
        <f t="shared" si="363"/>
        <v>1</v>
      </c>
      <c r="AM3022">
        <f t="shared" si="364"/>
        <v>0</v>
      </c>
      <c r="AN3022">
        <f t="shared" si="365"/>
        <v>0</v>
      </c>
      <c r="AO3022">
        <v>21</v>
      </c>
      <c r="AP3022" s="5">
        <v>1.3222192947339191</v>
      </c>
      <c r="AR3022" s="5">
        <v>100</v>
      </c>
      <c r="AV3022">
        <v>0</v>
      </c>
      <c r="CG3022" s="13"/>
    </row>
    <row r="3023" spans="1:85" x14ac:dyDescent="0.3">
      <c r="A3023">
        <v>2020</v>
      </c>
      <c r="B3023" t="s">
        <v>238</v>
      </c>
      <c r="C3023">
        <v>1</v>
      </c>
      <c r="D3023">
        <v>4</v>
      </c>
      <c r="E3023">
        <v>4</v>
      </c>
      <c r="M3023">
        <v>0</v>
      </c>
      <c r="N3023">
        <v>0</v>
      </c>
      <c r="Q3023" s="5"/>
      <c r="S3023" s="5"/>
      <c r="U3023" s="5"/>
      <c r="V3023">
        <v>18.54</v>
      </c>
      <c r="Z3023">
        <v>3.53</v>
      </c>
      <c r="AC3023" s="5">
        <v>98.2</v>
      </c>
      <c r="AG3023" s="5"/>
      <c r="AH3023" s="5"/>
      <c r="AI3023" s="5"/>
      <c r="AJ3023">
        <v>60787.12</v>
      </c>
      <c r="AK3023">
        <v>60787120000</v>
      </c>
      <c r="AL3023">
        <f t="shared" si="363"/>
        <v>0</v>
      </c>
      <c r="AM3023">
        <f t="shared" si="364"/>
        <v>1</v>
      </c>
      <c r="AN3023">
        <f t="shared" si="365"/>
        <v>0</v>
      </c>
      <c r="AO3023">
        <v>25</v>
      </c>
      <c r="AP3023" s="5">
        <v>1.3979400086720375</v>
      </c>
      <c r="AV3023">
        <v>0</v>
      </c>
      <c r="CG3023" s="13"/>
    </row>
    <row r="3024" spans="1:85" x14ac:dyDescent="0.3">
      <c r="A3024">
        <v>2020</v>
      </c>
      <c r="B3024" t="s">
        <v>239</v>
      </c>
      <c r="C3024">
        <v>1</v>
      </c>
      <c r="D3024">
        <v>4</v>
      </c>
      <c r="E3024">
        <v>4</v>
      </c>
      <c r="F3024">
        <v>6.1</v>
      </c>
      <c r="G3024">
        <v>6100000</v>
      </c>
      <c r="H3024">
        <v>6</v>
      </c>
      <c r="I3024">
        <v>6000000</v>
      </c>
      <c r="J3024">
        <v>0.999999999999996</v>
      </c>
      <c r="K3024">
        <v>999999.99999999604</v>
      </c>
      <c r="M3024">
        <v>0</v>
      </c>
      <c r="N3024">
        <v>0</v>
      </c>
      <c r="O3024">
        <v>19</v>
      </c>
      <c r="P3024">
        <v>7</v>
      </c>
      <c r="Q3024" s="5">
        <v>36.84210526315789</v>
      </c>
      <c r="R3024">
        <v>4</v>
      </c>
      <c r="S3024" s="5">
        <v>21.052631578947366</v>
      </c>
      <c r="T3024">
        <v>8</v>
      </c>
      <c r="U3024" s="5">
        <v>42.105263157894733</v>
      </c>
      <c r="V3024">
        <v>48.32</v>
      </c>
      <c r="W3024">
        <v>4</v>
      </c>
      <c r="Y3024">
        <v>11.97</v>
      </c>
      <c r="Z3024">
        <v>23.08</v>
      </c>
      <c r="AA3024">
        <v>15328.3</v>
      </c>
      <c r="AB3024" s="9">
        <v>15328300000</v>
      </c>
      <c r="AC3024" s="5">
        <v>53.21</v>
      </c>
      <c r="AD3024">
        <v>44.59</v>
      </c>
      <c r="AE3024">
        <v>24.54</v>
      </c>
      <c r="AF3024">
        <v>38.32</v>
      </c>
      <c r="AG3024" s="5"/>
      <c r="AH3024" s="5"/>
      <c r="AI3024" s="5">
        <v>6.3640455888780885</v>
      </c>
      <c r="AJ3024">
        <v>189208.74</v>
      </c>
      <c r="AK3024">
        <v>189208740000</v>
      </c>
      <c r="AL3024">
        <f t="shared" si="363"/>
        <v>0</v>
      </c>
      <c r="AM3024">
        <f t="shared" si="364"/>
        <v>0</v>
      </c>
      <c r="AN3024">
        <f t="shared" si="365"/>
        <v>1</v>
      </c>
      <c r="AO3024">
        <v>26</v>
      </c>
      <c r="AP3024" s="5">
        <v>1.414973347970818</v>
      </c>
      <c r="AR3024" s="5">
        <v>100</v>
      </c>
      <c r="AV3024">
        <v>48.32</v>
      </c>
      <c r="CG3024" s="13"/>
    </row>
    <row r="3025" spans="1:85" x14ac:dyDescent="0.3">
      <c r="A3025">
        <v>2020</v>
      </c>
      <c r="B3025" t="s">
        <v>240</v>
      </c>
      <c r="C3025">
        <v>0</v>
      </c>
      <c r="M3025">
        <v>0</v>
      </c>
      <c r="N3025">
        <v>0</v>
      </c>
      <c r="Q3025" s="5"/>
      <c r="S3025" s="5"/>
      <c r="U3025" s="5"/>
      <c r="AG3025" s="5"/>
      <c r="AH3025" s="5"/>
      <c r="AI3025" s="5"/>
      <c r="AL3025">
        <f t="shared" si="363"/>
        <v>1</v>
      </c>
      <c r="AM3025">
        <f t="shared" si="364"/>
        <v>0</v>
      </c>
      <c r="AN3025">
        <f t="shared" si="365"/>
        <v>0</v>
      </c>
      <c r="AO3025">
        <v>28</v>
      </c>
      <c r="AP3025" s="5">
        <v>1.447158031342219</v>
      </c>
      <c r="CG3025" s="13"/>
    </row>
    <row r="3026" spans="1:85" x14ac:dyDescent="0.3">
      <c r="A3026">
        <v>2020</v>
      </c>
      <c r="B3026" t="s">
        <v>241</v>
      </c>
      <c r="C3026">
        <v>1</v>
      </c>
      <c r="F3026">
        <v>18.8</v>
      </c>
      <c r="G3026">
        <v>18800000</v>
      </c>
      <c r="H3026">
        <v>17</v>
      </c>
      <c r="I3026">
        <v>17000000</v>
      </c>
      <c r="J3026">
        <v>1.8000000000000007</v>
      </c>
      <c r="K3026">
        <v>1800000.0000000007</v>
      </c>
      <c r="M3026">
        <v>0</v>
      </c>
      <c r="N3026">
        <v>1</v>
      </c>
      <c r="O3026">
        <v>14</v>
      </c>
      <c r="P3026">
        <v>8</v>
      </c>
      <c r="Q3026" s="5">
        <v>57.142857142857139</v>
      </c>
      <c r="R3026">
        <v>4</v>
      </c>
      <c r="S3026" s="5">
        <v>28.571428571428569</v>
      </c>
      <c r="T3026">
        <v>2</v>
      </c>
      <c r="U3026" s="5">
        <v>14.285714285714285</v>
      </c>
      <c r="V3026">
        <v>31.44</v>
      </c>
      <c r="W3026">
        <v>6</v>
      </c>
      <c r="Y3026">
        <v>9.1300000000000008</v>
      </c>
      <c r="Z3026">
        <v>1.83</v>
      </c>
      <c r="AA3026">
        <v>31843</v>
      </c>
      <c r="AB3026" s="9">
        <v>31843000000</v>
      </c>
      <c r="AC3026" s="5">
        <v>10.52</v>
      </c>
      <c r="AD3026">
        <v>14.27</v>
      </c>
      <c r="AE3026">
        <v>11.04</v>
      </c>
      <c r="AF3026">
        <v>14.05</v>
      </c>
      <c r="AG3026" s="5">
        <v>5.9377172498618469</v>
      </c>
      <c r="AH3026" s="5">
        <v>2.1843625553872905</v>
      </c>
      <c r="AI3026" s="5">
        <v>0.5998178563577552</v>
      </c>
      <c r="AJ3026">
        <v>42106.35</v>
      </c>
      <c r="AK3026">
        <v>42106350000</v>
      </c>
      <c r="AL3026">
        <f t="shared" si="363"/>
        <v>0</v>
      </c>
      <c r="AM3026">
        <f t="shared" si="364"/>
        <v>1</v>
      </c>
      <c r="AN3026">
        <f t="shared" si="365"/>
        <v>0</v>
      </c>
      <c r="AO3026">
        <v>30</v>
      </c>
      <c r="AP3026" s="5">
        <v>1.4771212547196624</v>
      </c>
      <c r="AQ3026">
        <v>97040000</v>
      </c>
      <c r="AS3026">
        <v>56380000</v>
      </c>
      <c r="AT3026">
        <v>3240000</v>
      </c>
      <c r="AU3026">
        <v>100280000</v>
      </c>
      <c r="AV3026">
        <v>0</v>
      </c>
      <c r="AW3026">
        <v>35658</v>
      </c>
      <c r="AX3026">
        <v>35658000000</v>
      </c>
      <c r="CG3026" s="13"/>
    </row>
    <row r="3027" spans="1:85" x14ac:dyDescent="0.3">
      <c r="A3027">
        <v>2020</v>
      </c>
      <c r="B3027" t="s">
        <v>242</v>
      </c>
      <c r="C3027">
        <v>0</v>
      </c>
      <c r="D3027">
        <v>4</v>
      </c>
      <c r="E3027">
        <v>4</v>
      </c>
      <c r="M3027">
        <v>0</v>
      </c>
      <c r="N3027">
        <v>0</v>
      </c>
      <c r="Q3027" s="5"/>
      <c r="S3027" s="5"/>
      <c r="U3027" s="5"/>
      <c r="V3027">
        <v>63.92</v>
      </c>
      <c r="Z3027">
        <v>5.23</v>
      </c>
      <c r="AC3027" s="5">
        <v>39.61</v>
      </c>
      <c r="AG3027" s="5"/>
      <c r="AH3027" s="5"/>
      <c r="AI3027" s="5"/>
      <c r="AJ3027">
        <v>184043.13</v>
      </c>
      <c r="AK3027">
        <v>184043130000</v>
      </c>
      <c r="AL3027">
        <f t="shared" si="363"/>
        <v>0</v>
      </c>
      <c r="AM3027">
        <f t="shared" si="364"/>
        <v>0</v>
      </c>
      <c r="AN3027">
        <f t="shared" si="365"/>
        <v>1</v>
      </c>
      <c r="AO3027">
        <v>70</v>
      </c>
      <c r="AP3027" s="5">
        <v>1.8450980400142569</v>
      </c>
      <c r="AV3027">
        <v>63.92</v>
      </c>
      <c r="CG3027" s="13"/>
    </row>
    <row r="3028" spans="1:85" x14ac:dyDescent="0.3">
      <c r="A3028">
        <v>2020</v>
      </c>
      <c r="B3028" t="s">
        <v>243</v>
      </c>
      <c r="C3028">
        <v>0</v>
      </c>
      <c r="D3028">
        <v>4</v>
      </c>
      <c r="E3028">
        <v>5</v>
      </c>
      <c r="L3028">
        <v>1</v>
      </c>
      <c r="M3028">
        <v>0</v>
      </c>
      <c r="N3028">
        <v>0</v>
      </c>
      <c r="O3028">
        <v>11</v>
      </c>
      <c r="P3028">
        <v>5</v>
      </c>
      <c r="Q3028" s="5">
        <v>45.454545454545453</v>
      </c>
      <c r="R3028">
        <v>1</v>
      </c>
      <c r="S3028" s="5">
        <v>9.0909090909090917</v>
      </c>
      <c r="T3028">
        <v>5</v>
      </c>
      <c r="U3028" s="5">
        <v>45.454545454545453</v>
      </c>
      <c r="V3028">
        <v>53.56</v>
      </c>
      <c r="W3028">
        <v>5</v>
      </c>
      <c r="Y3028">
        <v>8.5</v>
      </c>
      <c r="Z3028">
        <v>0.64</v>
      </c>
      <c r="AA3028">
        <v>37759.800000000003</v>
      </c>
      <c r="AB3028" s="9">
        <v>37759800000</v>
      </c>
      <c r="AC3028" s="5">
        <v>3.92</v>
      </c>
      <c r="AD3028">
        <v>17.72</v>
      </c>
      <c r="AE3028">
        <v>7.55</v>
      </c>
      <c r="AF3028">
        <v>11.88</v>
      </c>
      <c r="AG3028" s="5"/>
      <c r="AH3028" s="5">
        <v>0.30275563119307919</v>
      </c>
      <c r="AI3028" s="5"/>
      <c r="AJ3028">
        <v>10805.58</v>
      </c>
      <c r="AK3028">
        <v>10805580000</v>
      </c>
      <c r="AL3028">
        <f t="shared" si="363"/>
        <v>1</v>
      </c>
      <c r="AM3028">
        <f t="shared" si="364"/>
        <v>0</v>
      </c>
      <c r="AN3028">
        <f t="shared" si="365"/>
        <v>0</v>
      </c>
      <c r="AO3028">
        <v>7</v>
      </c>
      <c r="AP3028" s="5">
        <v>0.8450980400142567</v>
      </c>
      <c r="AQ3028">
        <v>46314000</v>
      </c>
      <c r="AT3028">
        <v>20988842</v>
      </c>
      <c r="AU3028">
        <v>67302842</v>
      </c>
      <c r="AV3028">
        <v>0</v>
      </c>
      <c r="CG3028" s="13"/>
    </row>
    <row r="3029" spans="1:85" x14ac:dyDescent="0.3">
      <c r="A3029">
        <v>2020</v>
      </c>
      <c r="B3029" t="s">
        <v>244</v>
      </c>
      <c r="C3029">
        <v>0</v>
      </c>
      <c r="D3029">
        <v>4</v>
      </c>
      <c r="E3029">
        <v>5</v>
      </c>
      <c r="M3029">
        <v>0</v>
      </c>
      <c r="N3029">
        <v>0</v>
      </c>
      <c r="Q3029" s="5"/>
      <c r="S3029" s="5"/>
      <c r="U3029" s="5"/>
      <c r="V3029">
        <v>59.11</v>
      </c>
      <c r="Z3029">
        <v>3.03</v>
      </c>
      <c r="AC3029" s="5">
        <v>58.81</v>
      </c>
      <c r="AG3029" s="5"/>
      <c r="AH3029" s="5"/>
      <c r="AI3029" s="5"/>
      <c r="AJ3029">
        <v>87519.63</v>
      </c>
      <c r="AK3029">
        <v>87519630000</v>
      </c>
      <c r="AL3029">
        <f t="shared" si="363"/>
        <v>0</v>
      </c>
      <c r="AM3029">
        <f t="shared" si="364"/>
        <v>1</v>
      </c>
      <c r="AN3029">
        <f t="shared" si="365"/>
        <v>0</v>
      </c>
      <c r="AO3029">
        <v>115</v>
      </c>
      <c r="AP3029" s="5">
        <v>2.0606978403536114</v>
      </c>
      <c r="AV3029">
        <v>0</v>
      </c>
      <c r="CG3029" s="13"/>
    </row>
    <row r="3030" spans="1:85" x14ac:dyDescent="0.3">
      <c r="A3030">
        <v>2020</v>
      </c>
      <c r="B3030" t="s">
        <v>245</v>
      </c>
      <c r="C3030">
        <v>0</v>
      </c>
      <c r="D3030">
        <v>5</v>
      </c>
      <c r="E3030">
        <v>5</v>
      </c>
      <c r="M3030">
        <v>0</v>
      </c>
      <c r="N3030">
        <v>0</v>
      </c>
      <c r="Q3030" s="5"/>
      <c r="S3030" s="5"/>
      <c r="U3030" s="5"/>
      <c r="V3030">
        <v>69.92</v>
      </c>
      <c r="Z3030">
        <v>13.97</v>
      </c>
      <c r="AC3030" s="5">
        <v>59.37</v>
      </c>
      <c r="AG3030" s="5"/>
      <c r="AH3030" s="5"/>
      <c r="AI3030" s="5"/>
      <c r="AJ3030">
        <v>689219.1</v>
      </c>
      <c r="AK3030">
        <v>689219100000</v>
      </c>
      <c r="AL3030">
        <f t="shared" si="363"/>
        <v>0</v>
      </c>
      <c r="AM3030">
        <f t="shared" si="364"/>
        <v>0</v>
      </c>
      <c r="AN3030">
        <f t="shared" si="365"/>
        <v>1</v>
      </c>
      <c r="AO3030">
        <v>51</v>
      </c>
      <c r="AP3030" s="5">
        <v>1.7075701760979363</v>
      </c>
      <c r="AV3030">
        <v>0</v>
      </c>
      <c r="CG3030" s="13"/>
    </row>
    <row r="3031" spans="1:85" x14ac:dyDescent="0.3">
      <c r="A3031">
        <v>2020</v>
      </c>
      <c r="B3031" t="s">
        <v>246</v>
      </c>
      <c r="C3031">
        <v>0</v>
      </c>
      <c r="M3031">
        <v>0</v>
      </c>
      <c r="N3031">
        <v>0</v>
      </c>
      <c r="Q3031" s="5"/>
      <c r="S3031" s="5"/>
      <c r="U3031" s="5"/>
      <c r="V3031">
        <v>32.92</v>
      </c>
      <c r="Z3031">
        <v>1.34</v>
      </c>
      <c r="AC3031" s="5">
        <v>13.54</v>
      </c>
      <c r="AG3031" s="5"/>
      <c r="AH3031" s="5"/>
      <c r="AI3031" s="5"/>
      <c r="AJ3031">
        <v>10082.959999999999</v>
      </c>
      <c r="AK3031">
        <v>10082960000</v>
      </c>
      <c r="AL3031">
        <f t="shared" si="363"/>
        <v>1</v>
      </c>
      <c r="AM3031">
        <f t="shared" si="364"/>
        <v>0</v>
      </c>
      <c r="AN3031">
        <f t="shared" si="365"/>
        <v>0</v>
      </c>
      <c r="AO3031">
        <v>35</v>
      </c>
      <c r="AP3031" s="5">
        <v>1.5440680443502754</v>
      </c>
      <c r="AV3031">
        <v>0</v>
      </c>
      <c r="CG3031" s="13"/>
    </row>
    <row r="3032" spans="1:85" x14ac:dyDescent="0.3">
      <c r="A3032">
        <v>2020</v>
      </c>
      <c r="B3032" t="s">
        <v>247</v>
      </c>
      <c r="C3032">
        <v>0</v>
      </c>
      <c r="D3032">
        <v>4</v>
      </c>
      <c r="E3032">
        <v>4</v>
      </c>
      <c r="M3032">
        <v>0</v>
      </c>
      <c r="N3032">
        <v>0</v>
      </c>
      <c r="Q3032" s="5"/>
      <c r="S3032" s="5"/>
      <c r="U3032" s="5"/>
      <c r="V3032">
        <v>65.48</v>
      </c>
      <c r="Z3032">
        <v>1.26</v>
      </c>
      <c r="AC3032" s="5">
        <v>20.28</v>
      </c>
      <c r="AG3032" s="5"/>
      <c r="AH3032" s="5"/>
      <c r="AI3032" s="5"/>
      <c r="AJ3032">
        <v>67424.929999999993</v>
      </c>
      <c r="AK3032">
        <v>67424929999.999992</v>
      </c>
      <c r="AL3032">
        <f t="shared" si="363"/>
        <v>0</v>
      </c>
      <c r="AM3032">
        <f t="shared" si="364"/>
        <v>1</v>
      </c>
      <c r="AN3032">
        <f t="shared" si="365"/>
        <v>0</v>
      </c>
      <c r="AO3032">
        <v>23</v>
      </c>
      <c r="AP3032" s="5">
        <v>1.3617278360175928</v>
      </c>
      <c r="AR3032" s="5">
        <v>84</v>
      </c>
      <c r="AV3032">
        <v>0</v>
      </c>
      <c r="CG3032" s="13"/>
    </row>
    <row r="3033" spans="1:85" x14ac:dyDescent="0.3">
      <c r="A3033">
        <v>2020</v>
      </c>
      <c r="B3033" t="s">
        <v>248</v>
      </c>
      <c r="C3033">
        <v>0</v>
      </c>
      <c r="D3033">
        <v>3</v>
      </c>
      <c r="E3033">
        <v>11</v>
      </c>
      <c r="M3033">
        <v>0</v>
      </c>
      <c r="N3033">
        <v>0</v>
      </c>
      <c r="Q3033" s="5"/>
      <c r="S3033" s="5"/>
      <c r="U3033" s="5"/>
      <c r="V3033">
        <v>74.87</v>
      </c>
      <c r="Z3033">
        <v>1.33</v>
      </c>
      <c r="AC3033" s="5">
        <v>22.8</v>
      </c>
      <c r="AG3033" s="5"/>
      <c r="AH3033" s="5"/>
      <c r="AI3033" s="5"/>
      <c r="AJ3033">
        <v>15226.54</v>
      </c>
      <c r="AK3033">
        <v>15226540000</v>
      </c>
      <c r="AL3033">
        <f t="shared" si="363"/>
        <v>1</v>
      </c>
      <c r="AM3033">
        <f t="shared" si="364"/>
        <v>0</v>
      </c>
      <c r="AN3033">
        <f t="shared" si="365"/>
        <v>0</v>
      </c>
      <c r="AO3033">
        <v>28</v>
      </c>
      <c r="AP3033" s="5">
        <v>1.447158031342219</v>
      </c>
      <c r="AV3033">
        <v>0</v>
      </c>
      <c r="CG3033" s="13"/>
    </row>
    <row r="3034" spans="1:85" x14ac:dyDescent="0.3">
      <c r="A3034">
        <v>2020</v>
      </c>
      <c r="B3034" t="s">
        <v>249</v>
      </c>
      <c r="C3034">
        <v>0</v>
      </c>
      <c r="D3034">
        <v>4</v>
      </c>
      <c r="E3034">
        <v>4</v>
      </c>
      <c r="F3034">
        <v>11.2</v>
      </c>
      <c r="G3034">
        <v>11200000</v>
      </c>
      <c r="H3034">
        <v>8.9</v>
      </c>
      <c r="I3034">
        <v>8900000</v>
      </c>
      <c r="J3034">
        <v>2.2999999999999989</v>
      </c>
      <c r="K3034">
        <v>2299999.9999999991</v>
      </c>
      <c r="L3034">
        <v>1</v>
      </c>
      <c r="M3034">
        <v>0</v>
      </c>
      <c r="N3034">
        <v>0</v>
      </c>
      <c r="O3034">
        <v>13</v>
      </c>
      <c r="P3034">
        <v>4</v>
      </c>
      <c r="Q3034" s="5">
        <v>30.76923076923077</v>
      </c>
      <c r="R3034">
        <v>1</v>
      </c>
      <c r="S3034" s="5">
        <v>7.6923076923076925</v>
      </c>
      <c r="T3034">
        <v>8</v>
      </c>
      <c r="U3034" s="5">
        <v>61.53846153846154</v>
      </c>
      <c r="V3034">
        <v>70.64</v>
      </c>
      <c r="W3034">
        <v>4</v>
      </c>
      <c r="Y3034">
        <v>12.99</v>
      </c>
      <c r="Z3034">
        <v>26.19</v>
      </c>
      <c r="AA3034">
        <v>16577.400000000001</v>
      </c>
      <c r="AB3034" s="9">
        <v>16577400000.000002</v>
      </c>
      <c r="AC3034" s="5">
        <v>79.41</v>
      </c>
      <c r="AD3034">
        <v>45.52</v>
      </c>
      <c r="AE3034">
        <v>25.09</v>
      </c>
      <c r="AF3034">
        <v>45.41</v>
      </c>
      <c r="AG3034" s="5">
        <v>0</v>
      </c>
      <c r="AH3034" s="5"/>
      <c r="AI3034" s="5">
        <v>17.794708458503745</v>
      </c>
      <c r="AJ3034">
        <v>333350.65999999997</v>
      </c>
      <c r="AK3034">
        <v>333350660000</v>
      </c>
      <c r="AL3034">
        <f t="shared" si="363"/>
        <v>0</v>
      </c>
      <c r="AM3034">
        <f t="shared" si="364"/>
        <v>0</v>
      </c>
      <c r="AN3034">
        <f t="shared" si="365"/>
        <v>1</v>
      </c>
      <c r="AO3034">
        <v>56</v>
      </c>
      <c r="AP3034" s="5">
        <v>1.7481880270062005</v>
      </c>
      <c r="AQ3034">
        <v>43828000</v>
      </c>
      <c r="AT3034">
        <v>4557000</v>
      </c>
      <c r="AU3034">
        <v>48385000</v>
      </c>
      <c r="AV3034">
        <v>68.73</v>
      </c>
      <c r="AW3034">
        <v>29465</v>
      </c>
      <c r="AX3034">
        <v>29465000000</v>
      </c>
      <c r="CG3034" s="13"/>
    </row>
    <row r="3035" spans="1:85" x14ac:dyDescent="0.3">
      <c r="A3035">
        <v>2020</v>
      </c>
      <c r="B3035" t="s">
        <v>250</v>
      </c>
      <c r="C3035">
        <v>1</v>
      </c>
      <c r="D3035">
        <v>10</v>
      </c>
      <c r="E3035">
        <v>5</v>
      </c>
      <c r="M3035">
        <v>0</v>
      </c>
      <c r="N3035">
        <v>0</v>
      </c>
      <c r="Q3035" s="5"/>
      <c r="S3035" s="5"/>
      <c r="U3035" s="5"/>
      <c r="V3035">
        <v>54.87</v>
      </c>
      <c r="Z3035">
        <v>0.72</v>
      </c>
      <c r="AC3035" s="5">
        <v>14.41</v>
      </c>
      <c r="AG3035" s="5"/>
      <c r="AH3035" s="5"/>
      <c r="AI3035" s="5"/>
      <c r="AJ3035">
        <v>16211.01</v>
      </c>
      <c r="AK3035">
        <v>16211010000</v>
      </c>
      <c r="AL3035">
        <f t="shared" si="363"/>
        <v>1</v>
      </c>
      <c r="AM3035">
        <f t="shared" si="364"/>
        <v>0</v>
      </c>
      <c r="AN3035">
        <f t="shared" si="365"/>
        <v>0</v>
      </c>
      <c r="AO3035">
        <v>13</v>
      </c>
      <c r="AP3035" s="5">
        <v>1.1139433523068367</v>
      </c>
      <c r="AV3035">
        <v>32.29</v>
      </c>
      <c r="CG3035" s="13"/>
    </row>
    <row r="3036" spans="1:85" x14ac:dyDescent="0.3">
      <c r="A3036">
        <v>2020</v>
      </c>
      <c r="B3036" t="s">
        <v>251</v>
      </c>
      <c r="C3036">
        <v>0</v>
      </c>
      <c r="D3036">
        <v>4</v>
      </c>
      <c r="E3036">
        <v>4</v>
      </c>
      <c r="M3036">
        <v>0</v>
      </c>
      <c r="N3036">
        <v>0</v>
      </c>
      <c r="Q3036" s="5"/>
      <c r="S3036" s="5"/>
      <c r="U3036" s="5"/>
      <c r="V3036">
        <v>40.31</v>
      </c>
      <c r="X3036">
        <v>4.55</v>
      </c>
      <c r="Z3036">
        <v>2.3199999999999998</v>
      </c>
      <c r="AC3036" s="5">
        <v>14.23</v>
      </c>
      <c r="AG3036" s="5"/>
      <c r="AH3036" s="5"/>
      <c r="AI3036" s="5"/>
      <c r="AJ3036">
        <v>35813.89</v>
      </c>
      <c r="AK3036">
        <v>35813890000</v>
      </c>
      <c r="AL3036">
        <f t="shared" si="363"/>
        <v>0</v>
      </c>
      <c r="AM3036">
        <f t="shared" si="364"/>
        <v>1</v>
      </c>
      <c r="AN3036">
        <f t="shared" si="365"/>
        <v>0</v>
      </c>
      <c r="AO3036">
        <v>46</v>
      </c>
      <c r="AP3036" s="5">
        <v>1.6627578316815739</v>
      </c>
      <c r="AV3036">
        <v>0</v>
      </c>
      <c r="CG3036" s="13"/>
    </row>
    <row r="3037" spans="1:85" x14ac:dyDescent="0.3">
      <c r="A3037">
        <v>2020</v>
      </c>
      <c r="B3037" t="s">
        <v>252</v>
      </c>
      <c r="C3037">
        <v>1</v>
      </c>
      <c r="D3037">
        <v>6</v>
      </c>
      <c r="E3037">
        <v>4</v>
      </c>
      <c r="F3037">
        <v>74.400000000000006</v>
      </c>
      <c r="G3037">
        <v>74400000</v>
      </c>
      <c r="H3037">
        <v>14.2</v>
      </c>
      <c r="I3037">
        <v>14200000</v>
      </c>
      <c r="J3037">
        <v>6.2</v>
      </c>
      <c r="K3037">
        <v>6200000</v>
      </c>
      <c r="L3037">
        <v>1</v>
      </c>
      <c r="M3037">
        <v>0</v>
      </c>
      <c r="N3037">
        <v>0</v>
      </c>
      <c r="O3037">
        <v>11</v>
      </c>
      <c r="P3037">
        <v>6</v>
      </c>
      <c r="Q3037" s="5">
        <v>54.54545454545454</v>
      </c>
      <c r="R3037">
        <v>1</v>
      </c>
      <c r="S3037" s="5">
        <v>9.0909090909090917</v>
      </c>
      <c r="T3037">
        <v>4</v>
      </c>
      <c r="U3037" s="5">
        <v>36.363636363636367</v>
      </c>
      <c r="V3037">
        <v>41.12</v>
      </c>
      <c r="W3037">
        <v>4</v>
      </c>
      <c r="Y3037">
        <v>2.38</v>
      </c>
      <c r="Z3037">
        <v>2.0499999999999998</v>
      </c>
      <c r="AA3037">
        <v>162436</v>
      </c>
      <c r="AB3037" s="9">
        <v>162436000000</v>
      </c>
      <c r="AC3037" s="5">
        <v>70.28</v>
      </c>
      <c r="AD3037">
        <v>6.06</v>
      </c>
      <c r="AE3037">
        <v>1.87</v>
      </c>
      <c r="AF3037">
        <v>2.36</v>
      </c>
      <c r="AG3037" s="5"/>
      <c r="AH3037" s="5"/>
      <c r="AI3037" s="5"/>
      <c r="AJ3037">
        <v>18784.91</v>
      </c>
      <c r="AK3037">
        <v>18784910000</v>
      </c>
      <c r="AL3037">
        <f t="shared" si="363"/>
        <v>1</v>
      </c>
      <c r="AM3037">
        <f t="shared" si="364"/>
        <v>0</v>
      </c>
      <c r="AN3037">
        <f t="shared" si="365"/>
        <v>0</v>
      </c>
      <c r="AO3037">
        <v>25</v>
      </c>
      <c r="AP3037" s="5">
        <v>1.3979400086720375</v>
      </c>
      <c r="AR3037" s="5">
        <v>100</v>
      </c>
      <c r="AT3037">
        <v>23190000</v>
      </c>
      <c r="AU3037">
        <v>23190000</v>
      </c>
      <c r="AV3037">
        <v>0</v>
      </c>
      <c r="CG3037" s="13"/>
    </row>
    <row r="3038" spans="1:85" x14ac:dyDescent="0.3">
      <c r="A3038">
        <v>2020</v>
      </c>
      <c r="B3038" t="s">
        <v>253</v>
      </c>
      <c r="C3038">
        <v>0</v>
      </c>
      <c r="M3038">
        <v>0</v>
      </c>
      <c r="N3038">
        <v>0</v>
      </c>
      <c r="Q3038" s="5"/>
      <c r="S3038" s="5"/>
      <c r="U3038" s="5"/>
      <c r="V3038">
        <v>53.92</v>
      </c>
      <c r="Z3038">
        <v>3.26</v>
      </c>
      <c r="AC3038" s="5">
        <v>40.090000000000003</v>
      </c>
      <c r="AG3038" s="5"/>
      <c r="AH3038" s="5"/>
      <c r="AI3038" s="5"/>
      <c r="AJ3038">
        <v>161699.12</v>
      </c>
      <c r="AK3038">
        <v>161699120000</v>
      </c>
      <c r="AL3038">
        <f t="shared" si="363"/>
        <v>0</v>
      </c>
      <c r="AM3038">
        <f t="shared" si="364"/>
        <v>0</v>
      </c>
      <c r="AN3038">
        <f t="shared" si="365"/>
        <v>1</v>
      </c>
      <c r="AO3038">
        <v>72</v>
      </c>
      <c r="AP3038" s="5">
        <v>1.8573324964312683</v>
      </c>
      <c r="AV3038">
        <v>0</v>
      </c>
      <c r="CG3038" s="13"/>
    </row>
    <row r="3039" spans="1:85" x14ac:dyDescent="0.3">
      <c r="A3039">
        <v>2020</v>
      </c>
      <c r="B3039" t="s">
        <v>254</v>
      </c>
      <c r="C3039">
        <v>0</v>
      </c>
      <c r="D3039">
        <v>5</v>
      </c>
      <c r="E3039">
        <v>6</v>
      </c>
      <c r="F3039">
        <v>11.3</v>
      </c>
      <c r="G3039">
        <v>11300000</v>
      </c>
      <c r="H3039">
        <v>9.1999999999999993</v>
      </c>
      <c r="I3039">
        <v>9200000</v>
      </c>
      <c r="J3039">
        <v>2.1000000000000014</v>
      </c>
      <c r="K3039">
        <v>2100000.0000000014</v>
      </c>
      <c r="L3039">
        <v>1</v>
      </c>
      <c r="M3039">
        <v>0</v>
      </c>
      <c r="N3039">
        <v>1</v>
      </c>
      <c r="O3039">
        <v>12</v>
      </c>
      <c r="P3039">
        <v>5</v>
      </c>
      <c r="Q3039" s="5">
        <v>41.666666666666671</v>
      </c>
      <c r="R3039">
        <v>1</v>
      </c>
      <c r="S3039" s="5">
        <v>8.3333333333333321</v>
      </c>
      <c r="T3039">
        <v>6</v>
      </c>
      <c r="U3039" s="5">
        <v>50</v>
      </c>
      <c r="V3039">
        <v>50.09</v>
      </c>
      <c r="W3039">
        <v>7</v>
      </c>
      <c r="Y3039">
        <v>7.42</v>
      </c>
      <c r="Z3039">
        <v>2.42</v>
      </c>
      <c r="AA3039">
        <v>25296.7</v>
      </c>
      <c r="AB3039" s="9">
        <v>25296700000</v>
      </c>
      <c r="AC3039" s="5">
        <v>19.690000000000001</v>
      </c>
      <c r="AD3039">
        <v>12.58</v>
      </c>
      <c r="AE3039">
        <v>7.09</v>
      </c>
      <c r="AF3039">
        <v>11.85</v>
      </c>
      <c r="AG3039" s="5"/>
      <c r="AH3039" s="5">
        <v>1.4427595091970402</v>
      </c>
      <c r="AI3039" s="5">
        <v>0.51864472441069376</v>
      </c>
      <c r="AJ3039">
        <v>34168.18</v>
      </c>
      <c r="AK3039">
        <v>34168180000</v>
      </c>
      <c r="AL3039">
        <f t="shared" si="363"/>
        <v>0</v>
      </c>
      <c r="AM3039">
        <f t="shared" si="364"/>
        <v>1</v>
      </c>
      <c r="AN3039">
        <f t="shared" si="365"/>
        <v>0</v>
      </c>
      <c r="AO3039">
        <v>63</v>
      </c>
      <c r="AP3039" s="5">
        <v>1.7993405494535815</v>
      </c>
      <c r="AQ3039">
        <v>12438360</v>
      </c>
      <c r="AS3039">
        <v>28482436</v>
      </c>
      <c r="AT3039">
        <v>14771271</v>
      </c>
      <c r="AU3039">
        <v>27209631</v>
      </c>
      <c r="AV3039">
        <v>0</v>
      </c>
      <c r="CG3039" s="13"/>
    </row>
    <row r="3040" spans="1:85" x14ac:dyDescent="0.3">
      <c r="A3040">
        <v>2020</v>
      </c>
      <c r="B3040" t="s">
        <v>255</v>
      </c>
      <c r="C3040">
        <v>0</v>
      </c>
      <c r="D3040">
        <v>4</v>
      </c>
      <c r="E3040">
        <v>5</v>
      </c>
      <c r="M3040">
        <v>0</v>
      </c>
      <c r="N3040">
        <v>0</v>
      </c>
      <c r="Q3040" s="5"/>
      <c r="S3040" s="5"/>
      <c r="U3040" s="5"/>
      <c r="V3040">
        <v>42.67</v>
      </c>
      <c r="X3040">
        <v>1.97</v>
      </c>
      <c r="Z3040">
        <v>2.42</v>
      </c>
      <c r="AC3040" s="5">
        <v>19.78</v>
      </c>
      <c r="AG3040" s="5"/>
      <c r="AH3040" s="5"/>
      <c r="AI3040" s="5"/>
      <c r="AJ3040">
        <v>120815.55</v>
      </c>
      <c r="AK3040">
        <v>120815550000</v>
      </c>
      <c r="AL3040">
        <f t="shared" si="363"/>
        <v>0</v>
      </c>
      <c r="AM3040">
        <f t="shared" si="364"/>
        <v>0</v>
      </c>
      <c r="AN3040">
        <f t="shared" si="365"/>
        <v>1</v>
      </c>
      <c r="AO3040">
        <v>23</v>
      </c>
      <c r="AP3040" s="5">
        <v>1.3617278360175928</v>
      </c>
      <c r="AV3040">
        <v>0</v>
      </c>
      <c r="CG3040" s="13"/>
    </row>
    <row r="3041" spans="1:85" x14ac:dyDescent="0.3">
      <c r="A3041">
        <v>2020</v>
      </c>
      <c r="B3041" t="s">
        <v>256</v>
      </c>
      <c r="C3041">
        <v>0</v>
      </c>
      <c r="M3041">
        <v>0</v>
      </c>
      <c r="N3041">
        <v>0</v>
      </c>
      <c r="Q3041" s="5"/>
      <c r="S3041" s="5"/>
      <c r="U3041" s="5"/>
      <c r="AG3041" s="5"/>
      <c r="AH3041" s="5"/>
      <c r="AI3041" s="5"/>
      <c r="AL3041">
        <f t="shared" si="363"/>
        <v>1</v>
      </c>
      <c r="AM3041">
        <f t="shared" si="364"/>
        <v>0</v>
      </c>
      <c r="AN3041">
        <f t="shared" si="365"/>
        <v>0</v>
      </c>
      <c r="AO3041">
        <v>39</v>
      </c>
      <c r="AP3041" s="5">
        <v>1.5910646070264991</v>
      </c>
      <c r="CG3041" s="13"/>
    </row>
    <row r="3042" spans="1:85" x14ac:dyDescent="0.3">
      <c r="A3042">
        <v>2020</v>
      </c>
      <c r="B3042" t="s">
        <v>257</v>
      </c>
      <c r="C3042">
        <v>0</v>
      </c>
      <c r="D3042">
        <v>4</v>
      </c>
      <c r="E3042">
        <v>8</v>
      </c>
      <c r="F3042">
        <v>8.4</v>
      </c>
      <c r="G3042">
        <v>8400000</v>
      </c>
      <c r="H3042">
        <v>8</v>
      </c>
      <c r="I3042">
        <v>8000000</v>
      </c>
      <c r="J3042">
        <v>0.4</v>
      </c>
      <c r="K3042">
        <v>400000</v>
      </c>
      <c r="M3042">
        <v>0</v>
      </c>
      <c r="N3042">
        <v>0</v>
      </c>
      <c r="O3042">
        <v>14</v>
      </c>
      <c r="P3042">
        <v>9</v>
      </c>
      <c r="Q3042" s="5">
        <v>64.285714285714292</v>
      </c>
      <c r="R3042">
        <v>1</v>
      </c>
      <c r="S3042" s="5">
        <v>7.1428571428571423</v>
      </c>
      <c r="T3042">
        <v>4</v>
      </c>
      <c r="U3042" s="5">
        <v>28.571428571428569</v>
      </c>
      <c r="V3042">
        <v>46.78</v>
      </c>
      <c r="W3042">
        <v>6</v>
      </c>
      <c r="Y3042">
        <v>1.52</v>
      </c>
      <c r="Z3042">
        <v>0.81</v>
      </c>
      <c r="AA3042">
        <v>47146.1</v>
      </c>
      <c r="AB3042" s="9">
        <v>47146100000</v>
      </c>
      <c r="AC3042" s="5">
        <v>28.7</v>
      </c>
      <c r="AD3042">
        <v>3.19</v>
      </c>
      <c r="AE3042">
        <v>1.1200000000000001</v>
      </c>
      <c r="AF3042">
        <v>1.54</v>
      </c>
      <c r="AG3042" s="5"/>
      <c r="AH3042" s="5">
        <v>2.0352186764190174E-2</v>
      </c>
      <c r="AI3042" s="5">
        <v>2.223513715874696</v>
      </c>
      <c r="AJ3042">
        <v>14419.42</v>
      </c>
      <c r="AK3042">
        <v>14419420000</v>
      </c>
      <c r="AL3042">
        <f t="shared" si="363"/>
        <v>1</v>
      </c>
      <c r="AM3042">
        <f t="shared" si="364"/>
        <v>0</v>
      </c>
      <c r="AN3042">
        <f t="shared" si="365"/>
        <v>0</v>
      </c>
      <c r="AO3042">
        <v>95</v>
      </c>
      <c r="AP3042" s="5">
        <v>1.9777236052888476</v>
      </c>
      <c r="AV3042">
        <v>0</v>
      </c>
      <c r="CG3042" s="13"/>
    </row>
    <row r="3043" spans="1:85" x14ac:dyDescent="0.3">
      <c r="A3043">
        <v>2020</v>
      </c>
      <c r="B3043" t="s">
        <v>258</v>
      </c>
      <c r="C3043">
        <v>1</v>
      </c>
      <c r="D3043">
        <v>5</v>
      </c>
      <c r="E3043">
        <v>4</v>
      </c>
      <c r="F3043">
        <v>103.2</v>
      </c>
      <c r="G3043">
        <v>103200000</v>
      </c>
      <c r="H3043">
        <v>103.2</v>
      </c>
      <c r="I3043">
        <v>103200000</v>
      </c>
      <c r="M3043">
        <v>0</v>
      </c>
      <c r="N3043">
        <v>0</v>
      </c>
      <c r="O3043">
        <v>12</v>
      </c>
      <c r="P3043">
        <v>4</v>
      </c>
      <c r="Q3043" s="5">
        <v>33.333333333333329</v>
      </c>
      <c r="R3043">
        <v>3</v>
      </c>
      <c r="S3043" s="5">
        <v>25</v>
      </c>
      <c r="T3043">
        <v>5</v>
      </c>
      <c r="U3043" s="5">
        <v>41.666666666666671</v>
      </c>
      <c r="W3043">
        <v>6</v>
      </c>
      <c r="Y3043">
        <v>1.04</v>
      </c>
      <c r="Z3043">
        <v>1.48</v>
      </c>
      <c r="AA3043">
        <v>148738.5</v>
      </c>
      <c r="AB3043" s="9">
        <v>148738500000</v>
      </c>
      <c r="AC3043" s="5">
        <v>5.47</v>
      </c>
      <c r="AD3043">
        <v>12.03</v>
      </c>
      <c r="AE3043">
        <v>3.9</v>
      </c>
      <c r="AF3043">
        <v>8.26</v>
      </c>
      <c r="AG3043" s="5">
        <v>10.591808733640409</v>
      </c>
      <c r="AH3043" s="5"/>
      <c r="AI3043" s="5"/>
      <c r="AJ3043">
        <v>26691.42</v>
      </c>
      <c r="AK3043">
        <v>26691420000</v>
      </c>
      <c r="AL3043">
        <f t="shared" si="363"/>
        <v>1</v>
      </c>
      <c r="AM3043">
        <f t="shared" si="364"/>
        <v>0</v>
      </c>
      <c r="AN3043">
        <f t="shared" si="365"/>
        <v>0</v>
      </c>
      <c r="AO3043">
        <v>59</v>
      </c>
      <c r="AP3043" s="5">
        <v>1.7708520116421442</v>
      </c>
      <c r="AW3043">
        <v>514651.7</v>
      </c>
      <c r="AX3043">
        <v>514651700000</v>
      </c>
      <c r="CG3043" s="13"/>
    </row>
    <row r="3044" spans="1:85" x14ac:dyDescent="0.3">
      <c r="A3044">
        <v>2020</v>
      </c>
      <c r="B3044" t="s">
        <v>259</v>
      </c>
      <c r="C3044">
        <v>0</v>
      </c>
      <c r="D3044">
        <v>4</v>
      </c>
      <c r="E3044">
        <v>4</v>
      </c>
      <c r="M3044">
        <v>0</v>
      </c>
      <c r="N3044">
        <v>0</v>
      </c>
      <c r="Q3044" s="5"/>
      <c r="S3044" s="5"/>
      <c r="U3044" s="5"/>
      <c r="V3044">
        <v>70.98</v>
      </c>
      <c r="Z3044">
        <v>11.43</v>
      </c>
      <c r="AC3044" s="5">
        <v>65.72</v>
      </c>
      <c r="AG3044" s="5"/>
      <c r="AH3044" s="5"/>
      <c r="AI3044" s="5"/>
      <c r="AJ3044">
        <v>148687.20000000001</v>
      </c>
      <c r="AK3044">
        <v>148687200000</v>
      </c>
      <c r="AL3044">
        <f t="shared" si="363"/>
        <v>0</v>
      </c>
      <c r="AM3044">
        <f t="shared" si="364"/>
        <v>0</v>
      </c>
      <c r="AN3044">
        <f t="shared" si="365"/>
        <v>1</v>
      </c>
      <c r="AO3044">
        <v>36</v>
      </c>
      <c r="AP3044" s="5">
        <v>1.556302500767287</v>
      </c>
      <c r="AV3044">
        <v>0</v>
      </c>
      <c r="CG3044" s="13"/>
    </row>
    <row r="3045" spans="1:85" x14ac:dyDescent="0.3">
      <c r="A3045">
        <v>2020</v>
      </c>
      <c r="B3045" t="s">
        <v>260</v>
      </c>
      <c r="C3045">
        <v>1</v>
      </c>
      <c r="M3045">
        <v>0</v>
      </c>
      <c r="N3045">
        <v>0</v>
      </c>
      <c r="Q3045" s="5"/>
      <c r="S3045" s="5"/>
      <c r="U3045" s="5"/>
      <c r="AG3045" s="5"/>
      <c r="AH3045" s="5"/>
      <c r="AI3045" s="5"/>
      <c r="AL3045">
        <f t="shared" si="363"/>
        <v>1</v>
      </c>
      <c r="AM3045">
        <f t="shared" si="364"/>
        <v>0</v>
      </c>
      <c r="AN3045">
        <f t="shared" si="365"/>
        <v>0</v>
      </c>
      <c r="AO3045">
        <v>16</v>
      </c>
      <c r="AP3045" s="5">
        <v>1.2041199826559246</v>
      </c>
      <c r="AR3045" s="5">
        <v>2.8</v>
      </c>
      <c r="CG3045" s="13"/>
    </row>
    <row r="3046" spans="1:85" x14ac:dyDescent="0.3">
      <c r="A3046">
        <v>2020</v>
      </c>
      <c r="B3046" t="s">
        <v>261</v>
      </c>
      <c r="C3046">
        <v>0</v>
      </c>
      <c r="D3046">
        <v>5</v>
      </c>
      <c r="E3046">
        <v>12</v>
      </c>
      <c r="F3046">
        <v>530</v>
      </c>
      <c r="G3046">
        <v>530000000</v>
      </c>
      <c r="H3046">
        <v>400</v>
      </c>
      <c r="I3046">
        <v>400000000</v>
      </c>
      <c r="J3046">
        <v>13</v>
      </c>
      <c r="K3046">
        <v>13000000</v>
      </c>
      <c r="M3046">
        <v>0</v>
      </c>
      <c r="N3046">
        <v>0</v>
      </c>
      <c r="Q3046" s="5"/>
      <c r="S3046" s="5"/>
      <c r="U3046" s="5"/>
      <c r="V3046">
        <v>50.06</v>
      </c>
      <c r="Y3046">
        <v>6.61</v>
      </c>
      <c r="Z3046">
        <v>1.66</v>
      </c>
      <c r="AA3046">
        <v>11659150</v>
      </c>
      <c r="AB3046" s="9">
        <v>11659150000000</v>
      </c>
      <c r="AC3046" s="5">
        <v>19.98</v>
      </c>
      <c r="AD3046">
        <v>10.43</v>
      </c>
      <c r="AE3046">
        <v>4.0999999999999996</v>
      </c>
      <c r="AF3046">
        <v>5.82</v>
      </c>
      <c r="AG3046" s="5">
        <v>5.7221395323445865</v>
      </c>
      <c r="AH3046" s="5">
        <v>0.19652303070710322</v>
      </c>
      <c r="AI3046" s="5"/>
      <c r="AJ3046">
        <v>7060359.1900000004</v>
      </c>
      <c r="AK3046">
        <v>7060359190000</v>
      </c>
      <c r="AL3046">
        <f t="shared" si="363"/>
        <v>0</v>
      </c>
      <c r="AM3046">
        <f t="shared" si="364"/>
        <v>0</v>
      </c>
      <c r="AN3046">
        <f t="shared" si="365"/>
        <v>1</v>
      </c>
      <c r="AO3046">
        <v>47</v>
      </c>
      <c r="AP3046" s="5">
        <v>1.6720978579357173</v>
      </c>
      <c r="AV3046">
        <v>0</v>
      </c>
      <c r="AW3046">
        <v>6584470</v>
      </c>
      <c r="AX3046">
        <v>6584470000000</v>
      </c>
      <c r="CG3046" s="13"/>
    </row>
    <row r="3047" spans="1:85" x14ac:dyDescent="0.3">
      <c r="A3047">
        <v>2020</v>
      </c>
      <c r="B3047" t="s">
        <v>262</v>
      </c>
      <c r="C3047">
        <v>0</v>
      </c>
      <c r="M3047">
        <v>0</v>
      </c>
      <c r="N3047">
        <v>0</v>
      </c>
      <c r="Q3047" s="5"/>
      <c r="S3047" s="5"/>
      <c r="U3047" s="5"/>
      <c r="AG3047" s="5"/>
      <c r="AH3047" s="5"/>
      <c r="AI3047" s="5"/>
      <c r="AL3047">
        <f t="shared" si="363"/>
        <v>1</v>
      </c>
      <c r="AM3047">
        <f t="shared" si="364"/>
        <v>0</v>
      </c>
      <c r="AN3047">
        <f t="shared" si="365"/>
        <v>0</v>
      </c>
      <c r="AO3047">
        <v>91</v>
      </c>
      <c r="AP3047" s="5">
        <v>1.9590413923210932</v>
      </c>
      <c r="CG3047" s="13"/>
    </row>
    <row r="3048" spans="1:85" x14ac:dyDescent="0.3">
      <c r="A3048">
        <v>2020</v>
      </c>
      <c r="B3048" t="s">
        <v>263</v>
      </c>
      <c r="C3048">
        <v>0</v>
      </c>
      <c r="M3048">
        <v>0</v>
      </c>
      <c r="N3048">
        <v>0</v>
      </c>
      <c r="Q3048" s="5"/>
      <c r="S3048" s="5"/>
      <c r="U3048" s="5"/>
      <c r="AG3048" s="5"/>
      <c r="AH3048" s="5"/>
      <c r="AI3048" s="5"/>
      <c r="AL3048">
        <f t="shared" si="363"/>
        <v>1</v>
      </c>
      <c r="AM3048">
        <f t="shared" si="364"/>
        <v>0</v>
      </c>
      <c r="AN3048">
        <f t="shared" si="365"/>
        <v>0</v>
      </c>
      <c r="AO3048">
        <v>23</v>
      </c>
      <c r="AP3048" s="5">
        <v>1.3617278360175928</v>
      </c>
      <c r="CG3048" s="13"/>
    </row>
    <row r="3049" spans="1:85" x14ac:dyDescent="0.3">
      <c r="A3049">
        <v>2020</v>
      </c>
      <c r="B3049" t="s">
        <v>264</v>
      </c>
      <c r="C3049">
        <v>0</v>
      </c>
      <c r="M3049">
        <v>0</v>
      </c>
      <c r="N3049">
        <v>0</v>
      </c>
      <c r="Q3049" s="5"/>
      <c r="S3049" s="5"/>
      <c r="U3049" s="5"/>
      <c r="AG3049" s="5"/>
      <c r="AH3049" s="5"/>
      <c r="AI3049" s="5"/>
      <c r="AL3049">
        <f t="shared" si="363"/>
        <v>1</v>
      </c>
      <c r="AM3049">
        <f t="shared" si="364"/>
        <v>0</v>
      </c>
      <c r="AN3049">
        <f t="shared" si="365"/>
        <v>0</v>
      </c>
      <c r="AO3049">
        <v>35</v>
      </c>
      <c r="AP3049" s="5">
        <v>1.5440680443502754</v>
      </c>
      <c r="CG3049" s="13"/>
    </row>
    <row r="3050" spans="1:85" x14ac:dyDescent="0.3">
      <c r="A3050">
        <v>2020</v>
      </c>
      <c r="B3050" t="s">
        <v>265</v>
      </c>
      <c r="C3050">
        <v>0</v>
      </c>
      <c r="M3050">
        <v>0</v>
      </c>
      <c r="N3050">
        <v>0</v>
      </c>
      <c r="Q3050" s="5"/>
      <c r="S3050" s="5"/>
      <c r="U3050" s="5"/>
      <c r="AG3050" s="5"/>
      <c r="AH3050" s="5"/>
      <c r="AI3050" s="5"/>
      <c r="AL3050">
        <f t="shared" si="363"/>
        <v>1</v>
      </c>
      <c r="AM3050">
        <f t="shared" si="364"/>
        <v>0</v>
      </c>
      <c r="AN3050">
        <f t="shared" si="365"/>
        <v>0</v>
      </c>
      <c r="AO3050">
        <v>65</v>
      </c>
      <c r="AP3050" s="5">
        <v>1.8129133566428552</v>
      </c>
      <c r="CG3050" s="13"/>
    </row>
    <row r="3051" spans="1:85" x14ac:dyDescent="0.3">
      <c r="A3051">
        <v>2020</v>
      </c>
      <c r="B3051" t="s">
        <v>266</v>
      </c>
      <c r="C3051">
        <v>0</v>
      </c>
      <c r="D3051">
        <v>7</v>
      </c>
      <c r="E3051">
        <v>3</v>
      </c>
      <c r="F3051">
        <v>7.3</v>
      </c>
      <c r="G3051">
        <v>7300000</v>
      </c>
      <c r="H3051">
        <v>5</v>
      </c>
      <c r="I3051">
        <v>5000000</v>
      </c>
      <c r="J3051">
        <v>2.2999999999999998</v>
      </c>
      <c r="K3051">
        <v>2300000</v>
      </c>
      <c r="L3051">
        <v>1</v>
      </c>
      <c r="M3051">
        <v>1</v>
      </c>
      <c r="N3051">
        <v>0</v>
      </c>
      <c r="O3051">
        <v>14</v>
      </c>
      <c r="P3051">
        <v>4</v>
      </c>
      <c r="Q3051" s="5">
        <v>28.571428571428569</v>
      </c>
      <c r="R3051">
        <v>2</v>
      </c>
      <c r="S3051" s="5">
        <v>14.285714285714285</v>
      </c>
      <c r="T3051">
        <v>8</v>
      </c>
      <c r="U3051" s="5">
        <v>57.142857142857139</v>
      </c>
      <c r="V3051">
        <v>52.58</v>
      </c>
      <c r="W3051">
        <v>4</v>
      </c>
      <c r="Y3051">
        <v>8.68</v>
      </c>
      <c r="Z3051">
        <v>3.81</v>
      </c>
      <c r="AA3051">
        <v>24922.799999999999</v>
      </c>
      <c r="AB3051" s="9">
        <v>24922800000</v>
      </c>
      <c r="AC3051" s="5">
        <v>28.78</v>
      </c>
      <c r="AD3051">
        <v>14.02</v>
      </c>
      <c r="AE3051">
        <v>10.48</v>
      </c>
      <c r="AF3051">
        <v>13.6</v>
      </c>
      <c r="AG3051" s="5"/>
      <c r="AH3051" s="5"/>
      <c r="AI3051" s="5">
        <v>0.39281300656427048</v>
      </c>
      <c r="AJ3051">
        <v>72654.03</v>
      </c>
      <c r="AK3051">
        <v>72654030000</v>
      </c>
      <c r="AL3051">
        <f t="shared" si="363"/>
        <v>0</v>
      </c>
      <c r="AM3051">
        <f t="shared" si="364"/>
        <v>1</v>
      </c>
      <c r="AN3051">
        <f t="shared" si="365"/>
        <v>0</v>
      </c>
      <c r="AO3051">
        <v>59</v>
      </c>
      <c r="AP3051" s="5">
        <v>1.7708520116421442</v>
      </c>
      <c r="AQ3051">
        <v>32620000</v>
      </c>
      <c r="AT3051">
        <v>10000</v>
      </c>
      <c r="AU3051">
        <v>32630000</v>
      </c>
      <c r="AV3051">
        <v>52.58</v>
      </c>
      <c r="CG3051" s="13"/>
    </row>
    <row r="3052" spans="1:85" x14ac:dyDescent="0.3">
      <c r="A3052">
        <v>2020</v>
      </c>
      <c r="B3052" t="s">
        <v>267</v>
      </c>
      <c r="C3052">
        <v>0</v>
      </c>
      <c r="D3052">
        <v>7</v>
      </c>
      <c r="E3052">
        <v>4</v>
      </c>
      <c r="M3052">
        <v>0</v>
      </c>
      <c r="N3052">
        <v>0</v>
      </c>
      <c r="Q3052" s="5"/>
      <c r="S3052" s="5"/>
      <c r="U3052" s="5"/>
      <c r="V3052">
        <v>52.32</v>
      </c>
      <c r="Z3052">
        <v>3.33</v>
      </c>
      <c r="AC3052" s="5">
        <v>19.850000000000001</v>
      </c>
      <c r="AG3052" s="5"/>
      <c r="AH3052" s="5"/>
      <c r="AI3052" s="5"/>
      <c r="AJ3052">
        <v>159985.48000000001</v>
      </c>
      <c r="AK3052">
        <v>159985480000</v>
      </c>
      <c r="AL3052">
        <f t="shared" si="363"/>
        <v>0</v>
      </c>
      <c r="AM3052">
        <f t="shared" si="364"/>
        <v>0</v>
      </c>
      <c r="AN3052">
        <f t="shared" si="365"/>
        <v>1</v>
      </c>
      <c r="AO3052">
        <v>50</v>
      </c>
      <c r="AP3052" s="5">
        <v>1.6989700043360185</v>
      </c>
      <c r="AV3052">
        <v>0</v>
      </c>
      <c r="CG3052" s="13"/>
    </row>
    <row r="3053" spans="1:85" x14ac:dyDescent="0.3">
      <c r="A3053">
        <v>2020</v>
      </c>
      <c r="B3053" t="s">
        <v>268</v>
      </c>
      <c r="C3053">
        <v>0</v>
      </c>
      <c r="M3053">
        <v>0</v>
      </c>
      <c r="N3053">
        <v>0</v>
      </c>
      <c r="Q3053" s="5"/>
      <c r="S3053" s="5"/>
      <c r="U3053" s="5"/>
      <c r="V3053">
        <v>46.81</v>
      </c>
      <c r="X3053">
        <v>55.66</v>
      </c>
      <c r="Z3053">
        <v>0.22</v>
      </c>
      <c r="AC3053" s="5">
        <v>6.82</v>
      </c>
      <c r="AG3053" s="5"/>
      <c r="AH3053" s="5"/>
      <c r="AI3053" s="5"/>
      <c r="AJ3053">
        <v>4649.57</v>
      </c>
      <c r="AK3053">
        <v>4649570000</v>
      </c>
      <c r="AL3053">
        <f t="shared" si="363"/>
        <v>1</v>
      </c>
      <c r="AM3053">
        <f t="shared" si="364"/>
        <v>0</v>
      </c>
      <c r="AN3053">
        <f t="shared" si="365"/>
        <v>0</v>
      </c>
      <c r="AO3053">
        <v>32</v>
      </c>
      <c r="AP3053" s="5">
        <v>1.5051499783199058</v>
      </c>
      <c r="CG3053" s="13"/>
    </row>
    <row r="3054" spans="1:85" x14ac:dyDescent="0.3">
      <c r="A3054">
        <v>2020</v>
      </c>
      <c r="B3054" t="s">
        <v>269</v>
      </c>
      <c r="C3054">
        <v>0</v>
      </c>
      <c r="M3054">
        <v>0</v>
      </c>
      <c r="N3054">
        <v>0</v>
      </c>
      <c r="Q3054" s="5"/>
      <c r="S3054" s="5"/>
      <c r="U3054" s="5"/>
      <c r="AG3054" s="5"/>
      <c r="AH3054" s="5"/>
      <c r="AI3054" s="5"/>
      <c r="AL3054">
        <f t="shared" si="363"/>
        <v>1</v>
      </c>
      <c r="AM3054">
        <f t="shared" si="364"/>
        <v>0</v>
      </c>
      <c r="AN3054">
        <f t="shared" si="365"/>
        <v>0</v>
      </c>
      <c r="AO3054">
        <v>13</v>
      </c>
      <c r="AP3054" s="5">
        <v>1.1139433523068367</v>
      </c>
      <c r="AR3054" s="5">
        <v>86</v>
      </c>
      <c r="CG3054" s="13"/>
    </row>
    <row r="3055" spans="1:85" x14ac:dyDescent="0.3">
      <c r="A3055">
        <v>2020</v>
      </c>
      <c r="B3055" t="s">
        <v>270</v>
      </c>
      <c r="C3055">
        <v>0</v>
      </c>
      <c r="D3055">
        <v>3</v>
      </c>
      <c r="E3055">
        <v>5</v>
      </c>
      <c r="F3055">
        <v>4</v>
      </c>
      <c r="G3055">
        <v>4000000</v>
      </c>
      <c r="H3055">
        <v>4</v>
      </c>
      <c r="I3055">
        <v>4000000</v>
      </c>
      <c r="L3055">
        <v>1</v>
      </c>
      <c r="M3055">
        <v>0</v>
      </c>
      <c r="N3055">
        <v>0</v>
      </c>
      <c r="O3055">
        <v>11</v>
      </c>
      <c r="P3055">
        <v>3</v>
      </c>
      <c r="Q3055" s="5">
        <v>27.27272727272727</v>
      </c>
      <c r="R3055">
        <v>4</v>
      </c>
      <c r="S3055" s="5">
        <v>36.363636363636367</v>
      </c>
      <c r="T3055">
        <v>4</v>
      </c>
      <c r="U3055" s="5">
        <v>36.363636363636367</v>
      </c>
      <c r="V3055">
        <v>60.4</v>
      </c>
      <c r="W3055">
        <v>6</v>
      </c>
      <c r="Y3055">
        <v>15.34</v>
      </c>
      <c r="Z3055">
        <v>5.7</v>
      </c>
      <c r="AA3055">
        <v>52966</v>
      </c>
      <c r="AB3055" s="9">
        <v>52966000000</v>
      </c>
      <c r="AC3055" s="5">
        <v>27.26</v>
      </c>
      <c r="AD3055">
        <v>20.83</v>
      </c>
      <c r="AE3055">
        <v>9.61</v>
      </c>
      <c r="AF3055">
        <v>20.83</v>
      </c>
      <c r="AG3055" s="5">
        <v>10.826807174564221</v>
      </c>
      <c r="AH3055" s="5"/>
      <c r="AI3055" s="5">
        <v>1.5066268927236341</v>
      </c>
      <c r="AJ3055">
        <v>144018.54</v>
      </c>
      <c r="AK3055">
        <v>144018540000</v>
      </c>
      <c r="AL3055">
        <f t="shared" si="363"/>
        <v>0</v>
      </c>
      <c r="AM3055">
        <f t="shared" si="364"/>
        <v>0</v>
      </c>
      <c r="AN3055">
        <f t="shared" si="365"/>
        <v>1</v>
      </c>
      <c r="AO3055">
        <v>64</v>
      </c>
      <c r="AP3055" s="5">
        <v>1.8061799739838869</v>
      </c>
      <c r="AQ3055">
        <v>38200000</v>
      </c>
      <c r="AT3055">
        <v>8900000</v>
      </c>
      <c r="AU3055">
        <v>47100000</v>
      </c>
      <c r="AV3055">
        <v>60.4</v>
      </c>
      <c r="AW3055">
        <v>30709</v>
      </c>
      <c r="AX3055">
        <v>30709000000</v>
      </c>
      <c r="CG3055" s="13"/>
    </row>
    <row r="3056" spans="1:85" x14ac:dyDescent="0.3">
      <c r="A3056">
        <v>2020</v>
      </c>
      <c r="B3056" t="s">
        <v>271</v>
      </c>
      <c r="C3056">
        <v>0</v>
      </c>
      <c r="D3056">
        <v>7</v>
      </c>
      <c r="E3056">
        <v>5</v>
      </c>
      <c r="F3056">
        <v>12.4</v>
      </c>
      <c r="G3056">
        <v>12400000</v>
      </c>
      <c r="H3056">
        <v>10.199999999999999</v>
      </c>
      <c r="I3056">
        <v>10200000</v>
      </c>
      <c r="J3056">
        <v>2.2000000000000011</v>
      </c>
      <c r="K3056">
        <v>2200000.0000000009</v>
      </c>
      <c r="L3056">
        <v>1</v>
      </c>
      <c r="M3056">
        <v>0</v>
      </c>
      <c r="N3056">
        <v>1</v>
      </c>
      <c r="O3056">
        <v>18</v>
      </c>
      <c r="P3056">
        <v>5</v>
      </c>
      <c r="Q3056" s="5">
        <v>27.777777777777779</v>
      </c>
      <c r="R3056">
        <v>2</v>
      </c>
      <c r="S3056" s="5">
        <v>11.111111111111111</v>
      </c>
      <c r="T3056">
        <v>11</v>
      </c>
      <c r="U3056" s="5">
        <v>61.111111111111114</v>
      </c>
      <c r="V3056">
        <v>74.13</v>
      </c>
      <c r="W3056">
        <v>4</v>
      </c>
      <c r="Y3056">
        <v>8.27</v>
      </c>
      <c r="Z3056">
        <v>3.82</v>
      </c>
      <c r="AA3056">
        <v>36528.400000000001</v>
      </c>
      <c r="AB3056" s="9">
        <v>36528400000</v>
      </c>
      <c r="AC3056" s="5">
        <v>34.47</v>
      </c>
      <c r="AD3056">
        <v>12.89</v>
      </c>
      <c r="AE3056">
        <v>9.82</v>
      </c>
      <c r="AF3056">
        <v>12.76</v>
      </c>
      <c r="AG3056" s="5"/>
      <c r="AH3056" s="5">
        <v>1.2702293017293371</v>
      </c>
      <c r="AI3056" s="5">
        <v>0.2217452721717896</v>
      </c>
      <c r="AJ3056">
        <v>116185.21</v>
      </c>
      <c r="AK3056">
        <v>116185210000</v>
      </c>
      <c r="AL3056">
        <f t="shared" si="363"/>
        <v>0</v>
      </c>
      <c r="AM3056">
        <f t="shared" si="364"/>
        <v>0</v>
      </c>
      <c r="AN3056">
        <f t="shared" si="365"/>
        <v>1</v>
      </c>
      <c r="AO3056">
        <v>58</v>
      </c>
      <c r="AP3056" s="5">
        <v>1.7634279935629371</v>
      </c>
      <c r="AQ3056">
        <v>25120482</v>
      </c>
      <c r="AS3056">
        <v>4360176</v>
      </c>
      <c r="AT3056">
        <v>38604972</v>
      </c>
      <c r="AU3056">
        <v>63725454</v>
      </c>
      <c r="AV3056">
        <v>74.13</v>
      </c>
      <c r="CG3056" s="13"/>
    </row>
    <row r="3057" spans="1:85" x14ac:dyDescent="0.3">
      <c r="A3057">
        <v>2020</v>
      </c>
      <c r="B3057" t="s">
        <v>272</v>
      </c>
      <c r="C3057">
        <v>1</v>
      </c>
      <c r="D3057">
        <v>5</v>
      </c>
      <c r="E3057">
        <v>4</v>
      </c>
      <c r="F3057">
        <v>40.5</v>
      </c>
      <c r="G3057">
        <v>40500000</v>
      </c>
      <c r="H3057">
        <v>40.5</v>
      </c>
      <c r="I3057">
        <v>40500000</v>
      </c>
      <c r="L3057">
        <v>1</v>
      </c>
      <c r="M3057">
        <v>0</v>
      </c>
      <c r="N3057">
        <v>0</v>
      </c>
      <c r="O3057">
        <v>17</v>
      </c>
      <c r="P3057">
        <v>7</v>
      </c>
      <c r="Q3057" s="5">
        <v>41.17647058823529</v>
      </c>
      <c r="R3057">
        <v>3</v>
      </c>
      <c r="S3057" s="5">
        <v>17.647058823529413</v>
      </c>
      <c r="T3057">
        <v>7</v>
      </c>
      <c r="U3057" s="5">
        <v>41.17647058823529</v>
      </c>
      <c r="V3057">
        <v>74.33</v>
      </c>
      <c r="W3057">
        <v>6</v>
      </c>
      <c r="Y3057">
        <v>2.65</v>
      </c>
      <c r="Z3057">
        <v>8.33</v>
      </c>
      <c r="AA3057">
        <v>46817.2</v>
      </c>
      <c r="AB3057" s="9">
        <v>46817200000</v>
      </c>
      <c r="AC3057" s="5">
        <v>73.62</v>
      </c>
      <c r="AD3057">
        <v>17.23</v>
      </c>
      <c r="AE3057">
        <v>5.09</v>
      </c>
      <c r="AF3057">
        <v>9.1999999999999993</v>
      </c>
      <c r="AG3057" s="5">
        <v>19.622656937270197</v>
      </c>
      <c r="AH3057" s="5"/>
      <c r="AI3057" s="5"/>
      <c r="AJ3057">
        <v>63120.32</v>
      </c>
      <c r="AK3057">
        <v>63120320000</v>
      </c>
      <c r="AL3057">
        <f t="shared" si="363"/>
        <v>0</v>
      </c>
      <c r="AM3057">
        <f t="shared" si="364"/>
        <v>1</v>
      </c>
      <c r="AN3057">
        <f t="shared" si="365"/>
        <v>0</v>
      </c>
      <c r="AO3057">
        <v>35</v>
      </c>
      <c r="AP3057" s="5">
        <v>1.5440680443502754</v>
      </c>
      <c r="AQ3057">
        <v>19272000</v>
      </c>
      <c r="AT3057">
        <v>20794979</v>
      </c>
      <c r="AU3057">
        <v>40066979</v>
      </c>
      <c r="AV3057">
        <v>0</v>
      </c>
      <c r="AW3057">
        <v>84851.7</v>
      </c>
      <c r="AX3057">
        <v>84851700000</v>
      </c>
      <c r="CG3057" s="13"/>
    </row>
    <row r="3058" spans="1:85" x14ac:dyDescent="0.3">
      <c r="A3058">
        <v>2020</v>
      </c>
      <c r="B3058" t="s">
        <v>273</v>
      </c>
      <c r="C3058">
        <v>1</v>
      </c>
      <c r="D3058">
        <v>3</v>
      </c>
      <c r="M3058">
        <v>0</v>
      </c>
      <c r="N3058">
        <v>0</v>
      </c>
      <c r="Q3058" s="5"/>
      <c r="S3058" s="5"/>
      <c r="U3058" s="5"/>
      <c r="AG3058" s="5"/>
      <c r="AH3058" s="5"/>
      <c r="AI3058" s="5"/>
      <c r="AL3058">
        <f t="shared" si="363"/>
        <v>1</v>
      </c>
      <c r="AM3058">
        <f t="shared" si="364"/>
        <v>0</v>
      </c>
      <c r="AN3058">
        <f t="shared" si="365"/>
        <v>0</v>
      </c>
      <c r="AO3058">
        <v>25</v>
      </c>
      <c r="AP3058" s="5">
        <v>1.3979400086720375</v>
      </c>
      <c r="CG3058" s="13"/>
    </row>
    <row r="3059" spans="1:85" x14ac:dyDescent="0.3">
      <c r="A3059">
        <v>2020</v>
      </c>
      <c r="B3059" t="s">
        <v>274</v>
      </c>
      <c r="C3059">
        <v>0</v>
      </c>
      <c r="D3059">
        <v>3</v>
      </c>
      <c r="E3059">
        <v>5</v>
      </c>
      <c r="M3059">
        <v>0</v>
      </c>
      <c r="N3059">
        <v>0</v>
      </c>
      <c r="Q3059" s="5"/>
      <c r="S3059" s="5"/>
      <c r="U3059" s="5"/>
      <c r="AG3059" s="5"/>
      <c r="AH3059" s="5"/>
      <c r="AI3059" s="5"/>
      <c r="AL3059">
        <f t="shared" si="363"/>
        <v>1</v>
      </c>
      <c r="AM3059">
        <f t="shared" si="364"/>
        <v>0</v>
      </c>
      <c r="AN3059">
        <f t="shared" si="365"/>
        <v>0</v>
      </c>
      <c r="AO3059">
        <v>22</v>
      </c>
      <c r="AP3059" s="5">
        <v>1.3424226808222062</v>
      </c>
      <c r="CG3059" s="13"/>
    </row>
    <row r="3060" spans="1:85" x14ac:dyDescent="0.3">
      <c r="A3060">
        <v>2020</v>
      </c>
      <c r="B3060" t="s">
        <v>275</v>
      </c>
      <c r="C3060">
        <v>1</v>
      </c>
      <c r="D3060">
        <v>5</v>
      </c>
      <c r="E3060">
        <v>4</v>
      </c>
      <c r="F3060">
        <v>7.9</v>
      </c>
      <c r="G3060">
        <v>7900000</v>
      </c>
      <c r="H3060">
        <v>5.9</v>
      </c>
      <c r="I3060">
        <v>5900000</v>
      </c>
      <c r="J3060">
        <v>2</v>
      </c>
      <c r="K3060">
        <v>2000000</v>
      </c>
      <c r="M3060">
        <v>0</v>
      </c>
      <c r="N3060">
        <v>0</v>
      </c>
      <c r="Q3060" s="5"/>
      <c r="S3060" s="5"/>
      <c r="U3060" s="5"/>
      <c r="V3060">
        <v>63.86</v>
      </c>
      <c r="X3060">
        <v>12.6</v>
      </c>
      <c r="Y3060">
        <v>-2.36</v>
      </c>
      <c r="Z3060">
        <v>12.34</v>
      </c>
      <c r="AA3060">
        <v>41047.9</v>
      </c>
      <c r="AB3060" s="9">
        <v>41047900000</v>
      </c>
      <c r="AD3060">
        <v>-21.61</v>
      </c>
      <c r="AE3060">
        <v>-3.64</v>
      </c>
      <c r="AF3060">
        <v>-7.16</v>
      </c>
      <c r="AG3060" s="5"/>
      <c r="AH3060" s="5"/>
      <c r="AI3060" s="5">
        <v>1.4436792137965644</v>
      </c>
      <c r="AJ3060">
        <v>16858.87</v>
      </c>
      <c r="AK3060">
        <v>16858869999.999998</v>
      </c>
      <c r="AL3060">
        <f t="shared" si="363"/>
        <v>1</v>
      </c>
      <c r="AM3060">
        <f t="shared" si="364"/>
        <v>0</v>
      </c>
      <c r="AN3060">
        <f t="shared" si="365"/>
        <v>0</v>
      </c>
      <c r="AO3060">
        <v>23</v>
      </c>
      <c r="AP3060" s="5">
        <v>1.3617278360175928</v>
      </c>
      <c r="AV3060">
        <v>0</v>
      </c>
      <c r="CG3060" s="13"/>
    </row>
    <row r="3061" spans="1:85" x14ac:dyDescent="0.3">
      <c r="A3061">
        <v>2020</v>
      </c>
      <c r="B3061" t="s">
        <v>276</v>
      </c>
      <c r="C3061">
        <v>0</v>
      </c>
      <c r="D3061">
        <v>10</v>
      </c>
      <c r="E3061">
        <v>4</v>
      </c>
      <c r="F3061">
        <v>11.5</v>
      </c>
      <c r="G3061">
        <v>11500000</v>
      </c>
      <c r="H3061">
        <v>7.6</v>
      </c>
      <c r="I3061">
        <v>7600000</v>
      </c>
      <c r="J3061">
        <v>3.9000000000000004</v>
      </c>
      <c r="K3061">
        <v>3900000.0000000005</v>
      </c>
      <c r="L3061">
        <v>1</v>
      </c>
      <c r="M3061">
        <v>0</v>
      </c>
      <c r="N3061">
        <v>0</v>
      </c>
      <c r="O3061">
        <v>14</v>
      </c>
      <c r="P3061">
        <v>9</v>
      </c>
      <c r="Q3061" s="5">
        <v>64.285714285714292</v>
      </c>
      <c r="R3061">
        <v>3</v>
      </c>
      <c r="S3061" s="5">
        <v>21.428571428571427</v>
      </c>
      <c r="T3061">
        <v>2</v>
      </c>
      <c r="U3061" s="5">
        <v>14.285714285714285</v>
      </c>
      <c r="V3061">
        <v>62.55</v>
      </c>
      <c r="W3061">
        <v>4</v>
      </c>
      <c r="Y3061">
        <v>10.97</v>
      </c>
      <c r="Z3061">
        <v>4.8899999999999997</v>
      </c>
      <c r="AA3061">
        <v>199847.3</v>
      </c>
      <c r="AB3061" s="9">
        <v>199847300000</v>
      </c>
      <c r="AC3061" s="5">
        <v>40.659999999999997</v>
      </c>
      <c r="AD3061">
        <v>13.33</v>
      </c>
      <c r="AE3061">
        <v>8.6300000000000008</v>
      </c>
      <c r="AF3061">
        <v>10.55</v>
      </c>
      <c r="AG3061" s="5"/>
      <c r="AH3061" s="5">
        <v>0.121577793348438</v>
      </c>
      <c r="AI3061" s="5">
        <v>0.57428846924626964</v>
      </c>
      <c r="AJ3061">
        <v>633085.43000000005</v>
      </c>
      <c r="AK3061">
        <v>633085430000</v>
      </c>
      <c r="AL3061">
        <f t="shared" si="363"/>
        <v>0</v>
      </c>
      <c r="AM3061">
        <f t="shared" si="364"/>
        <v>0</v>
      </c>
      <c r="AN3061">
        <f t="shared" si="365"/>
        <v>1</v>
      </c>
      <c r="AO3061">
        <v>41</v>
      </c>
      <c r="AP3061" s="5">
        <v>1.6127838567197355</v>
      </c>
      <c r="AQ3061">
        <v>440111000</v>
      </c>
      <c r="AR3061" s="5">
        <v>5.8</v>
      </c>
      <c r="AU3061">
        <v>46506000</v>
      </c>
      <c r="AV3061">
        <v>0</v>
      </c>
      <c r="CG3061" s="13"/>
    </row>
    <row r="3062" spans="1:85" x14ac:dyDescent="0.3">
      <c r="A3062">
        <v>2020</v>
      </c>
      <c r="B3062" t="s">
        <v>277</v>
      </c>
      <c r="C3062">
        <v>0</v>
      </c>
      <c r="M3062">
        <v>0</v>
      </c>
      <c r="N3062">
        <v>0</v>
      </c>
      <c r="Q3062" s="5"/>
      <c r="S3062" s="5"/>
      <c r="U3062" s="5"/>
      <c r="V3062">
        <v>58.34</v>
      </c>
      <c r="X3062">
        <v>44.57</v>
      </c>
      <c r="AG3062" s="5"/>
      <c r="AH3062" s="5"/>
      <c r="AI3062" s="5"/>
      <c r="AJ3062">
        <v>8913.2099999999991</v>
      </c>
      <c r="AK3062">
        <v>8913210000</v>
      </c>
      <c r="AL3062">
        <f t="shared" si="363"/>
        <v>1</v>
      </c>
      <c r="AM3062">
        <f t="shared" si="364"/>
        <v>0</v>
      </c>
      <c r="AN3062">
        <f t="shared" si="365"/>
        <v>0</v>
      </c>
      <c r="AO3062">
        <v>25</v>
      </c>
      <c r="AP3062" s="5">
        <v>1.3979400086720375</v>
      </c>
      <c r="AV3062">
        <v>58.34</v>
      </c>
      <c r="CG3062" s="13"/>
    </row>
    <row r="3063" spans="1:85" x14ac:dyDescent="0.3">
      <c r="A3063">
        <v>2020</v>
      </c>
      <c r="B3063" t="s">
        <v>278</v>
      </c>
      <c r="C3063">
        <v>0</v>
      </c>
      <c r="D3063">
        <v>5</v>
      </c>
      <c r="E3063">
        <v>4</v>
      </c>
      <c r="F3063">
        <v>38</v>
      </c>
      <c r="G3063">
        <v>38000000</v>
      </c>
      <c r="H3063">
        <v>24</v>
      </c>
      <c r="I3063">
        <v>24000000</v>
      </c>
      <c r="J3063">
        <v>14</v>
      </c>
      <c r="K3063">
        <v>14000000</v>
      </c>
      <c r="L3063">
        <v>1</v>
      </c>
      <c r="M3063">
        <v>0</v>
      </c>
      <c r="N3063">
        <v>1</v>
      </c>
      <c r="O3063">
        <v>14</v>
      </c>
      <c r="P3063">
        <v>6</v>
      </c>
      <c r="Q3063" s="5">
        <v>42.857142857142854</v>
      </c>
      <c r="R3063">
        <v>3</v>
      </c>
      <c r="S3063" s="5">
        <v>21.428571428571427</v>
      </c>
      <c r="T3063">
        <v>5</v>
      </c>
      <c r="U3063" s="5">
        <v>35.714285714285715</v>
      </c>
      <c r="V3063">
        <v>75</v>
      </c>
      <c r="W3063">
        <v>5</v>
      </c>
      <c r="Y3063">
        <v>7.15</v>
      </c>
      <c r="Z3063">
        <v>4.18</v>
      </c>
      <c r="AA3063">
        <v>219351</v>
      </c>
      <c r="AB3063" s="9">
        <v>219351000000</v>
      </c>
      <c r="AC3063" s="5">
        <v>42.69</v>
      </c>
      <c r="AD3063">
        <v>11.7</v>
      </c>
      <c r="AE3063">
        <v>4.79</v>
      </c>
      <c r="AF3063">
        <v>11.68</v>
      </c>
      <c r="AG3063" s="5">
        <v>7.7168660381842669</v>
      </c>
      <c r="AH3063" s="5">
        <v>3.6037096145501615E-2</v>
      </c>
      <c r="AI3063" s="5">
        <v>0.17369421611937033</v>
      </c>
      <c r="AJ3063">
        <v>396504.29</v>
      </c>
      <c r="AK3063">
        <v>396504290000</v>
      </c>
      <c r="AL3063">
        <f t="shared" si="363"/>
        <v>0</v>
      </c>
      <c r="AM3063">
        <f t="shared" si="364"/>
        <v>0</v>
      </c>
      <c r="AN3063">
        <f t="shared" si="365"/>
        <v>1</v>
      </c>
      <c r="AO3063">
        <v>63</v>
      </c>
      <c r="AP3063" s="5">
        <v>1.7993405494535815</v>
      </c>
      <c r="AQ3063">
        <v>72070000</v>
      </c>
      <c r="AS3063">
        <v>180380000</v>
      </c>
      <c r="AT3063">
        <v>6160000</v>
      </c>
      <c r="AU3063">
        <v>78230000</v>
      </c>
      <c r="AV3063">
        <v>75</v>
      </c>
      <c r="AW3063">
        <v>135971</v>
      </c>
      <c r="AX3063">
        <v>135971000000</v>
      </c>
      <c r="CG3063" s="13"/>
    </row>
    <row r="3064" spans="1:85" x14ac:dyDescent="0.3">
      <c r="A3064">
        <v>2020</v>
      </c>
      <c r="B3064" t="s">
        <v>279</v>
      </c>
      <c r="C3064">
        <v>1</v>
      </c>
      <c r="M3064">
        <v>0</v>
      </c>
      <c r="N3064">
        <v>0</v>
      </c>
      <c r="Q3064" s="5"/>
      <c r="S3064" s="5"/>
      <c r="U3064" s="5"/>
      <c r="AG3064" s="5"/>
      <c r="AH3064" s="5"/>
      <c r="AI3064" s="5"/>
      <c r="AL3064">
        <f t="shared" si="363"/>
        <v>1</v>
      </c>
      <c r="AM3064">
        <f t="shared" si="364"/>
        <v>0</v>
      </c>
      <c r="AN3064">
        <f t="shared" si="365"/>
        <v>0</v>
      </c>
      <c r="AO3064">
        <v>5</v>
      </c>
      <c r="AP3064" s="5">
        <v>0.69897000433601875</v>
      </c>
      <c r="AR3064" s="5">
        <v>17.7</v>
      </c>
      <c r="CG3064" s="13"/>
    </row>
    <row r="3065" spans="1:85" x14ac:dyDescent="0.3">
      <c r="A3065">
        <v>2020</v>
      </c>
      <c r="B3065" t="s">
        <v>280</v>
      </c>
      <c r="C3065">
        <v>0</v>
      </c>
      <c r="D3065">
        <v>4</v>
      </c>
      <c r="E3065">
        <v>4</v>
      </c>
      <c r="F3065">
        <v>10.4</v>
      </c>
      <c r="G3065">
        <v>10400000</v>
      </c>
      <c r="H3065">
        <v>9</v>
      </c>
      <c r="I3065">
        <v>9000000</v>
      </c>
      <c r="J3065">
        <v>1.4000000000000004</v>
      </c>
      <c r="K3065">
        <v>1400000.0000000005</v>
      </c>
      <c r="L3065">
        <v>1</v>
      </c>
      <c r="M3065">
        <v>0</v>
      </c>
      <c r="N3065">
        <v>0</v>
      </c>
      <c r="O3065">
        <v>11</v>
      </c>
      <c r="P3065">
        <v>5</v>
      </c>
      <c r="Q3065" s="5">
        <v>45.454545454545453</v>
      </c>
      <c r="R3065">
        <v>4</v>
      </c>
      <c r="S3065" s="5">
        <v>36.363636363636367</v>
      </c>
      <c r="T3065">
        <v>2</v>
      </c>
      <c r="U3065" s="5">
        <v>18.181818181818183</v>
      </c>
      <c r="V3065">
        <v>51.78</v>
      </c>
      <c r="W3065">
        <v>6</v>
      </c>
      <c r="X3065">
        <v>20.36</v>
      </c>
      <c r="Y3065">
        <v>7.55</v>
      </c>
      <c r="Z3065">
        <v>0.56000000000000005</v>
      </c>
      <c r="AA3065">
        <v>108191.6</v>
      </c>
      <c r="AB3065" s="9">
        <v>108191600000</v>
      </c>
      <c r="AC3065" s="5">
        <v>4.3899999999999997</v>
      </c>
      <c r="AD3065">
        <v>13.24</v>
      </c>
      <c r="AE3065">
        <v>2.66</v>
      </c>
      <c r="AF3065">
        <v>5.82</v>
      </c>
      <c r="AG3065" s="5"/>
      <c r="AH3065" s="5"/>
      <c r="AI3065" s="5">
        <v>0.49920696246288987</v>
      </c>
      <c r="AJ3065">
        <v>12695.12</v>
      </c>
      <c r="AK3065">
        <v>12695120000</v>
      </c>
      <c r="AL3065">
        <f t="shared" si="363"/>
        <v>1</v>
      </c>
      <c r="AM3065">
        <f t="shared" si="364"/>
        <v>0</v>
      </c>
      <c r="AN3065">
        <f t="shared" si="365"/>
        <v>0</v>
      </c>
      <c r="AO3065">
        <v>25</v>
      </c>
      <c r="AP3065" s="5">
        <v>1.3979400086720375</v>
      </c>
      <c r="AQ3065">
        <v>87213295</v>
      </c>
      <c r="AT3065">
        <v>14390000</v>
      </c>
      <c r="AU3065">
        <v>101603295</v>
      </c>
      <c r="AV3065">
        <v>51.74</v>
      </c>
      <c r="CG3065" s="13"/>
    </row>
    <row r="3066" spans="1:85" x14ac:dyDescent="0.3">
      <c r="A3066">
        <v>2020</v>
      </c>
      <c r="B3066" t="s">
        <v>281</v>
      </c>
      <c r="C3066">
        <v>0</v>
      </c>
      <c r="D3066">
        <v>5</v>
      </c>
      <c r="E3066">
        <v>4</v>
      </c>
      <c r="M3066">
        <v>0</v>
      </c>
      <c r="N3066">
        <v>0</v>
      </c>
      <c r="Q3066" s="5"/>
      <c r="S3066" s="5"/>
      <c r="U3066" s="5"/>
      <c r="V3066">
        <v>73.150000000000006</v>
      </c>
      <c r="Z3066">
        <v>7.85</v>
      </c>
      <c r="AC3066" s="5">
        <v>35.520000000000003</v>
      </c>
      <c r="AG3066" s="5"/>
      <c r="AH3066" s="5"/>
      <c r="AI3066" s="5"/>
      <c r="AJ3066">
        <v>82726.009999999995</v>
      </c>
      <c r="AK3066">
        <v>82726010000</v>
      </c>
      <c r="AL3066">
        <f t="shared" si="363"/>
        <v>0</v>
      </c>
      <c r="AM3066">
        <f t="shared" si="364"/>
        <v>1</v>
      </c>
      <c r="AN3066">
        <f t="shared" si="365"/>
        <v>0</v>
      </c>
      <c r="AO3066">
        <v>25</v>
      </c>
      <c r="AP3066" s="5">
        <v>1.3979400086720375</v>
      </c>
      <c r="AV3066">
        <v>0</v>
      </c>
      <c r="CG3066" s="13"/>
    </row>
    <row r="3067" spans="1:85" x14ac:dyDescent="0.3">
      <c r="A3067">
        <v>2020</v>
      </c>
      <c r="B3067" t="s">
        <v>282</v>
      </c>
      <c r="C3067">
        <v>1</v>
      </c>
      <c r="D3067">
        <v>6</v>
      </c>
      <c r="E3067">
        <v>4</v>
      </c>
      <c r="F3067">
        <v>14.1</v>
      </c>
      <c r="G3067">
        <v>14100000</v>
      </c>
      <c r="H3067">
        <v>10.6</v>
      </c>
      <c r="I3067">
        <v>10600000</v>
      </c>
      <c r="J3067">
        <v>3.5</v>
      </c>
      <c r="K3067">
        <v>3500000</v>
      </c>
      <c r="M3067">
        <v>0</v>
      </c>
      <c r="N3067">
        <v>0</v>
      </c>
      <c r="O3067">
        <v>11</v>
      </c>
      <c r="P3067">
        <v>5</v>
      </c>
      <c r="Q3067" s="5">
        <v>45.454545454545453</v>
      </c>
      <c r="R3067">
        <v>1</v>
      </c>
      <c r="S3067" s="5">
        <v>9.0909090909090917</v>
      </c>
      <c r="T3067">
        <v>5</v>
      </c>
      <c r="U3067" s="5">
        <v>45.454545454545453</v>
      </c>
      <c r="V3067">
        <v>28.17</v>
      </c>
      <c r="W3067">
        <v>5</v>
      </c>
      <c r="Y3067">
        <v>7.29</v>
      </c>
      <c r="Z3067">
        <v>4.62</v>
      </c>
      <c r="AA3067">
        <v>16419.900000000001</v>
      </c>
      <c r="AB3067" s="9">
        <v>16419900000.000002</v>
      </c>
      <c r="AC3067" s="5">
        <v>8.2100000000000009</v>
      </c>
      <c r="AD3067">
        <v>38.54</v>
      </c>
      <c r="AE3067">
        <v>17.37</v>
      </c>
      <c r="AF3067">
        <v>33.78</v>
      </c>
      <c r="AG3067" s="5">
        <v>26.422193102143922</v>
      </c>
      <c r="AH3067" s="5"/>
      <c r="AI3067" s="5"/>
      <c r="AJ3067">
        <v>17267.16</v>
      </c>
      <c r="AK3067">
        <v>17267160000</v>
      </c>
      <c r="AL3067">
        <f t="shared" si="363"/>
        <v>1</v>
      </c>
      <c r="AM3067">
        <f t="shared" si="364"/>
        <v>0</v>
      </c>
      <c r="AN3067">
        <f t="shared" si="365"/>
        <v>0</v>
      </c>
      <c r="AO3067">
        <v>26</v>
      </c>
      <c r="AP3067" s="5">
        <v>1.414973347970818</v>
      </c>
      <c r="AV3067">
        <v>0</v>
      </c>
      <c r="AW3067">
        <v>37432.6</v>
      </c>
      <c r="AX3067">
        <v>37432600000</v>
      </c>
      <c r="CG3067" s="13"/>
    </row>
    <row r="3068" spans="1:85" x14ac:dyDescent="0.3">
      <c r="A3068">
        <v>2020</v>
      </c>
      <c r="B3068" t="s">
        <v>283</v>
      </c>
      <c r="C3068">
        <v>0</v>
      </c>
      <c r="D3068">
        <v>4</v>
      </c>
      <c r="E3068">
        <v>4</v>
      </c>
      <c r="M3068">
        <v>0</v>
      </c>
      <c r="N3068">
        <v>0</v>
      </c>
      <c r="Q3068" s="5"/>
      <c r="S3068" s="5"/>
      <c r="U3068" s="5"/>
      <c r="V3068">
        <v>66.77</v>
      </c>
      <c r="Z3068">
        <v>2.4900000000000002</v>
      </c>
      <c r="AC3068" s="5">
        <v>12.85</v>
      </c>
      <c r="AG3068" s="5"/>
      <c r="AH3068" s="5"/>
      <c r="AI3068" s="5"/>
      <c r="AJ3068">
        <v>28107.040000000001</v>
      </c>
      <c r="AK3068">
        <v>28107040000</v>
      </c>
      <c r="AL3068">
        <f t="shared" si="363"/>
        <v>1</v>
      </c>
      <c r="AM3068">
        <f t="shared" si="364"/>
        <v>0</v>
      </c>
      <c r="AN3068">
        <f t="shared" si="365"/>
        <v>0</v>
      </c>
      <c r="AO3068">
        <v>19</v>
      </c>
      <c r="AP3068" s="5">
        <v>1.2787536009528289</v>
      </c>
      <c r="AV3068">
        <v>0</v>
      </c>
      <c r="CG3068" s="13"/>
    </row>
    <row r="3069" spans="1:85" x14ac:dyDescent="0.3">
      <c r="A3069">
        <v>2020</v>
      </c>
      <c r="B3069" t="s">
        <v>284</v>
      </c>
      <c r="C3069">
        <v>0</v>
      </c>
      <c r="D3069">
        <v>4</v>
      </c>
      <c r="E3069">
        <v>4</v>
      </c>
      <c r="M3069">
        <v>0</v>
      </c>
      <c r="N3069">
        <v>0</v>
      </c>
      <c r="Q3069" s="5"/>
      <c r="S3069" s="5"/>
      <c r="U3069" s="5"/>
      <c r="V3069">
        <v>53.63</v>
      </c>
      <c r="Z3069">
        <v>1.27</v>
      </c>
      <c r="AC3069" s="5">
        <v>5.32</v>
      </c>
      <c r="AG3069" s="5"/>
      <c r="AH3069" s="5"/>
      <c r="AI3069" s="5"/>
      <c r="AJ3069">
        <v>25772.84</v>
      </c>
      <c r="AK3069">
        <v>25772840000</v>
      </c>
      <c r="AL3069">
        <f t="shared" si="363"/>
        <v>1</v>
      </c>
      <c r="AM3069">
        <f t="shared" si="364"/>
        <v>0</v>
      </c>
      <c r="AN3069">
        <f t="shared" si="365"/>
        <v>0</v>
      </c>
      <c r="AO3069">
        <v>20</v>
      </c>
      <c r="AP3069" s="5">
        <v>1.301029995663981</v>
      </c>
      <c r="AV3069">
        <v>51.84</v>
      </c>
      <c r="CG3069" s="13"/>
    </row>
    <row r="3070" spans="1:85" x14ac:dyDescent="0.3">
      <c r="A3070">
        <v>2020</v>
      </c>
      <c r="B3070" t="s">
        <v>285</v>
      </c>
      <c r="C3070">
        <v>0</v>
      </c>
      <c r="D3070">
        <v>6</v>
      </c>
      <c r="E3070">
        <v>5</v>
      </c>
      <c r="M3070">
        <v>0</v>
      </c>
      <c r="N3070">
        <v>0</v>
      </c>
      <c r="Q3070" s="5"/>
      <c r="S3070" s="5"/>
      <c r="U3070" s="5"/>
      <c r="V3070">
        <v>31.27</v>
      </c>
      <c r="X3070">
        <v>50.93</v>
      </c>
      <c r="Z3070">
        <v>0.88</v>
      </c>
      <c r="AC3070" s="5">
        <v>25.83</v>
      </c>
      <c r="AG3070" s="5"/>
      <c r="AH3070" s="5"/>
      <c r="AI3070" s="5"/>
      <c r="AJ3070">
        <v>28853.51</v>
      </c>
      <c r="AK3070">
        <v>28853510000</v>
      </c>
      <c r="AL3070">
        <f t="shared" si="363"/>
        <v>1</v>
      </c>
      <c r="AM3070">
        <f t="shared" si="364"/>
        <v>0</v>
      </c>
      <c r="AN3070">
        <f t="shared" si="365"/>
        <v>0</v>
      </c>
      <c r="AO3070">
        <v>7</v>
      </c>
      <c r="AP3070" s="5">
        <v>0.8450980400142567</v>
      </c>
      <c r="AV3070">
        <v>0</v>
      </c>
      <c r="CG3070" s="13"/>
    </row>
    <row r="3071" spans="1:85" x14ac:dyDescent="0.3">
      <c r="A3071">
        <v>2020</v>
      </c>
      <c r="B3071" t="s">
        <v>286</v>
      </c>
      <c r="C3071">
        <v>0</v>
      </c>
      <c r="D3071">
        <v>4</v>
      </c>
      <c r="E3071">
        <v>5</v>
      </c>
      <c r="M3071">
        <v>0</v>
      </c>
      <c r="N3071">
        <v>0</v>
      </c>
      <c r="Q3071" s="5"/>
      <c r="S3071" s="5"/>
      <c r="U3071" s="5"/>
      <c r="V3071">
        <v>42.66</v>
      </c>
      <c r="Z3071">
        <v>3.66</v>
      </c>
      <c r="AC3071" s="5">
        <v>22.95</v>
      </c>
      <c r="AG3071" s="5"/>
      <c r="AH3071" s="5"/>
      <c r="AI3071" s="5"/>
      <c r="AJ3071">
        <v>25773.31</v>
      </c>
      <c r="AK3071">
        <v>25773310000</v>
      </c>
      <c r="AL3071">
        <f t="shared" si="363"/>
        <v>1</v>
      </c>
      <c r="AM3071">
        <f t="shared" si="364"/>
        <v>0</v>
      </c>
      <c r="AN3071">
        <f t="shared" si="365"/>
        <v>0</v>
      </c>
      <c r="AO3071">
        <v>69</v>
      </c>
      <c r="AP3071" s="5">
        <v>1.8388490907372552</v>
      </c>
      <c r="CG3071" s="13"/>
    </row>
    <row r="3072" spans="1:85" x14ac:dyDescent="0.3">
      <c r="A3072">
        <v>2020</v>
      </c>
      <c r="B3072" t="s">
        <v>287</v>
      </c>
      <c r="C3072">
        <v>1</v>
      </c>
      <c r="D3072">
        <v>4</v>
      </c>
      <c r="E3072">
        <v>4</v>
      </c>
      <c r="M3072">
        <v>0</v>
      </c>
      <c r="N3072">
        <v>0</v>
      </c>
      <c r="Q3072" s="5"/>
      <c r="S3072" s="5"/>
      <c r="U3072" s="5"/>
      <c r="V3072">
        <v>68.459999999999994</v>
      </c>
      <c r="X3072">
        <v>1.32</v>
      </c>
      <c r="AG3072" s="5"/>
      <c r="AH3072" s="5"/>
      <c r="AI3072" s="5"/>
      <c r="AJ3072">
        <v>25274.48</v>
      </c>
      <c r="AK3072">
        <v>25274480000</v>
      </c>
      <c r="AL3072">
        <f t="shared" si="363"/>
        <v>1</v>
      </c>
      <c r="AM3072">
        <f t="shared" si="364"/>
        <v>0</v>
      </c>
      <c r="AN3072">
        <f t="shared" si="365"/>
        <v>0</v>
      </c>
      <c r="AO3072">
        <v>14</v>
      </c>
      <c r="AP3072" s="5">
        <v>1.1461280356782377</v>
      </c>
      <c r="AR3072" s="5">
        <v>28.6</v>
      </c>
      <c r="AV3072">
        <v>0</v>
      </c>
      <c r="CG3072" s="13"/>
    </row>
    <row r="3073" spans="1:85" x14ac:dyDescent="0.3">
      <c r="A3073">
        <v>2020</v>
      </c>
      <c r="B3073" t="s">
        <v>288</v>
      </c>
      <c r="C3073">
        <v>0</v>
      </c>
      <c r="M3073">
        <v>0</v>
      </c>
      <c r="N3073">
        <v>0</v>
      </c>
      <c r="Q3073" s="5"/>
      <c r="S3073" s="5"/>
      <c r="U3073" s="5"/>
      <c r="V3073">
        <v>54.69</v>
      </c>
      <c r="X3073">
        <v>13.22</v>
      </c>
      <c r="Z3073">
        <v>3.34</v>
      </c>
      <c r="AC3073" s="5">
        <v>26.32</v>
      </c>
      <c r="AG3073" s="5"/>
      <c r="AH3073" s="5"/>
      <c r="AI3073" s="5"/>
      <c r="AJ3073">
        <v>845285.71</v>
      </c>
      <c r="AK3073">
        <v>845285710000</v>
      </c>
      <c r="AL3073">
        <f t="shared" si="363"/>
        <v>0</v>
      </c>
      <c r="AM3073">
        <f t="shared" si="364"/>
        <v>0</v>
      </c>
      <c r="AN3073">
        <f t="shared" si="365"/>
        <v>1</v>
      </c>
      <c r="AO3073">
        <v>27</v>
      </c>
      <c r="AP3073" s="5">
        <v>1.4313637641589871</v>
      </c>
      <c r="AV3073">
        <v>0</v>
      </c>
      <c r="CG3073" s="13"/>
    </row>
    <row r="3074" spans="1:85" x14ac:dyDescent="0.3">
      <c r="A3074">
        <v>2020</v>
      </c>
      <c r="B3074" t="s">
        <v>289</v>
      </c>
      <c r="C3074">
        <v>1</v>
      </c>
      <c r="D3074">
        <v>4</v>
      </c>
      <c r="E3074">
        <v>4</v>
      </c>
      <c r="M3074">
        <v>0</v>
      </c>
      <c r="N3074">
        <v>0</v>
      </c>
      <c r="Q3074" s="5"/>
      <c r="S3074" s="5"/>
      <c r="U3074" s="5"/>
      <c r="V3074">
        <v>75</v>
      </c>
      <c r="X3074">
        <v>4.6900000000000004</v>
      </c>
      <c r="Z3074">
        <v>1.93</v>
      </c>
      <c r="AC3074" s="5">
        <v>8.2100000000000009</v>
      </c>
      <c r="AG3074" s="5"/>
      <c r="AH3074" s="5"/>
      <c r="AI3074" s="5"/>
      <c r="AJ3074">
        <v>112688.5</v>
      </c>
      <c r="AK3074">
        <v>112688500000</v>
      </c>
      <c r="AL3074">
        <f t="shared" si="363"/>
        <v>0</v>
      </c>
      <c r="AM3074">
        <f t="shared" si="364"/>
        <v>0</v>
      </c>
      <c r="AN3074">
        <f t="shared" si="365"/>
        <v>1</v>
      </c>
      <c r="AO3074">
        <v>35</v>
      </c>
      <c r="AP3074" s="5">
        <v>1.5440680443502754</v>
      </c>
      <c r="AV3074">
        <v>0</v>
      </c>
      <c r="CG3074" s="13"/>
    </row>
    <row r="3075" spans="1:85" x14ac:dyDescent="0.3">
      <c r="A3075">
        <v>2020</v>
      </c>
      <c r="B3075" t="s">
        <v>290</v>
      </c>
      <c r="C3075">
        <v>0</v>
      </c>
      <c r="D3075">
        <v>3</v>
      </c>
      <c r="E3075">
        <v>4</v>
      </c>
      <c r="M3075">
        <v>0</v>
      </c>
      <c r="N3075">
        <v>0</v>
      </c>
      <c r="Q3075" s="5"/>
      <c r="S3075" s="5"/>
      <c r="U3075" s="5"/>
      <c r="V3075">
        <v>49.53</v>
      </c>
      <c r="Z3075">
        <v>2.88</v>
      </c>
      <c r="AC3075" s="5">
        <v>18.89</v>
      </c>
      <c r="AG3075" s="5"/>
      <c r="AH3075" s="5"/>
      <c r="AI3075" s="5"/>
      <c r="AJ3075">
        <v>61462.55</v>
      </c>
      <c r="AK3075">
        <v>61462550000</v>
      </c>
      <c r="AL3075">
        <f t="shared" si="363"/>
        <v>0</v>
      </c>
      <c r="AM3075">
        <f t="shared" si="364"/>
        <v>1</v>
      </c>
      <c r="AN3075">
        <f t="shared" si="365"/>
        <v>0</v>
      </c>
      <c r="AO3075">
        <v>58</v>
      </c>
      <c r="AP3075" s="5">
        <v>1.7634279935629371</v>
      </c>
      <c r="CG3075" s="13"/>
    </row>
    <row r="3076" spans="1:85" x14ac:dyDescent="0.3">
      <c r="A3076">
        <v>2020</v>
      </c>
      <c r="B3076" t="s">
        <v>291</v>
      </c>
      <c r="C3076">
        <v>0</v>
      </c>
      <c r="D3076">
        <v>4</v>
      </c>
      <c r="E3076">
        <v>5</v>
      </c>
      <c r="M3076">
        <v>0</v>
      </c>
      <c r="N3076">
        <v>0</v>
      </c>
      <c r="Q3076" s="5"/>
      <c r="S3076" s="5"/>
      <c r="U3076" s="5"/>
      <c r="V3076">
        <v>49.94</v>
      </c>
      <c r="Z3076">
        <v>4.7699999999999996</v>
      </c>
      <c r="AC3076" s="5">
        <v>22.2</v>
      </c>
      <c r="AG3076" s="5"/>
      <c r="AH3076" s="5"/>
      <c r="AI3076" s="5"/>
      <c r="AJ3076">
        <v>110221.22</v>
      </c>
      <c r="AK3076">
        <v>110221220000</v>
      </c>
      <c r="AL3076">
        <f t="shared" si="363"/>
        <v>0</v>
      </c>
      <c r="AM3076">
        <f t="shared" si="364"/>
        <v>0</v>
      </c>
      <c r="AN3076">
        <f t="shared" si="365"/>
        <v>1</v>
      </c>
      <c r="AO3076">
        <v>78</v>
      </c>
      <c r="AP3076" s="5">
        <v>1.8920946026904801</v>
      </c>
      <c r="AV3076">
        <v>0</v>
      </c>
      <c r="CG3076" s="13"/>
    </row>
    <row r="3077" spans="1:85" x14ac:dyDescent="0.3">
      <c r="A3077">
        <v>2020</v>
      </c>
      <c r="B3077" t="s">
        <v>292</v>
      </c>
      <c r="C3077">
        <v>0</v>
      </c>
      <c r="M3077">
        <v>0</v>
      </c>
      <c r="N3077">
        <v>0</v>
      </c>
      <c r="Q3077" s="5"/>
      <c r="S3077" s="5"/>
      <c r="U3077" s="5"/>
      <c r="AG3077" s="5"/>
      <c r="AH3077" s="5"/>
      <c r="AI3077" s="5"/>
      <c r="AL3077">
        <f t="shared" si="363"/>
        <v>1</v>
      </c>
      <c r="AM3077">
        <f t="shared" si="364"/>
        <v>0</v>
      </c>
      <c r="AN3077">
        <f t="shared" si="365"/>
        <v>0</v>
      </c>
      <c r="AO3077">
        <v>31</v>
      </c>
      <c r="AP3077" s="5">
        <v>1.4913616938342726</v>
      </c>
      <c r="CG3077" s="13"/>
    </row>
    <row r="3078" spans="1:85" x14ac:dyDescent="0.3">
      <c r="A3078">
        <v>2020</v>
      </c>
      <c r="B3078" t="s">
        <v>293</v>
      </c>
      <c r="C3078">
        <v>0</v>
      </c>
      <c r="D3078">
        <v>5</v>
      </c>
      <c r="E3078">
        <v>4</v>
      </c>
      <c r="M3078">
        <v>0</v>
      </c>
      <c r="N3078">
        <v>0</v>
      </c>
      <c r="Q3078" s="5"/>
      <c r="S3078" s="5"/>
      <c r="U3078" s="5"/>
      <c r="V3078">
        <v>19.79</v>
      </c>
      <c r="X3078">
        <v>76.34</v>
      </c>
      <c r="AG3078" s="5"/>
      <c r="AH3078" s="5"/>
      <c r="AI3078" s="5"/>
      <c r="AJ3078">
        <v>10373.56</v>
      </c>
      <c r="AK3078">
        <v>10373560000</v>
      </c>
      <c r="AL3078">
        <f t="shared" si="363"/>
        <v>1</v>
      </c>
      <c r="AM3078">
        <f t="shared" si="364"/>
        <v>0</v>
      </c>
      <c r="AN3078">
        <f t="shared" si="365"/>
        <v>0</v>
      </c>
      <c r="AO3078">
        <v>25</v>
      </c>
      <c r="AP3078" s="5">
        <v>1.3979400086720375</v>
      </c>
      <c r="AV3078">
        <v>0</v>
      </c>
      <c r="CG3078" s="13"/>
    </row>
    <row r="3079" spans="1:85" x14ac:dyDescent="0.3">
      <c r="A3079">
        <v>2020</v>
      </c>
      <c r="B3079" t="s">
        <v>294</v>
      </c>
      <c r="C3079">
        <v>0</v>
      </c>
      <c r="D3079">
        <v>3</v>
      </c>
      <c r="E3079">
        <v>4</v>
      </c>
      <c r="M3079">
        <v>0</v>
      </c>
      <c r="N3079">
        <v>0</v>
      </c>
      <c r="Q3079" s="5"/>
      <c r="S3079" s="5"/>
      <c r="U3079" s="5"/>
      <c r="V3079">
        <v>64.89</v>
      </c>
      <c r="X3079">
        <v>15.04</v>
      </c>
      <c r="Z3079">
        <v>2.5499999999999998</v>
      </c>
      <c r="AC3079" s="5">
        <v>596.15</v>
      </c>
      <c r="AG3079" s="5"/>
      <c r="AH3079" s="5"/>
      <c r="AI3079" s="5"/>
      <c r="AJ3079">
        <v>24621.11</v>
      </c>
      <c r="AK3079">
        <v>24621110000</v>
      </c>
      <c r="AL3079">
        <f t="shared" si="363"/>
        <v>1</v>
      </c>
      <c r="AM3079">
        <f t="shared" si="364"/>
        <v>0</v>
      </c>
      <c r="AN3079">
        <f t="shared" si="365"/>
        <v>0</v>
      </c>
      <c r="AO3079">
        <v>111</v>
      </c>
      <c r="AP3079" s="5">
        <v>2.0453229787866571</v>
      </c>
      <c r="AR3079" s="5">
        <v>100</v>
      </c>
      <c r="AV3079">
        <v>0</v>
      </c>
      <c r="CG3079" s="13"/>
    </row>
    <row r="3080" spans="1:85" x14ac:dyDescent="0.3">
      <c r="A3080">
        <v>2020</v>
      </c>
      <c r="B3080" t="s">
        <v>295</v>
      </c>
      <c r="C3080">
        <v>1</v>
      </c>
      <c r="D3080">
        <v>6</v>
      </c>
      <c r="E3080">
        <v>4</v>
      </c>
      <c r="M3080">
        <v>0</v>
      </c>
      <c r="N3080">
        <v>0</v>
      </c>
      <c r="Q3080" s="5"/>
      <c r="S3080" s="5"/>
      <c r="U3080" s="5"/>
      <c r="V3080">
        <v>75</v>
      </c>
      <c r="Z3080">
        <v>7.85</v>
      </c>
      <c r="AC3080" s="5">
        <v>28.98</v>
      </c>
      <c r="AG3080" s="5"/>
      <c r="AH3080" s="5"/>
      <c r="AI3080" s="5"/>
      <c r="AJ3080">
        <v>54475.519999999997</v>
      </c>
      <c r="AK3080">
        <v>54475520000</v>
      </c>
      <c r="AL3080">
        <f t="shared" si="363"/>
        <v>0</v>
      </c>
      <c r="AM3080">
        <f t="shared" si="364"/>
        <v>1</v>
      </c>
      <c r="AN3080">
        <f t="shared" si="365"/>
        <v>0</v>
      </c>
      <c r="AO3080">
        <v>32</v>
      </c>
      <c r="AP3080" s="5">
        <v>1.5051499783199058</v>
      </c>
      <c r="AV3080">
        <v>0</v>
      </c>
      <c r="CG3080" s="13"/>
    </row>
    <row r="3081" spans="1:85" x14ac:dyDescent="0.3">
      <c r="A3081">
        <v>2020</v>
      </c>
      <c r="B3081" t="s">
        <v>296</v>
      </c>
      <c r="C3081">
        <v>0</v>
      </c>
      <c r="D3081">
        <v>6</v>
      </c>
      <c r="E3081">
        <v>4</v>
      </c>
      <c r="F3081">
        <v>6</v>
      </c>
      <c r="G3081">
        <v>6000000</v>
      </c>
      <c r="H3081">
        <v>5</v>
      </c>
      <c r="I3081">
        <v>5000000</v>
      </c>
      <c r="J3081">
        <v>1</v>
      </c>
      <c r="K3081">
        <v>1000000</v>
      </c>
      <c r="L3081">
        <v>1</v>
      </c>
      <c r="M3081">
        <v>0</v>
      </c>
      <c r="N3081">
        <v>1</v>
      </c>
      <c r="O3081">
        <v>16</v>
      </c>
      <c r="P3081">
        <v>8</v>
      </c>
      <c r="Q3081" s="5">
        <v>50</v>
      </c>
      <c r="R3081">
        <v>2</v>
      </c>
      <c r="S3081" s="5">
        <v>12.5</v>
      </c>
      <c r="T3081">
        <v>6</v>
      </c>
      <c r="U3081" s="5">
        <v>37.5</v>
      </c>
      <c r="V3081">
        <v>70.69</v>
      </c>
      <c r="W3081">
        <v>5</v>
      </c>
      <c r="Y3081">
        <v>16.16</v>
      </c>
      <c r="Z3081">
        <v>4.42</v>
      </c>
      <c r="AA3081">
        <v>42547</v>
      </c>
      <c r="AB3081" s="9">
        <v>42547000000</v>
      </c>
      <c r="AC3081" s="5">
        <v>28.24</v>
      </c>
      <c r="AD3081">
        <v>16.440000000000001</v>
      </c>
      <c r="AE3081">
        <v>8.52</v>
      </c>
      <c r="AF3081">
        <v>11.87</v>
      </c>
      <c r="AG3081" s="5">
        <v>10.204864154250657</v>
      </c>
      <c r="AH3081" s="5"/>
      <c r="AI3081" s="5"/>
      <c r="AJ3081">
        <v>96060</v>
      </c>
      <c r="AK3081">
        <v>96060000000</v>
      </c>
      <c r="AL3081">
        <f t="shared" si="363"/>
        <v>0</v>
      </c>
      <c r="AM3081">
        <f t="shared" si="364"/>
        <v>1</v>
      </c>
      <c r="AN3081">
        <f t="shared" si="365"/>
        <v>0</v>
      </c>
      <c r="AO3081">
        <v>27</v>
      </c>
      <c r="AP3081" s="5">
        <v>1.4313637641589871</v>
      </c>
      <c r="AQ3081">
        <v>66320000</v>
      </c>
      <c r="AS3081">
        <v>66320000</v>
      </c>
      <c r="AT3081">
        <v>48060000</v>
      </c>
      <c r="AU3081">
        <v>114380000</v>
      </c>
      <c r="AV3081">
        <v>0</v>
      </c>
      <c r="AW3081">
        <v>20119</v>
      </c>
      <c r="AX3081">
        <v>20119000000</v>
      </c>
      <c r="CG3081" s="13"/>
    </row>
    <row r="3082" spans="1:85" x14ac:dyDescent="0.3">
      <c r="A3082">
        <v>2020</v>
      </c>
      <c r="B3082" t="s">
        <v>297</v>
      </c>
      <c r="C3082">
        <v>0</v>
      </c>
      <c r="D3082">
        <v>5</v>
      </c>
      <c r="E3082">
        <v>5</v>
      </c>
      <c r="F3082">
        <v>28</v>
      </c>
      <c r="G3082">
        <v>28000000</v>
      </c>
      <c r="H3082">
        <v>18.2</v>
      </c>
      <c r="I3082">
        <v>18200000</v>
      </c>
      <c r="J3082">
        <v>9.8000000000000007</v>
      </c>
      <c r="K3082">
        <v>9800000</v>
      </c>
      <c r="L3082">
        <v>1</v>
      </c>
      <c r="M3082">
        <v>0</v>
      </c>
      <c r="N3082">
        <v>1</v>
      </c>
      <c r="O3082">
        <v>15</v>
      </c>
      <c r="P3082">
        <v>7</v>
      </c>
      <c r="Q3082" s="5">
        <v>46.666666666666664</v>
      </c>
      <c r="R3082">
        <v>3</v>
      </c>
      <c r="S3082" s="5">
        <v>20</v>
      </c>
      <c r="T3082">
        <v>5</v>
      </c>
      <c r="U3082" s="5">
        <v>33.333333333333329</v>
      </c>
      <c r="V3082">
        <v>57.4</v>
      </c>
      <c r="W3082">
        <v>5</v>
      </c>
      <c r="Y3082">
        <v>3.52</v>
      </c>
      <c r="Z3082">
        <v>3.91</v>
      </c>
      <c r="AA3082">
        <v>196671.2</v>
      </c>
      <c r="AB3082" s="9">
        <v>196671200000</v>
      </c>
      <c r="AC3082" s="5">
        <v>23.02</v>
      </c>
      <c r="AD3082">
        <v>19.29</v>
      </c>
      <c r="AE3082">
        <v>3.63</v>
      </c>
      <c r="AF3082">
        <v>4.79</v>
      </c>
      <c r="AG3082" s="5"/>
      <c r="AH3082" s="5">
        <v>1.4149660348761659</v>
      </c>
      <c r="AI3082" s="5">
        <v>2.1574587433238825</v>
      </c>
      <c r="AJ3082">
        <v>141362.17000000001</v>
      </c>
      <c r="AK3082">
        <v>141362170000</v>
      </c>
      <c r="AL3082">
        <f t="shared" si="363"/>
        <v>0</v>
      </c>
      <c r="AM3082">
        <f t="shared" si="364"/>
        <v>0</v>
      </c>
      <c r="AN3082">
        <f t="shared" si="365"/>
        <v>1</v>
      </c>
      <c r="AO3082">
        <v>28</v>
      </c>
      <c r="AP3082" s="5">
        <v>1.447158031342219</v>
      </c>
      <c r="AQ3082">
        <v>110300000</v>
      </c>
      <c r="AR3082" s="5">
        <v>21.6</v>
      </c>
      <c r="AS3082">
        <v>73900000</v>
      </c>
      <c r="AT3082">
        <v>32126000</v>
      </c>
      <c r="AU3082">
        <v>142426000</v>
      </c>
      <c r="AV3082">
        <v>0</v>
      </c>
      <c r="CG3082" s="13"/>
    </row>
    <row r="3083" spans="1:85" x14ac:dyDescent="0.3">
      <c r="A3083">
        <v>2020</v>
      </c>
      <c r="B3083" t="s">
        <v>298</v>
      </c>
      <c r="C3083">
        <v>0</v>
      </c>
      <c r="M3083">
        <v>0</v>
      </c>
      <c r="N3083">
        <v>0</v>
      </c>
      <c r="Q3083" s="5"/>
      <c r="S3083" s="5"/>
      <c r="U3083" s="5"/>
      <c r="AG3083" s="5"/>
      <c r="AH3083" s="5"/>
      <c r="AI3083" s="5"/>
      <c r="AL3083">
        <f t="shared" si="363"/>
        <v>1</v>
      </c>
      <c r="AM3083">
        <f t="shared" si="364"/>
        <v>0</v>
      </c>
      <c r="AN3083">
        <f t="shared" si="365"/>
        <v>0</v>
      </c>
      <c r="AO3083">
        <v>38</v>
      </c>
      <c r="AP3083" s="5">
        <v>1.5797835966168099</v>
      </c>
      <c r="CG3083" s="13"/>
    </row>
    <row r="3084" spans="1:85" x14ac:dyDescent="0.3">
      <c r="A3084">
        <v>2020</v>
      </c>
      <c r="B3084" t="s">
        <v>299</v>
      </c>
      <c r="C3084">
        <v>1</v>
      </c>
      <c r="D3084">
        <v>4</v>
      </c>
      <c r="E3084">
        <v>4</v>
      </c>
      <c r="M3084">
        <v>0</v>
      </c>
      <c r="N3084">
        <v>0</v>
      </c>
      <c r="Q3084" s="5"/>
      <c r="S3084" s="5"/>
      <c r="U3084" s="5"/>
      <c r="V3084">
        <v>57.95</v>
      </c>
      <c r="Z3084">
        <v>1.19</v>
      </c>
      <c r="AC3084" s="5">
        <v>6.98</v>
      </c>
      <c r="AG3084" s="5"/>
      <c r="AH3084" s="5"/>
      <c r="AI3084" s="5"/>
      <c r="AJ3084">
        <v>9925.8700000000008</v>
      </c>
      <c r="AK3084">
        <v>9925870000</v>
      </c>
      <c r="AL3084">
        <f t="shared" ref="AL3084:AL3133" si="366">IF(AJ3084&lt;29957,1,0)</f>
        <v>1</v>
      </c>
      <c r="AM3084">
        <f t="shared" ref="AM3084:AM3133" si="367">IF(AND(AJ3084&gt;29957,AJ3084&lt;96525),1,0)</f>
        <v>0</v>
      </c>
      <c r="AN3084">
        <f t="shared" ref="AN3084:AN3133" si="368">IF(AJ3084&gt;96525,1,0)</f>
        <v>0</v>
      </c>
      <c r="AO3084">
        <v>21</v>
      </c>
      <c r="AP3084" s="5">
        <v>1.3222192947339191</v>
      </c>
      <c r="AV3084">
        <v>0</v>
      </c>
      <c r="CG3084" s="13"/>
    </row>
    <row r="3085" spans="1:85" x14ac:dyDescent="0.3">
      <c r="A3085">
        <v>2020</v>
      </c>
      <c r="B3085" t="s">
        <v>300</v>
      </c>
      <c r="C3085">
        <v>0</v>
      </c>
      <c r="D3085">
        <v>5</v>
      </c>
      <c r="E3085">
        <v>9</v>
      </c>
      <c r="M3085">
        <v>0</v>
      </c>
      <c r="N3085">
        <v>0</v>
      </c>
      <c r="Q3085" s="5"/>
      <c r="S3085" s="5"/>
      <c r="U3085" s="5"/>
      <c r="AG3085" s="5"/>
      <c r="AH3085" s="5"/>
      <c r="AI3085" s="5"/>
      <c r="AL3085">
        <f t="shared" si="366"/>
        <v>1</v>
      </c>
      <c r="AM3085">
        <f t="shared" si="367"/>
        <v>0</v>
      </c>
      <c r="AN3085">
        <f t="shared" si="368"/>
        <v>0</v>
      </c>
      <c r="AO3085">
        <v>77</v>
      </c>
      <c r="AP3085" s="5">
        <v>1.8864907251724818</v>
      </c>
      <c r="CG3085" s="13"/>
    </row>
    <row r="3086" spans="1:85" x14ac:dyDescent="0.3">
      <c r="A3086">
        <v>2020</v>
      </c>
      <c r="B3086" t="s">
        <v>301</v>
      </c>
      <c r="C3086">
        <v>1</v>
      </c>
      <c r="D3086">
        <v>8</v>
      </c>
      <c r="E3086">
        <v>7</v>
      </c>
      <c r="L3086">
        <v>1</v>
      </c>
      <c r="M3086">
        <v>0</v>
      </c>
      <c r="N3086">
        <v>1</v>
      </c>
      <c r="O3086">
        <v>13</v>
      </c>
      <c r="P3086">
        <v>7</v>
      </c>
      <c r="Q3086" s="5">
        <v>53.846153846153847</v>
      </c>
      <c r="R3086">
        <v>2</v>
      </c>
      <c r="S3086" s="5">
        <v>15.384615384615385</v>
      </c>
      <c r="T3086">
        <v>4</v>
      </c>
      <c r="U3086" s="5">
        <v>30.76923076923077</v>
      </c>
      <c r="V3086">
        <v>72.05</v>
      </c>
      <c r="W3086">
        <v>7</v>
      </c>
      <c r="X3086">
        <v>2.94</v>
      </c>
      <c r="Y3086">
        <v>19.55</v>
      </c>
      <c r="Z3086">
        <v>9.2100000000000009</v>
      </c>
      <c r="AA3086">
        <v>1225460</v>
      </c>
      <c r="AB3086" s="9">
        <v>1225460000000</v>
      </c>
      <c r="AC3086" s="5">
        <v>21.19</v>
      </c>
      <c r="AD3086">
        <v>36.36</v>
      </c>
      <c r="AE3086">
        <v>26.56</v>
      </c>
      <c r="AF3086">
        <v>34.72</v>
      </c>
      <c r="AG3086" s="5"/>
      <c r="AH3086" s="5">
        <v>0.19369225868110862</v>
      </c>
      <c r="AI3086" s="5"/>
      <c r="AJ3086">
        <v>6852229.71</v>
      </c>
      <c r="AK3086">
        <v>6852229710000</v>
      </c>
      <c r="AL3086">
        <f t="shared" si="366"/>
        <v>0</v>
      </c>
      <c r="AM3086">
        <f t="shared" si="367"/>
        <v>0</v>
      </c>
      <c r="AN3086">
        <f t="shared" si="368"/>
        <v>1</v>
      </c>
      <c r="AO3086">
        <v>25</v>
      </c>
      <c r="AP3086" s="5">
        <v>1.3979400086720375</v>
      </c>
      <c r="AQ3086">
        <v>50441000</v>
      </c>
      <c r="AS3086">
        <v>133794000</v>
      </c>
      <c r="AT3086">
        <v>48205000</v>
      </c>
      <c r="AU3086">
        <v>98646000</v>
      </c>
      <c r="AV3086">
        <v>0</v>
      </c>
      <c r="CG3086" s="13"/>
    </row>
    <row r="3087" spans="1:85" x14ac:dyDescent="0.3">
      <c r="A3087">
        <v>2020</v>
      </c>
      <c r="B3087" t="s">
        <v>302</v>
      </c>
      <c r="C3087">
        <v>1</v>
      </c>
      <c r="D3087">
        <v>4</v>
      </c>
      <c r="E3087">
        <v>6</v>
      </c>
      <c r="F3087">
        <v>5.4</v>
      </c>
      <c r="G3087">
        <v>5400000</v>
      </c>
      <c r="H3087">
        <v>4.5</v>
      </c>
      <c r="I3087">
        <v>4500000</v>
      </c>
      <c r="J3087">
        <v>0.9</v>
      </c>
      <c r="K3087">
        <v>900000</v>
      </c>
      <c r="M3087">
        <v>0</v>
      </c>
      <c r="N3087">
        <v>0</v>
      </c>
      <c r="O3087">
        <v>10</v>
      </c>
      <c r="P3087">
        <v>5</v>
      </c>
      <c r="Q3087" s="5">
        <v>50</v>
      </c>
      <c r="R3087">
        <v>2</v>
      </c>
      <c r="S3087" s="5">
        <v>20</v>
      </c>
      <c r="T3087">
        <v>3</v>
      </c>
      <c r="U3087" s="5">
        <v>30</v>
      </c>
      <c r="V3087">
        <v>44.53</v>
      </c>
      <c r="W3087">
        <v>5</v>
      </c>
      <c r="Y3087">
        <v>15.29</v>
      </c>
      <c r="Z3087">
        <v>3.59</v>
      </c>
      <c r="AA3087">
        <v>13964.4</v>
      </c>
      <c r="AB3087" s="9">
        <v>13964400000</v>
      </c>
      <c r="AC3087" s="5">
        <v>15.3</v>
      </c>
      <c r="AD3087">
        <v>25.19</v>
      </c>
      <c r="AE3087">
        <v>20.13</v>
      </c>
      <c r="AF3087">
        <v>24.49</v>
      </c>
      <c r="AG3087" s="5"/>
      <c r="AH3087" s="5">
        <v>1.4085115309156868</v>
      </c>
      <c r="AI3087" s="5">
        <v>0.60081349717853982</v>
      </c>
      <c r="AJ3087">
        <v>39178.11</v>
      </c>
      <c r="AK3087">
        <v>39178110000</v>
      </c>
      <c r="AL3087">
        <f t="shared" si="366"/>
        <v>0</v>
      </c>
      <c r="AM3087">
        <f t="shared" si="367"/>
        <v>1</v>
      </c>
      <c r="AN3087">
        <f t="shared" si="368"/>
        <v>0</v>
      </c>
      <c r="AO3087">
        <v>31</v>
      </c>
      <c r="AP3087" s="5">
        <v>1.4913616938342726</v>
      </c>
      <c r="AV3087">
        <v>0</v>
      </c>
      <c r="CG3087" s="13"/>
    </row>
    <row r="3088" spans="1:85" x14ac:dyDescent="0.3">
      <c r="A3088">
        <v>2020</v>
      </c>
      <c r="B3088" t="s">
        <v>303</v>
      </c>
      <c r="C3088">
        <v>0</v>
      </c>
      <c r="M3088">
        <v>0</v>
      </c>
      <c r="N3088">
        <v>0</v>
      </c>
      <c r="Q3088" s="5"/>
      <c r="S3088" s="5"/>
      <c r="U3088" s="5"/>
      <c r="AG3088" s="5"/>
      <c r="AH3088" s="5"/>
      <c r="AI3088" s="5"/>
      <c r="AL3088">
        <f t="shared" si="366"/>
        <v>1</v>
      </c>
      <c r="AM3088">
        <f t="shared" si="367"/>
        <v>0</v>
      </c>
      <c r="AN3088">
        <f t="shared" si="368"/>
        <v>0</v>
      </c>
      <c r="AO3088">
        <v>58</v>
      </c>
      <c r="AP3088" s="5">
        <v>1.7634279935629371</v>
      </c>
      <c r="CG3088" s="13"/>
    </row>
    <row r="3089" spans="1:85" x14ac:dyDescent="0.3">
      <c r="A3089">
        <v>2020</v>
      </c>
      <c r="B3089" t="s">
        <v>304</v>
      </c>
      <c r="C3089">
        <v>0</v>
      </c>
      <c r="D3089">
        <v>6</v>
      </c>
      <c r="E3089">
        <v>11</v>
      </c>
      <c r="M3089">
        <v>0</v>
      </c>
      <c r="N3089">
        <v>0</v>
      </c>
      <c r="Q3089" s="5"/>
      <c r="S3089" s="5"/>
      <c r="U3089" s="5"/>
      <c r="V3089">
        <v>42.39</v>
      </c>
      <c r="X3089">
        <v>3.95</v>
      </c>
      <c r="Z3089">
        <v>1.23</v>
      </c>
      <c r="AG3089" s="5"/>
      <c r="AH3089" s="5"/>
      <c r="AI3089" s="5"/>
      <c r="AJ3089">
        <v>219471.6</v>
      </c>
      <c r="AK3089">
        <v>219471600000</v>
      </c>
      <c r="AL3089">
        <f t="shared" si="366"/>
        <v>0</v>
      </c>
      <c r="AM3089">
        <f t="shared" si="367"/>
        <v>0</v>
      </c>
      <c r="AN3089">
        <f t="shared" si="368"/>
        <v>1</v>
      </c>
      <c r="AO3089">
        <v>75</v>
      </c>
      <c r="AP3089" s="5">
        <v>1.8750612633916997</v>
      </c>
      <c r="AV3089">
        <v>0</v>
      </c>
      <c r="CG3089" s="13"/>
    </row>
    <row r="3090" spans="1:85" x14ac:dyDescent="0.3">
      <c r="A3090">
        <v>2020</v>
      </c>
      <c r="B3090" t="s">
        <v>305</v>
      </c>
      <c r="C3090">
        <v>0</v>
      </c>
      <c r="D3090">
        <v>7</v>
      </c>
      <c r="E3090">
        <v>5</v>
      </c>
      <c r="F3090">
        <v>51.4</v>
      </c>
      <c r="G3090">
        <v>51400000</v>
      </c>
      <c r="H3090">
        <v>43.2</v>
      </c>
      <c r="I3090">
        <v>43200000</v>
      </c>
      <c r="J3090">
        <v>8.1999999999999957</v>
      </c>
      <c r="K3090">
        <v>8199999.9999999953</v>
      </c>
      <c r="L3090">
        <v>1</v>
      </c>
      <c r="M3090">
        <v>0</v>
      </c>
      <c r="N3090">
        <v>1</v>
      </c>
      <c r="O3090">
        <v>15</v>
      </c>
      <c r="P3090">
        <v>7</v>
      </c>
      <c r="Q3090" s="5">
        <v>46.666666666666664</v>
      </c>
      <c r="R3090">
        <v>2</v>
      </c>
      <c r="S3090" s="5">
        <v>13.333333333333334</v>
      </c>
      <c r="T3090">
        <v>6</v>
      </c>
      <c r="U3090" s="5">
        <v>40</v>
      </c>
      <c r="V3090">
        <v>37.22</v>
      </c>
      <c r="W3090">
        <v>4</v>
      </c>
      <c r="X3090">
        <v>3.85</v>
      </c>
      <c r="Y3090">
        <v>11.29</v>
      </c>
      <c r="Z3090">
        <v>0.65</v>
      </c>
      <c r="AA3090">
        <v>387019</v>
      </c>
      <c r="AB3090" s="9">
        <v>387019000000</v>
      </c>
      <c r="AC3090" s="5">
        <v>10.57</v>
      </c>
      <c r="AD3090">
        <v>5.53</v>
      </c>
      <c r="AE3090">
        <v>2.17</v>
      </c>
      <c r="AF3090">
        <v>2.5499999999999998</v>
      </c>
      <c r="AG3090" s="5"/>
      <c r="AH3090" s="5"/>
      <c r="AI3090" s="5"/>
      <c r="AJ3090">
        <v>88851.81</v>
      </c>
      <c r="AK3090">
        <v>88851810000</v>
      </c>
      <c r="AL3090">
        <f t="shared" si="366"/>
        <v>0</v>
      </c>
      <c r="AM3090">
        <f t="shared" si="367"/>
        <v>1</v>
      </c>
      <c r="AN3090">
        <f t="shared" si="368"/>
        <v>0</v>
      </c>
      <c r="AO3090">
        <v>101</v>
      </c>
      <c r="AP3090" s="5">
        <v>2.0043213737826426</v>
      </c>
      <c r="AQ3090">
        <v>22854418</v>
      </c>
      <c r="AS3090">
        <v>53330717</v>
      </c>
      <c r="AT3090">
        <v>45129279</v>
      </c>
      <c r="AU3090">
        <v>67983697</v>
      </c>
      <c r="AV3090">
        <v>0</v>
      </c>
      <c r="CG3090" s="13"/>
    </row>
    <row r="3091" spans="1:85" x14ac:dyDescent="0.3">
      <c r="A3091">
        <v>2020</v>
      </c>
      <c r="B3091" t="s">
        <v>306</v>
      </c>
      <c r="C3091">
        <v>0</v>
      </c>
      <c r="M3091">
        <v>0</v>
      </c>
      <c r="N3091">
        <v>0</v>
      </c>
      <c r="Q3091" s="5"/>
      <c r="S3091" s="5"/>
      <c r="U3091" s="5"/>
      <c r="AG3091" s="5"/>
      <c r="AH3091" s="5"/>
      <c r="AI3091" s="5"/>
      <c r="AL3091">
        <f t="shared" si="366"/>
        <v>1</v>
      </c>
      <c r="AM3091">
        <f t="shared" si="367"/>
        <v>0</v>
      </c>
      <c r="AN3091">
        <f t="shared" si="368"/>
        <v>0</v>
      </c>
      <c r="AO3091">
        <v>38</v>
      </c>
      <c r="AP3091" s="5">
        <v>1.5797835966168099</v>
      </c>
      <c r="CG3091" s="13"/>
    </row>
    <row r="3092" spans="1:85" x14ac:dyDescent="0.3">
      <c r="A3092">
        <v>2020</v>
      </c>
      <c r="B3092" t="s">
        <v>307</v>
      </c>
      <c r="C3092">
        <v>0</v>
      </c>
      <c r="D3092">
        <v>5</v>
      </c>
      <c r="E3092">
        <v>7</v>
      </c>
      <c r="M3092">
        <v>0</v>
      </c>
      <c r="N3092">
        <v>0</v>
      </c>
      <c r="Q3092" s="5"/>
      <c r="S3092" s="5"/>
      <c r="U3092" s="5"/>
      <c r="V3092">
        <v>34.409999999999997</v>
      </c>
      <c r="X3092">
        <v>3.37</v>
      </c>
      <c r="Z3092">
        <v>0.42</v>
      </c>
      <c r="AC3092" s="5">
        <v>4.1100000000000003</v>
      </c>
      <c r="AG3092" s="5"/>
      <c r="AH3092" s="5"/>
      <c r="AI3092" s="5"/>
      <c r="AJ3092">
        <v>324632.64</v>
      </c>
      <c r="AK3092">
        <v>324632640000</v>
      </c>
      <c r="AL3092">
        <f t="shared" si="366"/>
        <v>0</v>
      </c>
      <c r="AM3092">
        <f t="shared" si="367"/>
        <v>0</v>
      </c>
      <c r="AN3092">
        <f t="shared" si="368"/>
        <v>1</v>
      </c>
      <c r="AO3092">
        <v>113</v>
      </c>
      <c r="AP3092" s="5">
        <v>2.0530784434834195</v>
      </c>
      <c r="AV3092">
        <v>0</v>
      </c>
      <c r="CG3092" s="13"/>
    </row>
    <row r="3093" spans="1:85" x14ac:dyDescent="0.3">
      <c r="A3093">
        <v>2020</v>
      </c>
      <c r="B3093" t="s">
        <v>308</v>
      </c>
      <c r="C3093">
        <v>1</v>
      </c>
      <c r="D3093">
        <v>3</v>
      </c>
      <c r="E3093">
        <v>4</v>
      </c>
      <c r="M3093">
        <v>0</v>
      </c>
      <c r="N3093">
        <v>0</v>
      </c>
      <c r="Q3093" s="5"/>
      <c r="S3093" s="5"/>
      <c r="U3093" s="5"/>
      <c r="V3093">
        <v>40.020000000000003</v>
      </c>
      <c r="X3093">
        <v>1.23</v>
      </c>
      <c r="Z3093">
        <v>4.88</v>
      </c>
      <c r="AC3093" s="5">
        <v>28.88</v>
      </c>
      <c r="AG3093" s="5"/>
      <c r="AH3093" s="5"/>
      <c r="AI3093" s="5"/>
      <c r="AJ3093">
        <v>27818.15</v>
      </c>
      <c r="AK3093">
        <v>27818150000</v>
      </c>
      <c r="AL3093">
        <f t="shared" si="366"/>
        <v>1</v>
      </c>
      <c r="AM3093">
        <f t="shared" si="367"/>
        <v>0</v>
      </c>
      <c r="AN3093">
        <f t="shared" si="368"/>
        <v>0</v>
      </c>
      <c r="AO3093">
        <v>34</v>
      </c>
      <c r="AP3093" s="5">
        <v>1.5314789170422551</v>
      </c>
      <c r="AV3093">
        <v>25.74</v>
      </c>
      <c r="CG3093" s="13"/>
    </row>
    <row r="3094" spans="1:85" x14ac:dyDescent="0.3">
      <c r="A3094">
        <v>2020</v>
      </c>
      <c r="B3094" t="s">
        <v>309</v>
      </c>
      <c r="C3094">
        <v>1</v>
      </c>
      <c r="D3094">
        <v>8</v>
      </c>
      <c r="E3094">
        <v>5</v>
      </c>
      <c r="F3094">
        <v>79</v>
      </c>
      <c r="G3094">
        <v>79000000</v>
      </c>
      <c r="H3094">
        <v>49</v>
      </c>
      <c r="I3094">
        <v>49000000</v>
      </c>
      <c r="J3094">
        <v>3</v>
      </c>
      <c r="K3094">
        <v>3000000</v>
      </c>
      <c r="L3094">
        <v>0</v>
      </c>
      <c r="M3094">
        <v>0</v>
      </c>
      <c r="N3094">
        <v>1</v>
      </c>
      <c r="O3094">
        <v>15</v>
      </c>
      <c r="P3094">
        <v>8</v>
      </c>
      <c r="Q3094" s="5">
        <v>53.333333333333336</v>
      </c>
      <c r="R3094">
        <v>1</v>
      </c>
      <c r="S3094" s="5">
        <v>6.666666666666667</v>
      </c>
      <c r="T3094">
        <v>6</v>
      </c>
      <c r="U3094" s="5">
        <v>40</v>
      </c>
      <c r="V3094">
        <v>35.85</v>
      </c>
      <c r="W3094">
        <v>5</v>
      </c>
      <c r="Y3094">
        <v>10.46</v>
      </c>
      <c r="Z3094">
        <v>2.4500000000000002</v>
      </c>
      <c r="AA3094">
        <v>384138</v>
      </c>
      <c r="AB3094" s="9">
        <v>384138000000</v>
      </c>
      <c r="AC3094" s="5">
        <v>11.93</v>
      </c>
      <c r="AD3094">
        <v>18.45</v>
      </c>
      <c r="AE3094">
        <v>10.88</v>
      </c>
      <c r="AF3094">
        <v>16.3</v>
      </c>
      <c r="AG3094" s="5">
        <v>6.141846867962947</v>
      </c>
      <c r="AH3094" s="5"/>
      <c r="AI3094" s="5">
        <v>0.62165159395842118</v>
      </c>
      <c r="AJ3094">
        <v>546189.51</v>
      </c>
      <c r="AK3094">
        <v>546189510000</v>
      </c>
      <c r="AL3094">
        <f t="shared" si="366"/>
        <v>0</v>
      </c>
      <c r="AM3094">
        <f t="shared" si="367"/>
        <v>0</v>
      </c>
      <c r="AN3094">
        <f t="shared" si="368"/>
        <v>1</v>
      </c>
      <c r="AO3094">
        <v>15</v>
      </c>
      <c r="AP3094" s="5">
        <v>1.1760912590556811</v>
      </c>
      <c r="AQ3094">
        <v>27960000</v>
      </c>
      <c r="AR3094" s="5">
        <v>100</v>
      </c>
      <c r="AS3094">
        <v>285730000</v>
      </c>
      <c r="AT3094">
        <v>14720000</v>
      </c>
      <c r="AU3094">
        <v>42680000</v>
      </c>
      <c r="AV3094">
        <v>0.03</v>
      </c>
      <c r="AW3094">
        <v>369069</v>
      </c>
      <c r="AX3094">
        <v>369069000000</v>
      </c>
      <c r="CG3094" s="13"/>
    </row>
    <row r="3095" spans="1:85" x14ac:dyDescent="0.3">
      <c r="A3095">
        <v>2020</v>
      </c>
      <c r="B3095" t="s">
        <v>310</v>
      </c>
      <c r="C3095">
        <v>1</v>
      </c>
      <c r="M3095">
        <v>0</v>
      </c>
      <c r="N3095">
        <v>0</v>
      </c>
      <c r="Q3095" s="5"/>
      <c r="S3095" s="5"/>
      <c r="U3095" s="5"/>
      <c r="AG3095" s="5"/>
      <c r="AH3095" s="5"/>
      <c r="AI3095" s="5"/>
      <c r="AL3095">
        <f t="shared" si="366"/>
        <v>1</v>
      </c>
      <c r="AM3095">
        <f t="shared" si="367"/>
        <v>0</v>
      </c>
      <c r="AN3095">
        <f t="shared" si="368"/>
        <v>0</v>
      </c>
      <c r="AO3095">
        <v>22</v>
      </c>
      <c r="AP3095" s="5">
        <v>1.3424226808222062</v>
      </c>
      <c r="CG3095" s="13"/>
    </row>
    <row r="3096" spans="1:85" x14ac:dyDescent="0.3">
      <c r="A3096">
        <v>2020</v>
      </c>
      <c r="B3096" t="s">
        <v>311</v>
      </c>
      <c r="C3096">
        <v>0</v>
      </c>
      <c r="D3096">
        <v>4</v>
      </c>
      <c r="E3096">
        <v>4</v>
      </c>
      <c r="M3096">
        <v>0</v>
      </c>
      <c r="N3096">
        <v>0</v>
      </c>
      <c r="O3096">
        <v>13</v>
      </c>
      <c r="P3096">
        <v>6</v>
      </c>
      <c r="Q3096" s="5">
        <v>46.153846153846153</v>
      </c>
      <c r="R3096">
        <v>2</v>
      </c>
      <c r="S3096" s="5">
        <v>15.384615384615385</v>
      </c>
      <c r="T3096">
        <v>5</v>
      </c>
      <c r="U3096" s="5">
        <v>38.461538461538467</v>
      </c>
      <c r="V3096">
        <v>61.98</v>
      </c>
      <c r="W3096">
        <v>5</v>
      </c>
      <c r="Y3096">
        <v>3.32</v>
      </c>
      <c r="Z3096">
        <v>3.22</v>
      </c>
      <c r="AA3096">
        <v>64261</v>
      </c>
      <c r="AB3096" s="9">
        <v>64261000000</v>
      </c>
      <c r="AC3096" s="5">
        <v>51.3</v>
      </c>
      <c r="AD3096">
        <v>6.42</v>
      </c>
      <c r="AE3096">
        <v>2.83</v>
      </c>
      <c r="AF3096">
        <v>5.92</v>
      </c>
      <c r="AG3096" s="5"/>
      <c r="AH3096" s="5">
        <v>0.49207026589212777</v>
      </c>
      <c r="AI3096" s="5">
        <v>0.44972845116011267</v>
      </c>
      <c r="AJ3096">
        <v>88229.28</v>
      </c>
      <c r="AK3096">
        <v>88229280000</v>
      </c>
      <c r="AL3096">
        <f t="shared" si="366"/>
        <v>0</v>
      </c>
      <c r="AM3096">
        <f t="shared" si="367"/>
        <v>1</v>
      </c>
      <c r="AN3096">
        <f t="shared" si="368"/>
        <v>0</v>
      </c>
      <c r="AO3096">
        <v>40</v>
      </c>
      <c r="AP3096" s="5">
        <v>1.6020599913279623</v>
      </c>
      <c r="AV3096">
        <v>0</v>
      </c>
      <c r="CG3096" s="13"/>
    </row>
    <row r="3097" spans="1:85" x14ac:dyDescent="0.3">
      <c r="A3097">
        <v>2020</v>
      </c>
      <c r="B3097" t="s">
        <v>312</v>
      </c>
      <c r="C3097">
        <v>1</v>
      </c>
      <c r="M3097">
        <v>0</v>
      </c>
      <c r="N3097">
        <v>0</v>
      </c>
      <c r="Q3097" s="5"/>
      <c r="S3097" s="5"/>
      <c r="U3097" s="5"/>
      <c r="AG3097" s="5"/>
      <c r="AH3097" s="5"/>
      <c r="AI3097" s="5"/>
      <c r="AL3097">
        <f t="shared" si="366"/>
        <v>1</v>
      </c>
      <c r="AM3097">
        <f t="shared" si="367"/>
        <v>0</v>
      </c>
      <c r="AN3097">
        <f t="shared" si="368"/>
        <v>0</v>
      </c>
      <c r="AO3097">
        <v>42</v>
      </c>
      <c r="AP3097" s="5">
        <v>1.6232492903979003</v>
      </c>
      <c r="CG3097" s="13"/>
    </row>
    <row r="3098" spans="1:85" x14ac:dyDescent="0.3">
      <c r="A3098">
        <v>2020</v>
      </c>
      <c r="B3098" t="s">
        <v>313</v>
      </c>
      <c r="C3098">
        <v>1</v>
      </c>
      <c r="D3098">
        <v>3</v>
      </c>
      <c r="E3098">
        <v>6</v>
      </c>
      <c r="M3098">
        <v>0</v>
      </c>
      <c r="N3098">
        <v>0</v>
      </c>
      <c r="Q3098" s="5"/>
      <c r="S3098" s="5"/>
      <c r="U3098" s="5"/>
      <c r="V3098">
        <v>66.010000000000005</v>
      </c>
      <c r="Z3098">
        <v>5.16</v>
      </c>
      <c r="AC3098" s="5">
        <v>21.22</v>
      </c>
      <c r="AG3098" s="5"/>
      <c r="AH3098" s="5"/>
      <c r="AI3098" s="5"/>
      <c r="AJ3098">
        <v>26235.9</v>
      </c>
      <c r="AK3098">
        <v>26235900000</v>
      </c>
      <c r="AL3098">
        <f t="shared" si="366"/>
        <v>1</v>
      </c>
      <c r="AM3098">
        <f t="shared" si="367"/>
        <v>0</v>
      </c>
      <c r="AN3098">
        <f t="shared" si="368"/>
        <v>0</v>
      </c>
      <c r="AO3098">
        <v>20</v>
      </c>
      <c r="AP3098" s="5">
        <v>1.301029995663981</v>
      </c>
      <c r="AV3098">
        <v>0</v>
      </c>
      <c r="CG3098" s="13"/>
    </row>
    <row r="3099" spans="1:85" x14ac:dyDescent="0.3">
      <c r="A3099">
        <v>2020</v>
      </c>
      <c r="B3099" t="s">
        <v>314</v>
      </c>
      <c r="C3099">
        <v>1</v>
      </c>
      <c r="M3099">
        <v>0</v>
      </c>
      <c r="N3099">
        <v>0</v>
      </c>
      <c r="Q3099" s="5"/>
      <c r="S3099" s="5"/>
      <c r="U3099" s="5"/>
      <c r="V3099">
        <v>51.32</v>
      </c>
      <c r="X3099">
        <v>34.76</v>
      </c>
      <c r="Z3099">
        <v>0.39</v>
      </c>
      <c r="AC3099" s="5">
        <v>5.77</v>
      </c>
      <c r="AG3099" s="5"/>
      <c r="AH3099" s="5"/>
      <c r="AI3099" s="5"/>
      <c r="AJ3099">
        <v>5642.36</v>
      </c>
      <c r="AK3099">
        <v>5642360000</v>
      </c>
      <c r="AL3099">
        <f t="shared" si="366"/>
        <v>1</v>
      </c>
      <c r="AM3099">
        <f t="shared" si="367"/>
        <v>0</v>
      </c>
      <c r="AN3099">
        <f t="shared" si="368"/>
        <v>0</v>
      </c>
      <c r="AO3099">
        <v>31</v>
      </c>
      <c r="AP3099" s="5">
        <v>1.4913616938342726</v>
      </c>
      <c r="AR3099" s="5">
        <v>4.0999999999999996</v>
      </c>
      <c r="CG3099" s="13"/>
    </row>
    <row r="3100" spans="1:85" x14ac:dyDescent="0.3">
      <c r="A3100">
        <v>2020</v>
      </c>
      <c r="B3100" t="s">
        <v>315</v>
      </c>
      <c r="C3100">
        <v>0</v>
      </c>
      <c r="D3100">
        <v>5</v>
      </c>
      <c r="E3100">
        <v>4</v>
      </c>
      <c r="M3100">
        <v>0</v>
      </c>
      <c r="N3100">
        <v>0</v>
      </c>
      <c r="Q3100" s="5"/>
      <c r="S3100" s="5"/>
      <c r="U3100" s="5"/>
      <c r="V3100">
        <v>67.8</v>
      </c>
      <c r="Z3100">
        <v>3.64</v>
      </c>
      <c r="AC3100" s="5">
        <v>23.45</v>
      </c>
      <c r="AG3100" s="5"/>
      <c r="AH3100" s="5"/>
      <c r="AI3100" s="5"/>
      <c r="AJ3100">
        <v>57707.81</v>
      </c>
      <c r="AK3100">
        <v>57707810000</v>
      </c>
      <c r="AL3100">
        <f t="shared" si="366"/>
        <v>0</v>
      </c>
      <c r="AM3100">
        <f t="shared" si="367"/>
        <v>1</v>
      </c>
      <c r="AN3100">
        <f t="shared" si="368"/>
        <v>0</v>
      </c>
      <c r="AO3100">
        <v>33</v>
      </c>
      <c r="AP3100" s="5">
        <v>1.5185139398778873</v>
      </c>
      <c r="AV3100">
        <v>67.8</v>
      </c>
      <c r="CG3100" s="13"/>
    </row>
    <row r="3101" spans="1:85" x14ac:dyDescent="0.3">
      <c r="A3101">
        <v>2020</v>
      </c>
      <c r="B3101" t="s">
        <v>316</v>
      </c>
      <c r="C3101">
        <v>0</v>
      </c>
      <c r="D3101">
        <v>8</v>
      </c>
      <c r="E3101">
        <v>5</v>
      </c>
      <c r="F3101">
        <v>34.6</v>
      </c>
      <c r="G3101">
        <v>34600000</v>
      </c>
      <c r="H3101">
        <v>21.4</v>
      </c>
      <c r="I3101">
        <v>21400000</v>
      </c>
      <c r="J3101">
        <v>13.200000000000003</v>
      </c>
      <c r="K3101">
        <v>13200000.000000004</v>
      </c>
      <c r="L3101">
        <v>1</v>
      </c>
      <c r="M3101">
        <v>0</v>
      </c>
      <c r="N3101">
        <v>0</v>
      </c>
      <c r="O3101">
        <v>18</v>
      </c>
      <c r="P3101">
        <v>8</v>
      </c>
      <c r="Q3101" s="5">
        <v>44.444444444444443</v>
      </c>
      <c r="R3101">
        <v>1</v>
      </c>
      <c r="S3101" s="5">
        <v>5.5555555555555554</v>
      </c>
      <c r="T3101">
        <v>9</v>
      </c>
      <c r="U3101" s="5">
        <v>50</v>
      </c>
      <c r="V3101">
        <v>52.91</v>
      </c>
      <c r="W3101">
        <v>6</v>
      </c>
      <c r="Y3101">
        <v>6.98</v>
      </c>
      <c r="Z3101">
        <v>12.15</v>
      </c>
      <c r="AA3101">
        <v>137035.4</v>
      </c>
      <c r="AB3101" s="9">
        <v>137035400000</v>
      </c>
      <c r="AC3101" s="5">
        <v>55.24</v>
      </c>
      <c r="AD3101">
        <v>23.19</v>
      </c>
      <c r="AE3101">
        <v>11.57</v>
      </c>
      <c r="AF3101">
        <v>15.81</v>
      </c>
      <c r="AG3101" s="5"/>
      <c r="AH3101" s="5">
        <v>0.10227280284482751</v>
      </c>
      <c r="AI3101" s="5">
        <v>4.0843460886748968</v>
      </c>
      <c r="AJ3101">
        <v>828925.94</v>
      </c>
      <c r="AK3101">
        <v>828925940000</v>
      </c>
      <c r="AL3101">
        <f t="shared" si="366"/>
        <v>0</v>
      </c>
      <c r="AM3101">
        <f t="shared" si="367"/>
        <v>0</v>
      </c>
      <c r="AN3101">
        <f t="shared" si="368"/>
        <v>1</v>
      </c>
      <c r="AO3101">
        <v>36</v>
      </c>
      <c r="AP3101" s="5">
        <v>1.556302500767287</v>
      </c>
      <c r="AQ3101">
        <v>14300000</v>
      </c>
      <c r="AT3101">
        <v>77500000</v>
      </c>
      <c r="AU3101">
        <v>91800000</v>
      </c>
      <c r="AV3101">
        <v>0</v>
      </c>
      <c r="CG3101" s="13"/>
    </row>
    <row r="3102" spans="1:85" x14ac:dyDescent="0.3">
      <c r="A3102">
        <v>2020</v>
      </c>
      <c r="B3102" t="s">
        <v>317</v>
      </c>
      <c r="C3102">
        <v>0</v>
      </c>
      <c r="D3102">
        <v>4</v>
      </c>
      <c r="E3102">
        <v>4</v>
      </c>
      <c r="F3102">
        <v>37.200000000000003</v>
      </c>
      <c r="G3102">
        <v>37200000</v>
      </c>
      <c r="H3102">
        <v>37.200000000000003</v>
      </c>
      <c r="I3102">
        <v>37200000</v>
      </c>
      <c r="L3102">
        <v>1</v>
      </c>
      <c r="M3102">
        <v>0</v>
      </c>
      <c r="N3102">
        <v>0</v>
      </c>
      <c r="O3102">
        <v>10</v>
      </c>
      <c r="P3102">
        <v>4</v>
      </c>
      <c r="Q3102" s="5">
        <v>40</v>
      </c>
      <c r="R3102">
        <v>3</v>
      </c>
      <c r="S3102" s="5">
        <v>30</v>
      </c>
      <c r="T3102">
        <v>3</v>
      </c>
      <c r="U3102" s="5">
        <v>30</v>
      </c>
      <c r="V3102">
        <v>71.25</v>
      </c>
      <c r="W3102">
        <v>5</v>
      </c>
      <c r="X3102">
        <v>36.49</v>
      </c>
      <c r="Y3102">
        <v>12.88</v>
      </c>
      <c r="Z3102">
        <v>6.52</v>
      </c>
      <c r="AA3102">
        <v>140572.6</v>
      </c>
      <c r="AB3102" s="9">
        <v>140572600000</v>
      </c>
      <c r="AC3102" s="5">
        <v>35.549999999999997</v>
      </c>
      <c r="AD3102">
        <v>21.75</v>
      </c>
      <c r="AE3102">
        <v>7.36</v>
      </c>
      <c r="AF3102">
        <v>9.68</v>
      </c>
      <c r="AG3102" s="5"/>
      <c r="AH3102" s="5"/>
      <c r="AI3102" s="5"/>
      <c r="AJ3102">
        <v>333673.36</v>
      </c>
      <c r="AK3102">
        <v>333673360000</v>
      </c>
      <c r="AL3102">
        <f t="shared" si="366"/>
        <v>0</v>
      </c>
      <c r="AM3102">
        <f t="shared" si="367"/>
        <v>0</v>
      </c>
      <c r="AN3102">
        <f t="shared" si="368"/>
        <v>1</v>
      </c>
      <c r="AO3102">
        <v>48</v>
      </c>
      <c r="AP3102" s="5">
        <v>1.6812412373755872</v>
      </c>
      <c r="AQ3102">
        <v>112127000</v>
      </c>
      <c r="AT3102">
        <v>25781000</v>
      </c>
      <c r="AU3102">
        <v>137908000</v>
      </c>
      <c r="AV3102">
        <v>0</v>
      </c>
      <c r="CG3102" s="13"/>
    </row>
    <row r="3103" spans="1:85" x14ac:dyDescent="0.3">
      <c r="A3103">
        <v>2020</v>
      </c>
      <c r="B3103" t="s">
        <v>318</v>
      </c>
      <c r="C3103">
        <v>0</v>
      </c>
      <c r="D3103">
        <v>4</v>
      </c>
      <c r="E3103">
        <v>4</v>
      </c>
      <c r="L3103">
        <v>1</v>
      </c>
      <c r="M3103">
        <v>0</v>
      </c>
      <c r="N3103">
        <v>0</v>
      </c>
      <c r="O3103">
        <v>13</v>
      </c>
      <c r="P3103">
        <v>5</v>
      </c>
      <c r="Q3103" s="5">
        <v>38.461538461538467</v>
      </c>
      <c r="R3103">
        <v>2</v>
      </c>
      <c r="S3103" s="5">
        <v>15.384615384615385</v>
      </c>
      <c r="T3103">
        <v>6</v>
      </c>
      <c r="U3103" s="5">
        <v>46.153846153846153</v>
      </c>
      <c r="V3103">
        <v>53.57</v>
      </c>
      <c r="W3103">
        <v>4</v>
      </c>
      <c r="X3103">
        <v>48.54</v>
      </c>
      <c r="Z3103">
        <v>1.39</v>
      </c>
      <c r="AC3103" s="5">
        <v>7.56</v>
      </c>
      <c r="AG3103" s="5"/>
      <c r="AH3103" s="5"/>
      <c r="AI3103" s="5"/>
      <c r="AJ3103">
        <v>134116.10999999999</v>
      </c>
      <c r="AK3103">
        <v>134116109999.99998</v>
      </c>
      <c r="AL3103">
        <f t="shared" si="366"/>
        <v>0</v>
      </c>
      <c r="AM3103">
        <f t="shared" si="367"/>
        <v>0</v>
      </c>
      <c r="AN3103">
        <f t="shared" si="368"/>
        <v>1</v>
      </c>
      <c r="AO3103">
        <v>16</v>
      </c>
      <c r="AP3103" s="5">
        <v>1.2041199826559246</v>
      </c>
      <c r="AQ3103">
        <v>87300000</v>
      </c>
      <c r="AT3103">
        <v>64800000</v>
      </c>
      <c r="AU3103">
        <v>152100000</v>
      </c>
      <c r="AV3103">
        <v>0</v>
      </c>
      <c r="CG3103" s="13"/>
    </row>
    <row r="3104" spans="1:85" x14ac:dyDescent="0.3">
      <c r="A3104">
        <v>2020</v>
      </c>
      <c r="B3104" t="s">
        <v>319</v>
      </c>
      <c r="C3104">
        <v>1</v>
      </c>
      <c r="D3104">
        <v>4</v>
      </c>
      <c r="E3104">
        <v>8</v>
      </c>
      <c r="F3104">
        <v>22</v>
      </c>
      <c r="G3104">
        <v>22000000</v>
      </c>
      <c r="H3104">
        <v>13.8</v>
      </c>
      <c r="I3104">
        <v>13800000</v>
      </c>
      <c r="J3104">
        <v>8.1999999999999993</v>
      </c>
      <c r="K3104">
        <v>8199999.9999999991</v>
      </c>
      <c r="L3104">
        <v>1</v>
      </c>
      <c r="M3104">
        <v>1</v>
      </c>
      <c r="N3104">
        <v>0</v>
      </c>
      <c r="O3104">
        <v>11</v>
      </c>
      <c r="P3104">
        <v>6</v>
      </c>
      <c r="Q3104" s="5">
        <v>54.54545454545454</v>
      </c>
      <c r="S3104" s="5">
        <v>0</v>
      </c>
      <c r="T3104">
        <v>5</v>
      </c>
      <c r="U3104" s="5">
        <v>45.454545454545453</v>
      </c>
      <c r="V3104">
        <v>37.01</v>
      </c>
      <c r="W3104">
        <v>9</v>
      </c>
      <c r="Y3104">
        <v>3</v>
      </c>
      <c r="Z3104">
        <v>6.89</v>
      </c>
      <c r="AA3104">
        <v>60110.6</v>
      </c>
      <c r="AB3104" s="9">
        <v>60110600000</v>
      </c>
      <c r="AC3104" s="5">
        <v>124.77</v>
      </c>
      <c r="AD3104">
        <v>5.74</v>
      </c>
      <c r="AE3104">
        <v>2.74</v>
      </c>
      <c r="AF3104">
        <v>3.26</v>
      </c>
      <c r="AG3104" s="5"/>
      <c r="AH3104" s="5"/>
      <c r="AI3104" s="5">
        <v>0.97320605683523387</v>
      </c>
      <c r="AJ3104">
        <v>172180.35</v>
      </c>
      <c r="AK3104">
        <v>172180350000</v>
      </c>
      <c r="AL3104">
        <f t="shared" si="366"/>
        <v>0</v>
      </c>
      <c r="AM3104">
        <f t="shared" si="367"/>
        <v>0</v>
      </c>
      <c r="AN3104">
        <f t="shared" si="368"/>
        <v>1</v>
      </c>
      <c r="AO3104">
        <v>68</v>
      </c>
      <c r="AP3104" s="5">
        <v>1.8325089127062362</v>
      </c>
      <c r="AT3104">
        <v>80188000</v>
      </c>
      <c r="AU3104">
        <v>80188000</v>
      </c>
      <c r="AV3104">
        <v>0</v>
      </c>
      <c r="CG3104" s="13"/>
    </row>
    <row r="3105" spans="1:85" x14ac:dyDescent="0.3">
      <c r="A3105">
        <v>2020</v>
      </c>
      <c r="B3105" t="s">
        <v>320</v>
      </c>
      <c r="C3105">
        <v>0</v>
      </c>
      <c r="D3105">
        <v>4</v>
      </c>
      <c r="E3105">
        <v>4</v>
      </c>
      <c r="F3105">
        <v>18.399999999999999</v>
      </c>
      <c r="G3105">
        <v>18400000</v>
      </c>
      <c r="H3105">
        <v>16.5</v>
      </c>
      <c r="I3105">
        <v>16500000</v>
      </c>
      <c r="J3105">
        <v>1.8999999999999986</v>
      </c>
      <c r="K3105">
        <v>1899999.9999999986</v>
      </c>
      <c r="L3105">
        <v>0</v>
      </c>
      <c r="M3105">
        <v>0</v>
      </c>
      <c r="N3105">
        <v>0</v>
      </c>
      <c r="O3105">
        <v>11</v>
      </c>
      <c r="P3105">
        <v>3</v>
      </c>
      <c r="Q3105" s="5">
        <v>27.27272727272727</v>
      </c>
      <c r="R3105">
        <v>2</v>
      </c>
      <c r="S3105" s="5">
        <v>18.181818181818183</v>
      </c>
      <c r="T3105">
        <v>6</v>
      </c>
      <c r="U3105" s="5">
        <v>54.54545454545454</v>
      </c>
      <c r="V3105">
        <v>71.06</v>
      </c>
      <c r="W3105">
        <v>5</v>
      </c>
      <c r="Y3105">
        <v>7.17</v>
      </c>
      <c r="Z3105">
        <v>0.95</v>
      </c>
      <c r="AA3105">
        <v>57432</v>
      </c>
      <c r="AB3105" s="9">
        <v>57432000000</v>
      </c>
      <c r="AC3105" s="5">
        <v>6.35</v>
      </c>
      <c r="AD3105">
        <v>15.28</v>
      </c>
      <c r="AE3105">
        <v>6.52</v>
      </c>
      <c r="AF3105">
        <v>7.67</v>
      </c>
      <c r="AG3105" s="5"/>
      <c r="AH3105" s="5"/>
      <c r="AI3105" s="5">
        <v>0.44870455495194311</v>
      </c>
      <c r="AJ3105">
        <v>21657.81</v>
      </c>
      <c r="AK3105">
        <v>21657810000</v>
      </c>
      <c r="AL3105">
        <f t="shared" si="366"/>
        <v>1</v>
      </c>
      <c r="AM3105">
        <f t="shared" si="367"/>
        <v>0</v>
      </c>
      <c r="AN3105">
        <f t="shared" si="368"/>
        <v>0</v>
      </c>
      <c r="AO3105">
        <v>30</v>
      </c>
      <c r="AP3105" s="5">
        <v>1.4771212547196624</v>
      </c>
      <c r="AQ3105">
        <v>46400000</v>
      </c>
      <c r="AT3105">
        <v>22100000</v>
      </c>
      <c r="AU3105">
        <v>68500000</v>
      </c>
      <c r="AV3105">
        <v>0</v>
      </c>
      <c r="CG3105" s="13"/>
    </row>
    <row r="3106" spans="1:85" x14ac:dyDescent="0.3">
      <c r="A3106">
        <v>2020</v>
      </c>
      <c r="B3106" t="s">
        <v>321</v>
      </c>
      <c r="C3106">
        <v>0</v>
      </c>
      <c r="F3106">
        <v>34.200000000000003</v>
      </c>
      <c r="G3106">
        <v>34200000</v>
      </c>
      <c r="H3106">
        <v>34.200000000000003</v>
      </c>
      <c r="I3106">
        <v>34200000</v>
      </c>
      <c r="M3106">
        <v>0</v>
      </c>
      <c r="N3106">
        <v>0</v>
      </c>
      <c r="O3106">
        <v>9</v>
      </c>
      <c r="P3106">
        <v>4</v>
      </c>
      <c r="Q3106" s="5">
        <v>44.444444444444443</v>
      </c>
      <c r="R3106">
        <v>1</v>
      </c>
      <c r="S3106" s="5">
        <v>11.111111111111111</v>
      </c>
      <c r="T3106">
        <v>4</v>
      </c>
      <c r="U3106" s="5">
        <v>44.444444444444443</v>
      </c>
      <c r="V3106">
        <v>47.89</v>
      </c>
      <c r="W3106">
        <v>6</v>
      </c>
      <c r="X3106">
        <v>0.04</v>
      </c>
      <c r="Y3106">
        <v>6.1</v>
      </c>
      <c r="Z3106">
        <v>3</v>
      </c>
      <c r="AA3106">
        <v>31273.200000000001</v>
      </c>
      <c r="AB3106" s="9">
        <v>31273200000</v>
      </c>
      <c r="AC3106" s="5">
        <v>17.399999999999999</v>
      </c>
      <c r="AD3106">
        <v>17.38</v>
      </c>
      <c r="AE3106">
        <v>8.99</v>
      </c>
      <c r="AF3106">
        <v>13.32</v>
      </c>
      <c r="AG3106" s="5"/>
      <c r="AH3106" s="5"/>
      <c r="AI3106" s="5">
        <v>0.72394254505455147</v>
      </c>
      <c r="AJ3106">
        <v>51459.08</v>
      </c>
      <c r="AK3106">
        <v>51459080000</v>
      </c>
      <c r="AL3106">
        <f t="shared" si="366"/>
        <v>0</v>
      </c>
      <c r="AM3106">
        <f t="shared" si="367"/>
        <v>1</v>
      </c>
      <c r="AN3106">
        <f t="shared" si="368"/>
        <v>0</v>
      </c>
      <c r="AO3106">
        <v>12</v>
      </c>
      <c r="AP3106" s="5">
        <v>1.0791812460476247</v>
      </c>
      <c r="AQ3106">
        <v>64000000</v>
      </c>
      <c r="AT3106">
        <v>22400000</v>
      </c>
      <c r="AU3106">
        <v>86400000</v>
      </c>
      <c r="AV3106">
        <v>0</v>
      </c>
      <c r="CG3106" s="13"/>
    </row>
    <row r="3107" spans="1:85" x14ac:dyDescent="0.3">
      <c r="A3107">
        <v>2020</v>
      </c>
      <c r="B3107" t="s">
        <v>322</v>
      </c>
      <c r="C3107">
        <v>1</v>
      </c>
      <c r="D3107">
        <v>4</v>
      </c>
      <c r="E3107">
        <v>5</v>
      </c>
      <c r="M3107">
        <v>0</v>
      </c>
      <c r="N3107">
        <v>0</v>
      </c>
      <c r="Q3107" s="5"/>
      <c r="S3107" s="5"/>
      <c r="U3107" s="5"/>
      <c r="V3107">
        <v>60.4</v>
      </c>
      <c r="Z3107">
        <v>0.96</v>
      </c>
      <c r="AC3107" s="5">
        <v>82.44</v>
      </c>
      <c r="AG3107" s="5"/>
      <c r="AH3107" s="5"/>
      <c r="AI3107" s="5"/>
      <c r="AJ3107">
        <v>26744.02</v>
      </c>
      <c r="AK3107">
        <v>26744020000</v>
      </c>
      <c r="AL3107">
        <f t="shared" si="366"/>
        <v>1</v>
      </c>
      <c r="AM3107">
        <f t="shared" si="367"/>
        <v>0</v>
      </c>
      <c r="AN3107">
        <f t="shared" si="368"/>
        <v>0</v>
      </c>
      <c r="AO3107">
        <v>15</v>
      </c>
      <c r="AP3107" s="5">
        <v>1.1760912590556811</v>
      </c>
      <c r="AV3107">
        <v>0</v>
      </c>
      <c r="CG3107" s="13"/>
    </row>
    <row r="3108" spans="1:85" x14ac:dyDescent="0.3">
      <c r="A3108">
        <v>2020</v>
      </c>
      <c r="B3108" t="s">
        <v>323</v>
      </c>
      <c r="C3108">
        <v>0</v>
      </c>
      <c r="D3108">
        <v>3</v>
      </c>
      <c r="E3108">
        <v>4</v>
      </c>
      <c r="M3108">
        <v>0</v>
      </c>
      <c r="N3108">
        <v>0</v>
      </c>
      <c r="Q3108" s="5"/>
      <c r="S3108" s="5"/>
      <c r="U3108" s="5"/>
      <c r="V3108">
        <v>27.89</v>
      </c>
      <c r="X3108">
        <v>7.96</v>
      </c>
      <c r="Z3108">
        <v>2.96</v>
      </c>
      <c r="AC3108" s="5">
        <v>52.96</v>
      </c>
      <c r="AG3108" s="5"/>
      <c r="AH3108" s="5"/>
      <c r="AI3108" s="5"/>
      <c r="AJ3108">
        <v>249460.84</v>
      </c>
      <c r="AK3108">
        <v>249460840000</v>
      </c>
      <c r="AL3108">
        <f t="shared" si="366"/>
        <v>0</v>
      </c>
      <c r="AM3108">
        <f t="shared" si="367"/>
        <v>0</v>
      </c>
      <c r="AN3108">
        <f t="shared" si="368"/>
        <v>1</v>
      </c>
      <c r="AO3108">
        <v>35</v>
      </c>
      <c r="AP3108" s="5">
        <v>1.5440680443502754</v>
      </c>
      <c r="AV3108">
        <v>1.94</v>
      </c>
      <c r="CG3108" s="13"/>
    </row>
    <row r="3109" spans="1:85" x14ac:dyDescent="0.3">
      <c r="A3109">
        <v>2020</v>
      </c>
      <c r="B3109" t="s">
        <v>324</v>
      </c>
      <c r="C3109">
        <v>0</v>
      </c>
      <c r="D3109">
        <v>5</v>
      </c>
      <c r="E3109">
        <v>4</v>
      </c>
      <c r="M3109">
        <v>0</v>
      </c>
      <c r="N3109">
        <v>0</v>
      </c>
      <c r="Q3109" s="5"/>
      <c r="S3109" s="5"/>
      <c r="U3109" s="5"/>
      <c r="V3109">
        <v>44.02</v>
      </c>
      <c r="X3109">
        <v>16.670000000000002</v>
      </c>
      <c r="Z3109">
        <v>0.44</v>
      </c>
      <c r="AC3109" s="5">
        <v>6.98</v>
      </c>
      <c r="AG3109" s="5"/>
      <c r="AH3109" s="5"/>
      <c r="AI3109" s="5"/>
      <c r="AJ3109">
        <v>9994.07</v>
      </c>
      <c r="AK3109">
        <v>9994070000</v>
      </c>
      <c r="AL3109">
        <f t="shared" si="366"/>
        <v>1</v>
      </c>
      <c r="AM3109">
        <f t="shared" si="367"/>
        <v>0</v>
      </c>
      <c r="AN3109">
        <f t="shared" si="368"/>
        <v>0</v>
      </c>
      <c r="AO3109">
        <v>32</v>
      </c>
      <c r="AP3109" s="5">
        <v>1.5051499783199058</v>
      </c>
      <c r="AV3109">
        <v>0</v>
      </c>
      <c r="CG3109" s="13"/>
    </row>
    <row r="3110" spans="1:85" x14ac:dyDescent="0.3">
      <c r="A3110">
        <v>2020</v>
      </c>
      <c r="B3110" t="s">
        <v>325</v>
      </c>
      <c r="C3110">
        <v>0</v>
      </c>
      <c r="D3110">
        <v>7</v>
      </c>
      <c r="E3110">
        <v>4</v>
      </c>
      <c r="M3110">
        <v>0</v>
      </c>
      <c r="N3110">
        <v>0</v>
      </c>
      <c r="O3110">
        <v>15</v>
      </c>
      <c r="P3110">
        <v>7</v>
      </c>
      <c r="Q3110" s="5">
        <v>46.666666666666664</v>
      </c>
      <c r="R3110">
        <v>3</v>
      </c>
      <c r="S3110" s="5">
        <v>20</v>
      </c>
      <c r="T3110">
        <v>5</v>
      </c>
      <c r="U3110" s="5">
        <v>33.333333333333329</v>
      </c>
      <c r="V3110">
        <v>59.7</v>
      </c>
      <c r="W3110">
        <v>7</v>
      </c>
      <c r="Z3110">
        <v>2.8</v>
      </c>
      <c r="AC3110" s="5">
        <v>24.76</v>
      </c>
      <c r="AG3110" s="5"/>
      <c r="AH3110" s="5"/>
      <c r="AI3110" s="5"/>
      <c r="AJ3110">
        <v>936545.17</v>
      </c>
      <c r="AK3110">
        <v>936545170000</v>
      </c>
      <c r="AL3110">
        <f t="shared" si="366"/>
        <v>0</v>
      </c>
      <c r="AM3110">
        <f t="shared" si="367"/>
        <v>0</v>
      </c>
      <c r="AN3110">
        <f t="shared" si="368"/>
        <v>1</v>
      </c>
      <c r="AO3110">
        <v>20</v>
      </c>
      <c r="AP3110" s="5">
        <v>1.301029995663981</v>
      </c>
      <c r="AV3110">
        <v>0.95</v>
      </c>
      <c r="CG3110" s="13"/>
    </row>
    <row r="3111" spans="1:85" x14ac:dyDescent="0.3">
      <c r="A3111">
        <v>2020</v>
      </c>
      <c r="B3111" t="s">
        <v>326</v>
      </c>
      <c r="C3111">
        <v>0</v>
      </c>
      <c r="M3111">
        <v>0</v>
      </c>
      <c r="N3111">
        <v>0</v>
      </c>
      <c r="Q3111" s="5"/>
      <c r="S3111" s="5"/>
      <c r="U3111" s="5"/>
      <c r="AG3111" s="5"/>
      <c r="AH3111" s="5"/>
      <c r="AI3111" s="5"/>
      <c r="AL3111">
        <f t="shared" si="366"/>
        <v>1</v>
      </c>
      <c r="AM3111">
        <f t="shared" si="367"/>
        <v>0</v>
      </c>
      <c r="AN3111">
        <f t="shared" si="368"/>
        <v>0</v>
      </c>
      <c r="AO3111">
        <v>58</v>
      </c>
      <c r="AP3111" s="5">
        <v>1.7634279935629371</v>
      </c>
      <c r="CG3111" s="13"/>
    </row>
    <row r="3112" spans="1:85" x14ac:dyDescent="0.3">
      <c r="A3112">
        <v>2020</v>
      </c>
      <c r="B3112" t="s">
        <v>327</v>
      </c>
      <c r="C3112">
        <v>0</v>
      </c>
      <c r="D3112">
        <v>6</v>
      </c>
      <c r="E3112">
        <v>7</v>
      </c>
      <c r="M3112">
        <v>0</v>
      </c>
      <c r="N3112">
        <v>0</v>
      </c>
      <c r="Q3112" s="5"/>
      <c r="S3112" s="5"/>
      <c r="U3112" s="5"/>
      <c r="V3112">
        <v>57.72</v>
      </c>
      <c r="X3112">
        <v>18.2</v>
      </c>
      <c r="Z3112">
        <v>6.73</v>
      </c>
      <c r="AC3112" s="5">
        <v>56.87</v>
      </c>
      <c r="AG3112" s="5"/>
      <c r="AH3112" s="5"/>
      <c r="AI3112" s="5"/>
      <c r="AJ3112">
        <v>242948.67</v>
      </c>
      <c r="AK3112">
        <v>242948670000</v>
      </c>
      <c r="AL3112">
        <f t="shared" si="366"/>
        <v>0</v>
      </c>
      <c r="AM3112">
        <f t="shared" si="367"/>
        <v>0</v>
      </c>
      <c r="AN3112">
        <f t="shared" si="368"/>
        <v>1</v>
      </c>
      <c r="AO3112">
        <v>21</v>
      </c>
      <c r="AP3112" s="5">
        <v>1.3222192947339191</v>
      </c>
      <c r="AV3112">
        <v>46.69</v>
      </c>
      <c r="CG3112" s="13"/>
    </row>
    <row r="3113" spans="1:85" x14ac:dyDescent="0.3">
      <c r="A3113">
        <v>2020</v>
      </c>
      <c r="B3113" t="s">
        <v>328</v>
      </c>
      <c r="C3113">
        <v>0</v>
      </c>
      <c r="D3113">
        <v>7</v>
      </c>
      <c r="E3113">
        <v>5</v>
      </c>
      <c r="M3113">
        <v>0</v>
      </c>
      <c r="N3113">
        <v>0</v>
      </c>
      <c r="Q3113" s="5"/>
      <c r="S3113" s="5"/>
      <c r="U3113" s="5"/>
      <c r="V3113">
        <v>56.76</v>
      </c>
      <c r="X3113">
        <v>1.19</v>
      </c>
      <c r="Z3113">
        <v>9.18</v>
      </c>
      <c r="AC3113" s="5">
        <v>42.24</v>
      </c>
      <c r="AG3113" s="5"/>
      <c r="AH3113" s="5"/>
      <c r="AI3113" s="5"/>
      <c r="AJ3113">
        <v>352129.12</v>
      </c>
      <c r="AK3113">
        <v>352129120000</v>
      </c>
      <c r="AL3113">
        <f t="shared" si="366"/>
        <v>0</v>
      </c>
      <c r="AM3113">
        <f t="shared" si="367"/>
        <v>0</v>
      </c>
      <c r="AN3113">
        <f t="shared" si="368"/>
        <v>1</v>
      </c>
      <c r="AO3113">
        <v>21</v>
      </c>
      <c r="AP3113" s="5">
        <v>1.3222192947339191</v>
      </c>
      <c r="AV3113">
        <v>55.94</v>
      </c>
      <c r="CG3113" s="13"/>
    </row>
    <row r="3114" spans="1:85" x14ac:dyDescent="0.3">
      <c r="A3114">
        <v>2020</v>
      </c>
      <c r="B3114" t="s">
        <v>329</v>
      </c>
      <c r="C3114">
        <v>0</v>
      </c>
      <c r="M3114">
        <v>0</v>
      </c>
      <c r="N3114">
        <v>0</v>
      </c>
      <c r="Q3114" s="5"/>
      <c r="S3114" s="5"/>
      <c r="U3114" s="5"/>
      <c r="AG3114" s="5"/>
      <c r="AH3114" s="5"/>
      <c r="AI3114" s="5"/>
      <c r="AL3114">
        <f t="shared" si="366"/>
        <v>1</v>
      </c>
      <c r="AM3114">
        <f t="shared" si="367"/>
        <v>0</v>
      </c>
      <c r="AN3114">
        <f t="shared" si="368"/>
        <v>0</v>
      </c>
      <c r="AO3114">
        <v>25</v>
      </c>
      <c r="AP3114" s="5">
        <v>1.3979400086720375</v>
      </c>
      <c r="AR3114" s="5">
        <v>16.2</v>
      </c>
      <c r="CG3114" s="13"/>
    </row>
    <row r="3115" spans="1:85" x14ac:dyDescent="0.3">
      <c r="A3115">
        <v>2020</v>
      </c>
      <c r="B3115" t="s">
        <v>330</v>
      </c>
      <c r="C3115">
        <v>1</v>
      </c>
      <c r="D3115">
        <v>5</v>
      </c>
      <c r="E3115">
        <v>4</v>
      </c>
      <c r="F3115">
        <v>4.8</v>
      </c>
      <c r="G3115">
        <v>4800000</v>
      </c>
      <c r="H3115">
        <v>4.0999999999999996</v>
      </c>
      <c r="I3115">
        <v>4099999.9999999995</v>
      </c>
      <c r="J3115">
        <v>0.7</v>
      </c>
      <c r="K3115">
        <v>700000</v>
      </c>
      <c r="L3115">
        <v>1</v>
      </c>
      <c r="M3115">
        <v>1</v>
      </c>
      <c r="N3115">
        <v>0</v>
      </c>
      <c r="O3115">
        <v>15</v>
      </c>
      <c r="P3115">
        <v>7</v>
      </c>
      <c r="Q3115" s="5">
        <v>46.666666666666664</v>
      </c>
      <c r="R3115">
        <v>3</v>
      </c>
      <c r="S3115" s="5">
        <v>20</v>
      </c>
      <c r="T3115">
        <v>5</v>
      </c>
      <c r="U3115" s="5">
        <v>33.333333333333329</v>
      </c>
      <c r="V3115">
        <v>53.46</v>
      </c>
      <c r="W3115">
        <v>4</v>
      </c>
      <c r="Y3115">
        <v>9.06</v>
      </c>
      <c r="Z3115">
        <v>6.2</v>
      </c>
      <c r="AA3115">
        <v>12553.7</v>
      </c>
      <c r="AB3115" s="9">
        <v>12553700000</v>
      </c>
      <c r="AC3115" s="5">
        <v>25.43</v>
      </c>
      <c r="AD3115">
        <v>26.28</v>
      </c>
      <c r="AE3115">
        <v>13.45</v>
      </c>
      <c r="AF3115">
        <v>20.23</v>
      </c>
      <c r="AG3115" s="5">
        <v>1078.7702490074976</v>
      </c>
      <c r="AH3115" s="5">
        <v>7.6678652546951137E-2</v>
      </c>
      <c r="AI3115" s="5">
        <v>7.2982467320391597</v>
      </c>
      <c r="AJ3115">
        <v>33937.35</v>
      </c>
      <c r="AK3115">
        <v>33937350000</v>
      </c>
      <c r="AL3115">
        <f t="shared" si="366"/>
        <v>0</v>
      </c>
      <c r="AM3115">
        <f t="shared" si="367"/>
        <v>1</v>
      </c>
      <c r="AN3115">
        <f t="shared" si="368"/>
        <v>0</v>
      </c>
      <c r="AO3115">
        <v>52</v>
      </c>
      <c r="AP3115" s="5">
        <v>1.716003343634799</v>
      </c>
      <c r="AQ3115">
        <v>67900000</v>
      </c>
      <c r="AT3115">
        <v>29100000</v>
      </c>
      <c r="AU3115">
        <v>97000000</v>
      </c>
      <c r="AV3115">
        <v>0.16</v>
      </c>
      <c r="AW3115">
        <v>210515.4</v>
      </c>
      <c r="AX3115">
        <v>210515400000</v>
      </c>
      <c r="CG3115" s="13"/>
    </row>
    <row r="3116" spans="1:85" x14ac:dyDescent="0.3">
      <c r="A3116">
        <v>2020</v>
      </c>
      <c r="B3116" t="s">
        <v>331</v>
      </c>
      <c r="C3116">
        <v>1</v>
      </c>
      <c r="D3116">
        <v>3</v>
      </c>
      <c r="E3116">
        <v>4</v>
      </c>
      <c r="F3116">
        <v>7.9</v>
      </c>
      <c r="G3116">
        <v>7900000</v>
      </c>
      <c r="H3116">
        <v>7.8</v>
      </c>
      <c r="I3116">
        <v>7800000</v>
      </c>
      <c r="J3116">
        <v>0.11</v>
      </c>
      <c r="K3116">
        <v>110000</v>
      </c>
      <c r="L3116">
        <v>1</v>
      </c>
      <c r="M3116">
        <v>0</v>
      </c>
      <c r="N3116">
        <v>0</v>
      </c>
      <c r="O3116">
        <v>15</v>
      </c>
      <c r="P3116">
        <v>6</v>
      </c>
      <c r="Q3116" s="5">
        <v>40</v>
      </c>
      <c r="R3116">
        <v>4</v>
      </c>
      <c r="S3116" s="5">
        <v>26.666666666666668</v>
      </c>
      <c r="T3116">
        <v>5</v>
      </c>
      <c r="U3116" s="5">
        <v>33.333333333333329</v>
      </c>
      <c r="V3116">
        <v>68.05</v>
      </c>
      <c r="W3116">
        <v>4</v>
      </c>
      <c r="Y3116">
        <v>4.4400000000000004</v>
      </c>
      <c r="Z3116">
        <v>2.2599999999999998</v>
      </c>
      <c r="AA3116">
        <v>12432.5</v>
      </c>
      <c r="AB3116" s="9">
        <v>12432500000</v>
      </c>
      <c r="AC3116" s="5">
        <v>14.75</v>
      </c>
      <c r="AD3116">
        <v>14.97</v>
      </c>
      <c r="AE3116">
        <v>8.44</v>
      </c>
      <c r="AF3116">
        <v>10.18</v>
      </c>
      <c r="AG3116" s="5"/>
      <c r="AH3116" s="5"/>
      <c r="AI3116" s="5">
        <v>5.7912728735169922E-2</v>
      </c>
      <c r="AJ3116">
        <v>13949.04</v>
      </c>
      <c r="AK3116">
        <v>13949040000</v>
      </c>
      <c r="AL3116">
        <f t="shared" si="366"/>
        <v>1</v>
      </c>
      <c r="AM3116">
        <f t="shared" si="367"/>
        <v>0</v>
      </c>
      <c r="AN3116">
        <f t="shared" si="368"/>
        <v>0</v>
      </c>
      <c r="AO3116">
        <v>37</v>
      </c>
      <c r="AP3116" s="5">
        <v>1.5682017240669948</v>
      </c>
      <c r="AQ3116">
        <v>86726000</v>
      </c>
      <c r="AT3116">
        <v>7393000</v>
      </c>
      <c r="AU3116">
        <v>94119000</v>
      </c>
      <c r="CG3116" s="13"/>
    </row>
    <row r="3117" spans="1:85" x14ac:dyDescent="0.3">
      <c r="A3117">
        <v>2020</v>
      </c>
      <c r="B3117" t="s">
        <v>332</v>
      </c>
      <c r="C3117">
        <v>1</v>
      </c>
      <c r="D3117">
        <v>6</v>
      </c>
      <c r="E3117">
        <v>5</v>
      </c>
      <c r="F3117">
        <v>7.3</v>
      </c>
      <c r="G3117">
        <v>7300000</v>
      </c>
      <c r="H3117">
        <v>6.1</v>
      </c>
      <c r="I3117">
        <v>6100000</v>
      </c>
      <c r="J3117">
        <v>1.2000000000000002</v>
      </c>
      <c r="K3117">
        <v>1200000.0000000002</v>
      </c>
      <c r="M3117">
        <v>0</v>
      </c>
      <c r="N3117">
        <v>0</v>
      </c>
      <c r="O3117">
        <v>11</v>
      </c>
      <c r="P3117">
        <v>5</v>
      </c>
      <c r="Q3117" s="5">
        <v>45.454545454545453</v>
      </c>
      <c r="R3117">
        <v>2</v>
      </c>
      <c r="S3117" s="5">
        <v>18.181818181818183</v>
      </c>
      <c r="T3117">
        <v>4</v>
      </c>
      <c r="U3117" s="5">
        <v>36.363636363636367</v>
      </c>
      <c r="V3117">
        <v>62.73</v>
      </c>
      <c r="W3117">
        <v>6</v>
      </c>
      <c r="Y3117">
        <v>7.37</v>
      </c>
      <c r="Z3117">
        <v>6.69</v>
      </c>
      <c r="AA3117">
        <v>15105.2</v>
      </c>
      <c r="AB3117" s="9">
        <v>15105200000</v>
      </c>
      <c r="AC3117" s="5">
        <v>36.21</v>
      </c>
      <c r="AD3117">
        <v>19.600000000000001</v>
      </c>
      <c r="AE3117">
        <v>12.72</v>
      </c>
      <c r="AF3117">
        <v>18.96</v>
      </c>
      <c r="AG3117" s="5">
        <v>-33.637747923131776</v>
      </c>
      <c r="AH3117" s="5">
        <v>0.63362191229170572</v>
      </c>
      <c r="AI3117" s="5">
        <v>3.7616185154781134</v>
      </c>
      <c r="AJ3117">
        <v>66448.81</v>
      </c>
      <c r="AK3117">
        <v>66448810000</v>
      </c>
      <c r="AL3117">
        <f t="shared" si="366"/>
        <v>0</v>
      </c>
      <c r="AM3117">
        <f t="shared" si="367"/>
        <v>1</v>
      </c>
      <c r="AN3117">
        <f t="shared" si="368"/>
        <v>0</v>
      </c>
      <c r="AO3117">
        <v>24</v>
      </c>
      <c r="AP3117" s="5">
        <v>1.3802112417116059</v>
      </c>
      <c r="AV3117">
        <v>0</v>
      </c>
      <c r="AW3117">
        <v>17214.7</v>
      </c>
      <c r="AX3117">
        <v>17214700000</v>
      </c>
      <c r="CG3117" s="13"/>
    </row>
    <row r="3118" spans="1:85" x14ac:dyDescent="0.3">
      <c r="A3118">
        <v>2020</v>
      </c>
      <c r="B3118" t="s">
        <v>333</v>
      </c>
      <c r="C3118">
        <v>1</v>
      </c>
      <c r="D3118">
        <v>5</v>
      </c>
      <c r="E3118">
        <v>4</v>
      </c>
      <c r="M3118">
        <v>0</v>
      </c>
      <c r="N3118">
        <v>0</v>
      </c>
      <c r="Q3118" s="5"/>
      <c r="S3118" s="5"/>
      <c r="U3118" s="5"/>
      <c r="V3118">
        <v>51.99</v>
      </c>
      <c r="Z3118">
        <v>5.63</v>
      </c>
      <c r="AC3118" s="5">
        <v>52.29</v>
      </c>
      <c r="AG3118" s="5"/>
      <c r="AH3118" s="5"/>
      <c r="AI3118" s="5"/>
      <c r="AJ3118">
        <v>25805.3</v>
      </c>
      <c r="AK3118">
        <v>25805300000</v>
      </c>
      <c r="AL3118">
        <f t="shared" si="366"/>
        <v>1</v>
      </c>
      <c r="AM3118">
        <f t="shared" si="367"/>
        <v>0</v>
      </c>
      <c r="AN3118">
        <f t="shared" si="368"/>
        <v>0</v>
      </c>
      <c r="AO3118">
        <v>7</v>
      </c>
      <c r="AP3118" s="5">
        <v>0.8450980400142567</v>
      </c>
      <c r="AV3118">
        <v>0</v>
      </c>
      <c r="CG3118" s="13"/>
    </row>
    <row r="3119" spans="1:85" x14ac:dyDescent="0.3">
      <c r="A3119">
        <v>2020</v>
      </c>
      <c r="B3119" t="s">
        <v>334</v>
      </c>
      <c r="C3119">
        <v>1</v>
      </c>
      <c r="D3119">
        <v>3</v>
      </c>
      <c r="E3119">
        <v>4</v>
      </c>
      <c r="M3119">
        <v>0</v>
      </c>
      <c r="N3119">
        <v>0</v>
      </c>
      <c r="Q3119" s="5"/>
      <c r="S3119" s="5"/>
      <c r="U3119" s="5"/>
      <c r="V3119">
        <v>42.6</v>
      </c>
      <c r="Z3119">
        <v>0.8</v>
      </c>
      <c r="AC3119" s="5">
        <v>55.1</v>
      </c>
      <c r="AG3119" s="5"/>
      <c r="AH3119" s="5"/>
      <c r="AI3119" s="5"/>
      <c r="AJ3119">
        <v>21082.17</v>
      </c>
      <c r="AK3119">
        <v>21082170000</v>
      </c>
      <c r="AL3119">
        <f t="shared" si="366"/>
        <v>1</v>
      </c>
      <c r="AM3119">
        <f t="shared" si="367"/>
        <v>0</v>
      </c>
      <c r="AN3119">
        <f t="shared" si="368"/>
        <v>0</v>
      </c>
      <c r="AO3119">
        <v>30</v>
      </c>
      <c r="AP3119" s="5">
        <v>1.4771212547196624</v>
      </c>
      <c r="AR3119" s="5">
        <v>51.4</v>
      </c>
      <c r="AV3119">
        <v>0</v>
      </c>
      <c r="CG3119" s="13"/>
    </row>
    <row r="3120" spans="1:85" x14ac:dyDescent="0.3">
      <c r="A3120">
        <v>2020</v>
      </c>
      <c r="B3120" t="s">
        <v>335</v>
      </c>
      <c r="C3120">
        <v>0</v>
      </c>
      <c r="D3120">
        <v>5</v>
      </c>
      <c r="E3120">
        <v>4</v>
      </c>
      <c r="M3120">
        <v>0</v>
      </c>
      <c r="N3120">
        <v>0</v>
      </c>
      <c r="Q3120" s="5"/>
      <c r="S3120" s="5"/>
      <c r="U3120" s="5"/>
      <c r="V3120">
        <v>62.2</v>
      </c>
      <c r="Z3120">
        <v>0.62</v>
      </c>
      <c r="AC3120" s="5">
        <v>6.59</v>
      </c>
      <c r="AG3120" s="5"/>
      <c r="AH3120" s="5"/>
      <c r="AI3120" s="5"/>
      <c r="AJ3120">
        <v>35952.1</v>
      </c>
      <c r="AK3120">
        <v>35952100000</v>
      </c>
      <c r="AL3120">
        <f t="shared" si="366"/>
        <v>0</v>
      </c>
      <c r="AM3120">
        <f t="shared" si="367"/>
        <v>1</v>
      </c>
      <c r="AN3120">
        <f t="shared" si="368"/>
        <v>0</v>
      </c>
      <c r="AO3120">
        <v>47</v>
      </c>
      <c r="AP3120" s="5">
        <v>1.6720978579357173</v>
      </c>
      <c r="AV3120">
        <v>0</v>
      </c>
      <c r="CG3120" s="13"/>
    </row>
    <row r="3121" spans="1:85" x14ac:dyDescent="0.3">
      <c r="A3121">
        <v>2020</v>
      </c>
      <c r="B3121" t="s">
        <v>336</v>
      </c>
      <c r="C3121">
        <v>0</v>
      </c>
      <c r="D3121">
        <v>4</v>
      </c>
      <c r="E3121">
        <v>8</v>
      </c>
      <c r="F3121">
        <v>26.5</v>
      </c>
      <c r="G3121">
        <v>26500000</v>
      </c>
      <c r="H3121">
        <v>24.1</v>
      </c>
      <c r="I3121">
        <v>24100000</v>
      </c>
      <c r="J3121">
        <v>2.3999999999999986</v>
      </c>
      <c r="K3121">
        <v>2399999.9999999986</v>
      </c>
      <c r="L3121">
        <v>0</v>
      </c>
      <c r="M3121">
        <v>0</v>
      </c>
      <c r="N3121">
        <v>0</v>
      </c>
      <c r="O3121">
        <v>13</v>
      </c>
      <c r="P3121">
        <v>5</v>
      </c>
      <c r="Q3121" s="5">
        <v>38.461538461538467</v>
      </c>
      <c r="R3121">
        <v>4</v>
      </c>
      <c r="S3121" s="5">
        <v>30.76923076923077</v>
      </c>
      <c r="T3121">
        <v>4</v>
      </c>
      <c r="U3121" s="5">
        <v>30.76923076923077</v>
      </c>
      <c r="V3121">
        <v>68.040000000000006</v>
      </c>
      <c r="W3121">
        <v>9</v>
      </c>
      <c r="X3121">
        <v>0.12</v>
      </c>
      <c r="Y3121">
        <v>5.87</v>
      </c>
      <c r="Z3121">
        <v>3.88</v>
      </c>
      <c r="AA3121">
        <v>84679.8</v>
      </c>
      <c r="AB3121" s="9">
        <v>84679800000</v>
      </c>
      <c r="AC3121" s="5">
        <v>40.409999999999997</v>
      </c>
      <c r="AD3121">
        <v>16.34</v>
      </c>
      <c r="AE3121">
        <v>6.02</v>
      </c>
      <c r="AF3121">
        <v>7.56</v>
      </c>
      <c r="AG3121" s="5">
        <v>-62.669039547173213</v>
      </c>
      <c r="AH3121" s="5"/>
      <c r="AI3121" s="5">
        <v>1.4416661352530356</v>
      </c>
      <c r="AJ3121">
        <v>152846.24</v>
      </c>
      <c r="AK3121">
        <v>152846240000</v>
      </c>
      <c r="AL3121">
        <f t="shared" si="366"/>
        <v>0</v>
      </c>
      <c r="AM3121">
        <f t="shared" si="367"/>
        <v>0</v>
      </c>
      <c r="AN3121">
        <f t="shared" si="368"/>
        <v>1</v>
      </c>
      <c r="AO3121">
        <v>25</v>
      </c>
      <c r="AP3121" s="5">
        <v>1.3979400086720375</v>
      </c>
      <c r="AQ3121">
        <v>145290000</v>
      </c>
      <c r="AT3121">
        <v>15950000</v>
      </c>
      <c r="AU3121">
        <v>161240000</v>
      </c>
      <c r="AV3121">
        <v>0</v>
      </c>
      <c r="AW3121">
        <v>19864.7</v>
      </c>
      <c r="AX3121">
        <v>19864700000</v>
      </c>
      <c r="CG3121" s="13"/>
    </row>
    <row r="3122" spans="1:85" x14ac:dyDescent="0.3">
      <c r="A3122">
        <v>2020</v>
      </c>
      <c r="B3122" t="s">
        <v>337</v>
      </c>
      <c r="C3122">
        <v>0</v>
      </c>
      <c r="M3122">
        <v>0</v>
      </c>
      <c r="N3122">
        <v>0</v>
      </c>
      <c r="Q3122" s="5"/>
      <c r="S3122" s="5"/>
      <c r="U3122" s="5"/>
      <c r="V3122">
        <v>50.14</v>
      </c>
      <c r="Z3122">
        <v>0.35</v>
      </c>
      <c r="AC3122" s="5">
        <v>6012.57</v>
      </c>
      <c r="AG3122" s="5"/>
      <c r="AH3122" s="5"/>
      <c r="AI3122" s="5"/>
      <c r="AJ3122">
        <v>240502.62</v>
      </c>
      <c r="AK3122">
        <v>240502620000</v>
      </c>
      <c r="AL3122">
        <f t="shared" si="366"/>
        <v>0</v>
      </c>
      <c r="AM3122">
        <f t="shared" si="367"/>
        <v>0</v>
      </c>
      <c r="AN3122">
        <f t="shared" si="368"/>
        <v>1</v>
      </c>
      <c r="AO3122">
        <v>55</v>
      </c>
      <c r="AP3122" s="5">
        <v>1.7403626894942439</v>
      </c>
      <c r="AV3122">
        <v>50.13</v>
      </c>
      <c r="CG3122" s="13"/>
    </row>
    <row r="3123" spans="1:85" x14ac:dyDescent="0.3">
      <c r="A3123">
        <v>2020</v>
      </c>
      <c r="B3123" t="s">
        <v>338</v>
      </c>
      <c r="C3123">
        <v>0</v>
      </c>
      <c r="D3123">
        <v>4</v>
      </c>
      <c r="M3123">
        <v>0</v>
      </c>
      <c r="N3123">
        <v>0</v>
      </c>
      <c r="Q3123" s="5"/>
      <c r="S3123" s="5"/>
      <c r="U3123" s="5"/>
      <c r="V3123">
        <v>74.05</v>
      </c>
      <c r="Z3123">
        <v>5.97</v>
      </c>
      <c r="AC3123" s="5">
        <v>23.85</v>
      </c>
      <c r="AG3123" s="5"/>
      <c r="AH3123" s="5"/>
      <c r="AI3123" s="5"/>
      <c r="AJ3123">
        <v>79609.84</v>
      </c>
      <c r="AK3123">
        <v>79609840000</v>
      </c>
      <c r="AL3123">
        <f t="shared" si="366"/>
        <v>0</v>
      </c>
      <c r="AM3123">
        <f t="shared" si="367"/>
        <v>1</v>
      </c>
      <c r="AN3123">
        <f t="shared" si="368"/>
        <v>0</v>
      </c>
      <c r="AO3123">
        <v>31</v>
      </c>
      <c r="AP3123" s="5">
        <v>1.4913616938342726</v>
      </c>
      <c r="AV3123">
        <v>0</v>
      </c>
      <c r="CG3123" s="13"/>
    </row>
    <row r="3124" spans="1:85" x14ac:dyDescent="0.3">
      <c r="A3124">
        <v>2020</v>
      </c>
      <c r="B3124" t="s">
        <v>339</v>
      </c>
      <c r="C3124">
        <v>1</v>
      </c>
      <c r="D3124">
        <v>10</v>
      </c>
      <c r="E3124">
        <v>7</v>
      </c>
      <c r="M3124">
        <v>0</v>
      </c>
      <c r="N3124">
        <v>0</v>
      </c>
      <c r="Q3124" s="5"/>
      <c r="S3124" s="5"/>
      <c r="U3124" s="5"/>
      <c r="V3124">
        <v>72.05</v>
      </c>
      <c r="Z3124">
        <v>0.86</v>
      </c>
      <c r="AG3124" s="5"/>
      <c r="AH3124" s="5"/>
      <c r="AI3124" s="5"/>
      <c r="AJ3124">
        <v>89079.71</v>
      </c>
      <c r="AK3124">
        <v>89079710000</v>
      </c>
      <c r="AL3124">
        <f t="shared" si="366"/>
        <v>0</v>
      </c>
      <c r="AM3124">
        <f t="shared" si="367"/>
        <v>1</v>
      </c>
      <c r="AN3124">
        <f t="shared" si="368"/>
        <v>0</v>
      </c>
      <c r="AO3124">
        <v>7</v>
      </c>
      <c r="AP3124" s="5">
        <v>0.8450980400142567</v>
      </c>
      <c r="AV3124">
        <v>53.57</v>
      </c>
      <c r="CG3124" s="13"/>
    </row>
    <row r="3125" spans="1:85" x14ac:dyDescent="0.3">
      <c r="A3125">
        <v>2020</v>
      </c>
      <c r="B3125" t="s">
        <v>340</v>
      </c>
      <c r="C3125">
        <v>0</v>
      </c>
      <c r="D3125">
        <v>4</v>
      </c>
      <c r="E3125">
        <v>7</v>
      </c>
      <c r="M3125">
        <v>0</v>
      </c>
      <c r="N3125">
        <v>0</v>
      </c>
      <c r="Q3125" s="5"/>
      <c r="S3125" s="5"/>
      <c r="U3125" s="5"/>
      <c r="V3125">
        <v>30.3</v>
      </c>
      <c r="Z3125">
        <v>3.66</v>
      </c>
      <c r="AC3125" s="5">
        <v>26.04</v>
      </c>
      <c r="AG3125" s="5"/>
      <c r="AH3125" s="5"/>
      <c r="AI3125" s="5"/>
      <c r="AJ3125">
        <v>157798.93</v>
      </c>
      <c r="AK3125">
        <v>157798930000</v>
      </c>
      <c r="AL3125">
        <f t="shared" si="366"/>
        <v>0</v>
      </c>
      <c r="AM3125">
        <f t="shared" si="367"/>
        <v>0</v>
      </c>
      <c r="AN3125">
        <f t="shared" si="368"/>
        <v>1</v>
      </c>
      <c r="AO3125">
        <v>66</v>
      </c>
      <c r="AP3125" s="5">
        <v>1.8195439355418683</v>
      </c>
      <c r="AV3125">
        <v>0</v>
      </c>
      <c r="CG3125" s="13"/>
    </row>
    <row r="3126" spans="1:85" x14ac:dyDescent="0.3">
      <c r="A3126">
        <v>2020</v>
      </c>
      <c r="B3126" t="s">
        <v>341</v>
      </c>
      <c r="C3126">
        <v>0</v>
      </c>
      <c r="D3126">
        <v>5</v>
      </c>
      <c r="E3126">
        <v>4</v>
      </c>
      <c r="M3126">
        <v>0</v>
      </c>
      <c r="N3126">
        <v>0</v>
      </c>
      <c r="Q3126" s="5"/>
      <c r="S3126" s="5"/>
      <c r="U3126" s="5"/>
      <c r="V3126">
        <v>75</v>
      </c>
      <c r="Z3126">
        <v>6.07</v>
      </c>
      <c r="AC3126" s="5">
        <v>73.349999999999994</v>
      </c>
      <c r="AG3126" s="5"/>
      <c r="AH3126" s="5"/>
      <c r="AI3126" s="5"/>
      <c r="AJ3126">
        <v>116485.62</v>
      </c>
      <c r="AK3126">
        <v>116485620000</v>
      </c>
      <c r="AL3126">
        <f t="shared" si="366"/>
        <v>0</v>
      </c>
      <c r="AM3126">
        <f t="shared" si="367"/>
        <v>0</v>
      </c>
      <c r="AN3126">
        <f t="shared" si="368"/>
        <v>1</v>
      </c>
      <c r="AO3126">
        <v>16</v>
      </c>
      <c r="AP3126" s="5">
        <v>1.2041199826559246</v>
      </c>
      <c r="AV3126">
        <v>75</v>
      </c>
      <c r="CG3126" s="13"/>
    </row>
    <row r="3127" spans="1:85" x14ac:dyDescent="0.3">
      <c r="A3127">
        <v>2020</v>
      </c>
      <c r="B3127" t="s">
        <v>342</v>
      </c>
      <c r="C3127">
        <v>0</v>
      </c>
      <c r="D3127">
        <v>4</v>
      </c>
      <c r="E3127">
        <v>14</v>
      </c>
      <c r="M3127">
        <v>0</v>
      </c>
      <c r="N3127">
        <v>0</v>
      </c>
      <c r="Q3127" s="5"/>
      <c r="S3127" s="5"/>
      <c r="U3127" s="5"/>
      <c r="V3127">
        <v>49.03</v>
      </c>
      <c r="Z3127">
        <v>1.02</v>
      </c>
      <c r="AC3127" s="5">
        <v>6.04</v>
      </c>
      <c r="AG3127" s="5"/>
      <c r="AH3127" s="5"/>
      <c r="AI3127" s="5"/>
      <c r="AJ3127">
        <v>16187.88</v>
      </c>
      <c r="AK3127">
        <v>16187880000</v>
      </c>
      <c r="AL3127">
        <f t="shared" si="366"/>
        <v>1</v>
      </c>
      <c r="AM3127">
        <f t="shared" si="367"/>
        <v>0</v>
      </c>
      <c r="AN3127">
        <f t="shared" si="368"/>
        <v>0</v>
      </c>
      <c r="AO3127">
        <v>25</v>
      </c>
      <c r="AP3127" s="5">
        <v>1.3979400086720375</v>
      </c>
      <c r="AV3127">
        <v>1.54</v>
      </c>
      <c r="CG3127" s="13"/>
    </row>
    <row r="3128" spans="1:85" x14ac:dyDescent="0.3">
      <c r="A3128">
        <v>2020</v>
      </c>
      <c r="B3128" t="s">
        <v>343</v>
      </c>
      <c r="C3128">
        <v>0</v>
      </c>
      <c r="D3128">
        <v>3</v>
      </c>
      <c r="E3128">
        <v>18</v>
      </c>
      <c r="M3128">
        <v>0</v>
      </c>
      <c r="N3128">
        <v>0</v>
      </c>
      <c r="Q3128" s="5"/>
      <c r="S3128" s="5"/>
      <c r="U3128" s="5"/>
      <c r="V3128">
        <v>68.89</v>
      </c>
      <c r="Z3128">
        <v>0.76</v>
      </c>
      <c r="AC3128" s="5">
        <v>5.03</v>
      </c>
      <c r="AG3128" s="5"/>
      <c r="AH3128" s="5"/>
      <c r="AI3128" s="5"/>
      <c r="AJ3128">
        <v>21702.06</v>
      </c>
      <c r="AK3128">
        <v>21702060000</v>
      </c>
      <c r="AL3128">
        <f t="shared" si="366"/>
        <v>1</v>
      </c>
      <c r="AM3128">
        <f t="shared" si="367"/>
        <v>0</v>
      </c>
      <c r="AN3128">
        <f t="shared" si="368"/>
        <v>0</v>
      </c>
      <c r="AO3128">
        <v>35</v>
      </c>
      <c r="AP3128" s="5">
        <v>1.5440680443502754</v>
      </c>
      <c r="AV3128">
        <v>0</v>
      </c>
      <c r="CG3128" s="13"/>
    </row>
    <row r="3129" spans="1:85" x14ac:dyDescent="0.3">
      <c r="A3129">
        <v>2020</v>
      </c>
      <c r="B3129" t="s">
        <v>344</v>
      </c>
      <c r="C3129">
        <v>0</v>
      </c>
      <c r="D3129">
        <v>6</v>
      </c>
      <c r="E3129">
        <v>4</v>
      </c>
      <c r="M3129">
        <v>0</v>
      </c>
      <c r="N3129">
        <v>0</v>
      </c>
      <c r="O3129">
        <v>11</v>
      </c>
      <c r="P3129">
        <v>5</v>
      </c>
      <c r="Q3129" s="5">
        <v>45.454545454545453</v>
      </c>
      <c r="R3129">
        <v>2</v>
      </c>
      <c r="S3129" s="5">
        <v>18.181818181818183</v>
      </c>
      <c r="T3129">
        <v>4</v>
      </c>
      <c r="U3129" s="5">
        <v>36.363636363636367</v>
      </c>
      <c r="V3129">
        <v>75</v>
      </c>
      <c r="W3129">
        <v>6</v>
      </c>
      <c r="Z3129">
        <v>8.81</v>
      </c>
      <c r="AC3129" s="5">
        <v>48.68</v>
      </c>
      <c r="AG3129" s="5"/>
      <c r="AH3129" s="5"/>
      <c r="AI3129" s="5"/>
      <c r="AJ3129">
        <v>230767.17</v>
      </c>
      <c r="AK3129">
        <v>230767170000</v>
      </c>
      <c r="AL3129">
        <f t="shared" si="366"/>
        <v>0</v>
      </c>
      <c r="AM3129">
        <f t="shared" si="367"/>
        <v>0</v>
      </c>
      <c r="AN3129">
        <f t="shared" si="368"/>
        <v>1</v>
      </c>
      <c r="AO3129">
        <v>60</v>
      </c>
      <c r="AP3129" s="5">
        <v>1.7781512503836434</v>
      </c>
      <c r="AV3129">
        <v>75</v>
      </c>
      <c r="CG3129" s="13"/>
    </row>
    <row r="3130" spans="1:85" x14ac:dyDescent="0.3">
      <c r="A3130">
        <v>2020</v>
      </c>
      <c r="B3130" t="s">
        <v>345</v>
      </c>
      <c r="C3130">
        <v>1</v>
      </c>
      <c r="D3130">
        <v>4</v>
      </c>
      <c r="E3130">
        <v>5</v>
      </c>
      <c r="M3130">
        <v>0</v>
      </c>
      <c r="N3130">
        <v>0</v>
      </c>
      <c r="Q3130" s="5"/>
      <c r="S3130" s="5"/>
      <c r="U3130" s="5"/>
      <c r="V3130">
        <v>74.040000000000006</v>
      </c>
      <c r="Y3130">
        <v>15.3</v>
      </c>
      <c r="Z3130">
        <v>2.42</v>
      </c>
      <c r="AA3130">
        <v>822705</v>
      </c>
      <c r="AB3130" s="9">
        <v>822705000000</v>
      </c>
      <c r="AC3130" s="5">
        <v>12.95</v>
      </c>
      <c r="AD3130">
        <v>17.41</v>
      </c>
      <c r="AE3130">
        <v>11.78</v>
      </c>
      <c r="AF3130">
        <v>14.82</v>
      </c>
      <c r="AG3130" s="5">
        <v>-87.372892412430588</v>
      </c>
      <c r="AH3130" s="5"/>
      <c r="AI3130" s="5"/>
      <c r="AJ3130">
        <v>1123817.3999999999</v>
      </c>
      <c r="AK3130">
        <v>1123817400000</v>
      </c>
      <c r="AL3130">
        <f t="shared" si="366"/>
        <v>0</v>
      </c>
      <c r="AM3130">
        <f t="shared" si="367"/>
        <v>0</v>
      </c>
      <c r="AN3130">
        <f t="shared" si="368"/>
        <v>1</v>
      </c>
      <c r="AO3130">
        <v>75</v>
      </c>
      <c r="AP3130" s="5">
        <v>1.8750612633916997</v>
      </c>
      <c r="AR3130" s="5">
        <v>100</v>
      </c>
      <c r="AV3130">
        <v>0</v>
      </c>
      <c r="AW3130">
        <v>74523.8</v>
      </c>
      <c r="AX3130">
        <v>74523800000</v>
      </c>
      <c r="CG3130" s="13"/>
    </row>
    <row r="3131" spans="1:85" x14ac:dyDescent="0.3">
      <c r="A3131">
        <v>2020</v>
      </c>
      <c r="B3131" t="s">
        <v>346</v>
      </c>
      <c r="C3131">
        <v>0</v>
      </c>
      <c r="D3131">
        <v>6</v>
      </c>
      <c r="E3131">
        <v>5</v>
      </c>
      <c r="L3131">
        <v>1</v>
      </c>
      <c r="M3131">
        <v>0</v>
      </c>
      <c r="N3131">
        <v>0</v>
      </c>
      <c r="O3131">
        <v>14</v>
      </c>
      <c r="P3131">
        <v>7</v>
      </c>
      <c r="Q3131" s="5">
        <v>50</v>
      </c>
      <c r="R3131">
        <v>3</v>
      </c>
      <c r="S3131" s="5">
        <v>21.428571428571427</v>
      </c>
      <c r="T3131">
        <v>4</v>
      </c>
      <c r="U3131" s="5">
        <v>28.571428571428569</v>
      </c>
      <c r="V3131">
        <v>72.13</v>
      </c>
      <c r="W3131">
        <v>5</v>
      </c>
      <c r="X3131">
        <v>37.119999999999997</v>
      </c>
      <c r="Y3131">
        <v>-7.18</v>
      </c>
      <c r="Z3131">
        <v>1.92</v>
      </c>
      <c r="AA3131">
        <v>83593.2</v>
      </c>
      <c r="AB3131" s="9">
        <v>83593200000</v>
      </c>
      <c r="AD3131">
        <v>-6.83</v>
      </c>
      <c r="AE3131">
        <v>-2.5299999999999998</v>
      </c>
      <c r="AF3131">
        <v>-3.18</v>
      </c>
      <c r="AG3131" s="5">
        <v>1370.2263862369477</v>
      </c>
      <c r="AH3131" s="5">
        <v>7.3168330409038003</v>
      </c>
      <c r="AI3131" s="5"/>
      <c r="AJ3131">
        <v>19118.400000000001</v>
      </c>
      <c r="AK3131">
        <v>19118400000</v>
      </c>
      <c r="AL3131">
        <f t="shared" si="366"/>
        <v>1</v>
      </c>
      <c r="AM3131">
        <f t="shared" si="367"/>
        <v>0</v>
      </c>
      <c r="AN3131">
        <f t="shared" si="368"/>
        <v>0</v>
      </c>
      <c r="AO3131">
        <v>41</v>
      </c>
      <c r="AP3131" s="5">
        <v>1.6127838567197355</v>
      </c>
      <c r="AQ3131">
        <v>76000000</v>
      </c>
      <c r="AR3131" s="5">
        <v>22.6</v>
      </c>
      <c r="AT3131">
        <v>28665000</v>
      </c>
      <c r="AU3131">
        <v>104665000</v>
      </c>
      <c r="AV3131">
        <v>0</v>
      </c>
      <c r="AW3131">
        <v>611376</v>
      </c>
      <c r="AX3131">
        <v>611376000000</v>
      </c>
      <c r="CG3131" s="13"/>
    </row>
    <row r="3132" spans="1:85" x14ac:dyDescent="0.3">
      <c r="A3132">
        <v>2020</v>
      </c>
      <c r="B3132" t="s">
        <v>347</v>
      </c>
      <c r="C3132">
        <v>1</v>
      </c>
      <c r="D3132">
        <v>5</v>
      </c>
      <c r="E3132">
        <v>10</v>
      </c>
      <c r="M3132">
        <v>0</v>
      </c>
      <c r="N3132">
        <v>0</v>
      </c>
      <c r="Q3132" s="5"/>
      <c r="S3132" s="5"/>
      <c r="U3132" s="5"/>
      <c r="V3132">
        <v>4.7699999999999996</v>
      </c>
      <c r="X3132">
        <v>16.38</v>
      </c>
      <c r="Z3132">
        <v>1.51</v>
      </c>
      <c r="AC3132" s="5">
        <v>11.5</v>
      </c>
      <c r="AG3132" s="5">
        <v>-88.851395360488993</v>
      </c>
      <c r="AH3132" s="5"/>
      <c r="AI3132" s="5"/>
      <c r="AJ3132">
        <v>119051.9</v>
      </c>
      <c r="AK3132">
        <v>119051900000</v>
      </c>
      <c r="AL3132">
        <f t="shared" si="366"/>
        <v>0</v>
      </c>
      <c r="AM3132">
        <f t="shared" si="367"/>
        <v>0</v>
      </c>
      <c r="AN3132">
        <f t="shared" si="368"/>
        <v>1</v>
      </c>
      <c r="AO3132">
        <v>38</v>
      </c>
      <c r="AP3132" s="5">
        <v>1.5797835966168099</v>
      </c>
      <c r="AV3132">
        <v>3.77</v>
      </c>
      <c r="AW3132">
        <v>8900.6</v>
      </c>
      <c r="AX3132">
        <v>8900600000</v>
      </c>
      <c r="CG3132" s="13"/>
    </row>
    <row r="3133" spans="1:85" x14ac:dyDescent="0.3">
      <c r="A3133">
        <v>2020</v>
      </c>
      <c r="B3133" t="s">
        <v>348</v>
      </c>
      <c r="C3133">
        <v>1</v>
      </c>
      <c r="D3133">
        <v>4</v>
      </c>
      <c r="E3133">
        <v>7</v>
      </c>
      <c r="M3133">
        <v>0</v>
      </c>
      <c r="N3133">
        <v>0</v>
      </c>
      <c r="Q3133" s="5"/>
      <c r="S3133" s="5"/>
      <c r="U3133" s="5"/>
      <c r="V3133">
        <v>49.23</v>
      </c>
      <c r="Z3133">
        <v>1.21</v>
      </c>
      <c r="AC3133" s="5">
        <v>8.59</v>
      </c>
      <c r="AG3133" s="5"/>
      <c r="AH3133" s="5"/>
      <c r="AI3133" s="5"/>
      <c r="AJ3133">
        <v>19836.689999999999</v>
      </c>
      <c r="AK3133">
        <v>19836690000</v>
      </c>
      <c r="AL3133">
        <f t="shared" si="366"/>
        <v>1</v>
      </c>
      <c r="AM3133">
        <f t="shared" si="367"/>
        <v>0</v>
      </c>
      <c r="AN3133">
        <f t="shared" si="368"/>
        <v>0</v>
      </c>
      <c r="AV3133">
        <v>0</v>
      </c>
      <c r="CG3133" s="13"/>
    </row>
    <row r="3134" spans="1:85" x14ac:dyDescent="0.3">
      <c r="AI3134" s="5"/>
      <c r="AS3134" s="5"/>
    </row>
    <row r="3135" spans="1:85" x14ac:dyDescent="0.3">
      <c r="AI3135" s="5"/>
    </row>
    <row r="3136" spans="1:85" x14ac:dyDescent="0.3">
      <c r="AI3136" s="5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2022-10-05T19:35:22Z</dcterms:modified>
</cp:coreProperties>
</file>